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214" documentId="11_92482FFD83DBB8E36F5F6E18903E8C1851038383" xr6:coauthVersionLast="47" xr6:coauthVersionMax="47" xr10:uidLastSave="{1B3E89EF-A2A1-4DF0-8C6E-DFACAE03BE5E}"/>
  <bookViews>
    <workbookView xWindow="240" yWindow="105" windowWidth="14805" windowHeight="8010" xr2:uid="{00000000-000D-0000-FFFF-FFFF00000000}"/>
  </bookViews>
  <sheets>
    <sheet name="Henkilöstö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E45" i="1"/>
  <c r="D45" i="1"/>
  <c r="C45" i="1"/>
  <c r="B45" i="1"/>
  <c r="E44" i="1"/>
  <c r="E43" i="1"/>
  <c r="D44" i="1"/>
  <c r="D43" i="1"/>
  <c r="C44" i="1"/>
  <c r="C43" i="1"/>
  <c r="B44" i="1"/>
  <c r="B43" i="1"/>
  <c r="E36" i="1"/>
  <c r="E35" i="1"/>
  <c r="D36" i="1"/>
  <c r="D35" i="1"/>
  <c r="C36" i="1"/>
  <c r="C35" i="1"/>
  <c r="B36" i="1"/>
  <c r="B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  <c r="G6" i="1"/>
  <c r="J6" i="1" l="1"/>
  <c r="I6" i="1"/>
  <c r="J7" i="1"/>
  <c r="I7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35" i="1"/>
</calcChain>
</file>

<file path=xl/sharedStrings.xml><?xml version="1.0" encoding="utf-8"?>
<sst xmlns="http://schemas.openxmlformats.org/spreadsheetml/2006/main" count="89" uniqueCount="57">
  <si>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</si>
  <si>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</si>
  <si>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</si>
  <si>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</si>
  <si>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</si>
  <si>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</si>
  <si>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</si>
  <si>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</si>
  <si>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</si>
  <si>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</si>
  <si>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</si>
  <si>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</si>
  <si>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</si>
  <si>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</si>
  <si>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</si>
  <si>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</si>
  <si>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</si>
  <si>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</si>
  <si>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</si>
  <si>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</si>
  <si>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</si>
  <si>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</si>
  <si>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</si>
  <si>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</si>
  <si>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</si>
  <si>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</si>
  <si>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</si>
  <si>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</si>
  <si>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</si>
  <si>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</si>
  <si>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</si>
  <si>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</si>
  <si>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</si>
  <si>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</si>
  <si>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</si>
  <si>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</si>
  <si>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</si>
  <si>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</si>
  <si>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</si>
  <si>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</si>
  <si>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</si>
  <si>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</si>
  <si>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</si>
  <si>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</si>
  <si>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</si>
  <si>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</si>
  <si>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</si>
  <si>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</si>
  <si>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>=PHAKU(J33;A6:D23)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</si>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</sst>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0.0\ 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10" fontId="3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164" fontId="0" fillId="0" borderId="6" xfId="1" applyNumberFormat="1" applyFont="1" applyBorder="1"/>
    <xf numFmtId="164" fontId="0" fillId="3" borderId="6" xfId="1" applyNumberFormat="1" applyFont="1" applyFill="1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Fill="1" applyBorder="1"/>
    <xf numFmtId="165" fontId="0" fillId="0" borderId="0" xfId="2" applyNumberFormat="1" applyFont="1" applyFill="1" applyBorder="1"/>
    <xf numFmtId="164" fontId="0" fillId="0" borderId="0" xfId="0" applyNumberFormat="1"/>
    <xf numFmtId="164" fontId="0" fillId="0" borderId="0" xfId="1" applyNumberFormat="1" applyFont="1" applyFill="1"/>
    <xf numFmtId="165" fontId="0" fillId="0" borderId="0" xfId="2" applyNumberFormat="1" applyFont="1" applyFill="1"/>
    <xf numFmtId="0" fontId="3" fillId="0" borderId="0" xfId="0" applyFont="1"/>
    <xf numFmtId="0" fontId="5" fillId="0" borderId="14" xfId="0" applyFont="1" applyBorder="1"/>
    <xf numFmtId="0" fontId="5" fillId="0" borderId="16" xfId="0" applyFont="1" applyBorder="1"/>
    <xf numFmtId="0" fontId="0" fillId="0" borderId="17" xfId="0" applyBorder="1"/>
    <xf numFmtId="0" fontId="0" fillId="0" borderId="18" xfId="0" applyBorder="1"/>
    <xf numFmtId="0" fontId="4" fillId="0" borderId="19" xfId="0" applyFont="1" applyBorder="1" applyAlignment="1">
      <alignment vertical="top"/>
    </xf>
    <xf numFmtId="0" fontId="5" fillId="0" borderId="12" xfId="0" applyFont="1" applyBorder="1"/>
    <xf numFmtId="0" fontId="4" fillId="0" borderId="2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5" borderId="13" xfId="0" applyFont="1" applyFill="1" applyBorder="1"/>
    <xf numFmtId="0" fontId="4" fillId="0" borderId="5" xfId="0" applyFont="1" applyBorder="1"/>
    <xf numFmtId="0" fontId="4" fillId="0" borderId="21" xfId="0" applyFont="1" applyBorder="1"/>
    <xf numFmtId="0" fontId="5" fillId="5" borderId="22" xfId="0" applyFont="1" applyFill="1" applyBorder="1" applyAlignment="1">
      <alignment horizontal="right"/>
    </xf>
    <xf numFmtId="0" fontId="4" fillId="0" borderId="8" xfId="0" applyFont="1" applyBorder="1"/>
    <xf numFmtId="0" fontId="4" fillId="0" borderId="0" xfId="0" applyFont="1"/>
    <xf numFmtId="0" fontId="5" fillId="0" borderId="0" xfId="0" applyFont="1"/>
    <xf numFmtId="0" fontId="5" fillId="0" borderId="11" xfId="0" applyFont="1" applyBorder="1"/>
    <xf numFmtId="2" fontId="5" fillId="7" borderId="6" xfId="0" applyNumberFormat="1" applyFont="1" applyFill="1" applyBorder="1"/>
    <xf numFmtId="0" fontId="5" fillId="7" borderId="7" xfId="0" applyFont="1" applyFill="1" applyBorder="1"/>
    <xf numFmtId="0" fontId="4" fillId="0" borderId="23" xfId="0" applyFont="1" applyBorder="1"/>
    <xf numFmtId="0" fontId="5" fillId="7" borderId="24" xfId="0" applyFont="1" applyFill="1" applyBorder="1"/>
    <xf numFmtId="0" fontId="4" fillId="0" borderId="25" xfId="0" applyFont="1" applyBorder="1"/>
    <xf numFmtId="0" fontId="0" fillId="0" borderId="26" xfId="0" applyBorder="1"/>
    <xf numFmtId="0" fontId="3" fillId="2" borderId="3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3" borderId="6" xfId="2" applyNumberFormat="1" applyFont="1" applyFill="1" applyBorder="1"/>
    <xf numFmtId="164" fontId="0" fillId="3" borderId="9" xfId="2" applyNumberFormat="1" applyFont="1" applyFill="1" applyBorder="1"/>
    <xf numFmtId="10" fontId="0" fillId="0" borderId="6" xfId="2" applyNumberFormat="1" applyFont="1" applyBorder="1"/>
    <xf numFmtId="10" fontId="0" fillId="0" borderId="9" xfId="2" applyNumberFormat="1" applyFont="1" applyBorder="1"/>
    <xf numFmtId="0" fontId="0" fillId="3" borderId="7" xfId="0" applyFill="1" applyBorder="1"/>
    <xf numFmtId="164" fontId="5" fillId="6" borderId="6" xfId="0" applyNumberFormat="1" applyFont="1" applyFill="1" applyBorder="1"/>
    <xf numFmtId="164" fontId="5" fillId="6" borderId="9" xfId="0" applyNumberFormat="1" applyFont="1" applyFill="1" applyBorder="1"/>
    <xf numFmtId="0" fontId="5" fillId="6" borderId="7" xfId="0" applyFont="1" applyFill="1" applyBorder="1"/>
    <xf numFmtId="0" fontId="5" fillId="6" borderId="10" xfId="0" applyFont="1" applyFill="1" applyBorder="1"/>
    <xf numFmtId="164" fontId="5" fillId="7" borderId="1" xfId="0" applyNumberFormat="1" applyFont="1" applyFill="1" applyBorder="1"/>
    <xf numFmtId="164" fontId="5" fillId="7" borderId="6" xfId="0" applyNumberFormat="1" applyFont="1" applyFill="1" applyBorder="1"/>
    <xf numFmtId="2" fontId="0" fillId="0" borderId="26" xfId="0" applyNumberFormat="1" applyBorder="1"/>
    <xf numFmtId="164" fontId="0" fillId="0" borderId="26" xfId="0" applyNumberFormat="1" applyBorder="1"/>
    <xf numFmtId="0" fontId="5" fillId="4" borderId="13" xfId="0" applyFont="1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3">
    <cellStyle name="Normaali" xfId="0" builtinId="0"/>
    <cellStyle name="Prosenttia" xfId="2" builtinId="5"/>
    <cellStyle name="Valuut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Henkilöstö!$B$43:$B$44</c:f>
              <c:numCache>
                <c:formatCode>#,##0.00\ "€"</c:formatCode>
                <c:ptCount val="2"/>
                <c:pt idx="0" formatCode="0.0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7-4A6A-81B3-112B4D4F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149752"/>
        <c:axId val="600873655"/>
      </c:barChart>
      <c:catAx>
        <c:axId val="165214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3655"/>
        <c:crosses val="autoZero"/>
        <c:auto val="1"/>
        <c:lblAlgn val="ctr"/>
        <c:lblOffset val="100"/>
        <c:noMultiLvlLbl val="0"/>
      </c:catAx>
      <c:valAx>
        <c:axId val="600873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36</xdr:row>
      <xdr:rowOff>28575</xdr:rowOff>
    </xdr:from>
    <xdr:to>
      <xdr:col>12</xdr:col>
      <xdr:colOff>342900</xdr:colOff>
      <xdr:row>49</xdr:row>
      <xdr:rowOff>38100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D944A63-878B-2C2F-466D-CA58108B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5"/>
  <sheetViews>
    <sheetView tabSelected="1" topLeftCell="A19" workbookViewId="0">
      <selection activeCell="J34" sqref="J34"/>
    </sheetView>
  </sheetViews>
  <sheetFormatPr defaultRowHeight="15"/>
  <cols>
    <col min="1" max="1" width="16.140625" customWidth="1"/>
    <col min="2" max="2" width="26.85546875" customWidth="1"/>
    <col min="3" max="3" width="16.28515625" customWidth="1"/>
    <col min="4" max="4" width="14.85546875" customWidth="1"/>
    <col min="5" max="5" width="19.42578125" customWidth="1"/>
    <col min="7" max="7" width="10.28515625" bestFit="1" customWidth="1"/>
    <col min="10" max="10" width="22" customWidth="1"/>
    <col min="11" max="11" width="9.28515625" bestFit="1" customWidth="1"/>
  </cols>
  <sheetData>
    <row r="2" spans="1:18" ht="18">
      <c r="A2" s="1"/>
      <c r="B2" t="s">
        <v>0</v>
      </c>
    </row>
    <row r="4" spans="1:18">
      <c r="A4" s="2"/>
      <c r="B4" s="2"/>
      <c r="C4" s="2"/>
      <c r="D4" s="2"/>
      <c r="E4" s="2"/>
      <c r="F4" s="2"/>
      <c r="G4" s="2"/>
      <c r="H4" s="2"/>
      <c r="I4" s="3">
        <v>4.1000000000000002E-2</v>
      </c>
      <c r="J4" s="3">
        <v>3.3999999999999998E-3</v>
      </c>
      <c r="K4" s="2"/>
    </row>
    <row r="5" spans="1:18" ht="36">
      <c r="A5" s="4" t="s">
        <v>1</v>
      </c>
      <c r="B5" s="5" t="s">
        <v>2</v>
      </c>
      <c r="C5" s="49" t="s">
        <v>3</v>
      </c>
      <c r="D5" s="49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7" t="s">
        <v>11</v>
      </c>
    </row>
    <row r="6" spans="1:18">
      <c r="A6" s="8" t="s">
        <v>12</v>
      </c>
      <c r="B6" s="9" t="s">
        <v>13</v>
      </c>
      <c r="C6" s="9">
        <v>2225</v>
      </c>
      <c r="D6" s="9" t="s">
        <v>14</v>
      </c>
      <c r="E6" s="10">
        <v>12.614094484613327</v>
      </c>
      <c r="F6" s="50">
        <v>160</v>
      </c>
      <c r="G6" s="11">
        <f>E6*F6</f>
        <v>2018.2551175381323</v>
      </c>
      <c r="H6" s="54">
        <v>0.27</v>
      </c>
      <c r="I6" s="52">
        <f>G6*I4</f>
        <v>82.748459819063427</v>
      </c>
      <c r="J6" s="52">
        <f>G6*J4</f>
        <v>6.8620673996296491</v>
      </c>
      <c r="K6" s="56">
        <f>G6-(100%-H6)-I6-J6</f>
        <v>1927.9145903194392</v>
      </c>
    </row>
    <row r="7" spans="1:18">
      <c r="A7" s="8" t="s">
        <v>15</v>
      </c>
      <c r="B7" s="9" t="s">
        <v>16</v>
      </c>
      <c r="C7" s="9">
        <v>4332</v>
      </c>
      <c r="D7" s="9" t="s">
        <v>17</v>
      </c>
      <c r="E7" s="10">
        <v>11.773154852305773</v>
      </c>
      <c r="F7" s="50">
        <v>155</v>
      </c>
      <c r="G7" s="11">
        <f>E7*F7</f>
        <v>1824.8390021073947</v>
      </c>
      <c r="H7" s="54">
        <v>0.32600000000000001</v>
      </c>
      <c r="I7" s="52">
        <f>G7*I4</f>
        <v>74.81839908640319</v>
      </c>
      <c r="J7" s="52">
        <f>G7*J4</f>
        <v>6.2044526071651411</v>
      </c>
      <c r="K7" s="56">
        <f t="shared" ref="K7:K23" si="0">G7-(100%-H7)-I7-J7</f>
        <v>1743.1421504138264</v>
      </c>
    </row>
    <row r="8" spans="1:18">
      <c r="A8" s="8" t="s">
        <v>18</v>
      </c>
      <c r="B8" s="9" t="s">
        <v>19</v>
      </c>
      <c r="C8" s="9">
        <v>3312</v>
      </c>
      <c r="D8" s="9" t="s">
        <v>14</v>
      </c>
      <c r="E8" s="10">
        <v>8.0730204701525299</v>
      </c>
      <c r="F8" s="50">
        <v>120</v>
      </c>
      <c r="G8" s="11">
        <f t="shared" ref="G8:G23" si="1">E8*F8</f>
        <v>968.7624564183036</v>
      </c>
      <c r="H8" s="54">
        <v>0.26500000000000001</v>
      </c>
      <c r="I8" s="52">
        <f>G8*I4</f>
        <v>39.719260713150447</v>
      </c>
      <c r="J8" s="52">
        <f>G8*J4</f>
        <v>3.2937923518222321</v>
      </c>
      <c r="K8" s="56">
        <f t="shared" si="0"/>
        <v>925.01440335333086</v>
      </c>
      <c r="N8" s="19"/>
    </row>
    <row r="9" spans="1:18">
      <c r="A9" s="8" t="s">
        <v>20</v>
      </c>
      <c r="B9" s="9" t="s">
        <v>13</v>
      </c>
      <c r="C9" s="9">
        <v>4432</v>
      </c>
      <c r="D9" s="9" t="s">
        <v>14</v>
      </c>
      <c r="E9" s="10">
        <v>10.091275587690662</v>
      </c>
      <c r="F9" s="50">
        <v>160</v>
      </c>
      <c r="G9" s="11">
        <f t="shared" si="1"/>
        <v>1614.6040940305058</v>
      </c>
      <c r="H9" s="54">
        <v>0.22900000000000001</v>
      </c>
      <c r="I9" s="52">
        <f>G9*I4</f>
        <v>66.198767855250736</v>
      </c>
      <c r="J9" s="52">
        <f>G9*J4</f>
        <v>5.48965391970372</v>
      </c>
      <c r="K9" s="56">
        <f t="shared" si="0"/>
        <v>1542.1446722555515</v>
      </c>
      <c r="N9" s="19"/>
      <c r="R9" s="19"/>
    </row>
    <row r="10" spans="1:18">
      <c r="A10" s="8" t="s">
        <v>21</v>
      </c>
      <c r="B10" s="9" t="s">
        <v>22</v>
      </c>
      <c r="C10" s="9">
        <v>4223</v>
      </c>
      <c r="D10" s="9" t="s">
        <v>17</v>
      </c>
      <c r="E10" s="10">
        <v>14.295973749228438</v>
      </c>
      <c r="F10" s="50">
        <v>155</v>
      </c>
      <c r="G10" s="11">
        <f t="shared" si="1"/>
        <v>2215.8759311304079</v>
      </c>
      <c r="H10" s="54">
        <v>0.28999999999999998</v>
      </c>
      <c r="I10" s="52">
        <f>G10*I4</f>
        <v>90.850913176346722</v>
      </c>
      <c r="J10" s="52">
        <f>G10*J4</f>
        <v>7.5339781658433864</v>
      </c>
      <c r="K10" s="56">
        <f t="shared" si="0"/>
        <v>2116.7810397882176</v>
      </c>
    </row>
    <row r="11" spans="1:18">
      <c r="A11" s="8" t="s">
        <v>23</v>
      </c>
      <c r="B11" s="9" t="s">
        <v>24</v>
      </c>
      <c r="C11" s="9">
        <v>2345</v>
      </c>
      <c r="D11" s="9" t="s">
        <v>14</v>
      </c>
      <c r="E11" s="10">
        <v>8.7457721759985727</v>
      </c>
      <c r="F11" s="50">
        <v>168</v>
      </c>
      <c r="G11" s="11">
        <f t="shared" si="1"/>
        <v>1469.2897255677601</v>
      </c>
      <c r="H11" s="54">
        <v>0.27</v>
      </c>
      <c r="I11" s="52">
        <f>G11*I4</f>
        <v>60.24087874827817</v>
      </c>
      <c r="J11" s="52">
        <f>G11*J4</f>
        <v>4.9955850669303841</v>
      </c>
      <c r="K11" s="56">
        <f t="shared" si="0"/>
        <v>1403.3232617525516</v>
      </c>
    </row>
    <row r="12" spans="1:18">
      <c r="A12" s="8" t="s">
        <v>25</v>
      </c>
      <c r="B12" s="9" t="s">
        <v>26</v>
      </c>
      <c r="C12" s="9">
        <v>4773</v>
      </c>
      <c r="D12" s="9" t="s">
        <v>14</v>
      </c>
      <c r="E12" s="10">
        <v>15.136913381535992</v>
      </c>
      <c r="F12" s="50">
        <v>153</v>
      </c>
      <c r="G12" s="11">
        <f t="shared" si="1"/>
        <v>2315.9477473750067</v>
      </c>
      <c r="H12" s="54">
        <v>0.33</v>
      </c>
      <c r="I12" s="52">
        <f>G12*I4</f>
        <v>94.953857642375283</v>
      </c>
      <c r="J12" s="52">
        <f>G12*J4</f>
        <v>7.8742223410750221</v>
      </c>
      <c r="K12" s="56">
        <f t="shared" si="0"/>
        <v>2212.4496673915564</v>
      </c>
    </row>
    <row r="13" spans="1:18">
      <c r="A13" s="8" t="s">
        <v>27</v>
      </c>
      <c r="B13" s="9" t="s">
        <v>28</v>
      </c>
      <c r="C13" s="9">
        <v>5634</v>
      </c>
      <c r="D13" s="9" t="s">
        <v>17</v>
      </c>
      <c r="E13" s="10">
        <v>15.977853013843548</v>
      </c>
      <c r="F13" s="50">
        <v>155</v>
      </c>
      <c r="G13" s="11">
        <f t="shared" si="1"/>
        <v>2476.56721714575</v>
      </c>
      <c r="H13" s="54">
        <v>0.36</v>
      </c>
      <c r="I13" s="52">
        <f>G13*I4</f>
        <v>101.53925590297575</v>
      </c>
      <c r="J13" s="52">
        <f>G13*$J$4</f>
        <v>8.4203285382955499</v>
      </c>
      <c r="K13" s="56">
        <f t="shared" si="0"/>
        <v>2365.967632704479</v>
      </c>
    </row>
    <row r="14" spans="1:18">
      <c r="A14" s="8" t="s">
        <v>29</v>
      </c>
      <c r="B14" s="9" t="s">
        <v>30</v>
      </c>
      <c r="C14" s="9">
        <v>8867</v>
      </c>
      <c r="D14" s="9" t="s">
        <v>14</v>
      </c>
      <c r="E14" s="10">
        <v>8.5775842495370629</v>
      </c>
      <c r="F14" s="50">
        <v>132</v>
      </c>
      <c r="G14" s="11">
        <f t="shared" si="1"/>
        <v>1132.2411209388922</v>
      </c>
      <c r="H14" s="54">
        <v>0.24</v>
      </c>
      <c r="I14" s="52">
        <f>G14*I4</f>
        <v>46.421885958494585</v>
      </c>
      <c r="J14" s="52">
        <f t="shared" ref="J14:J23" si="2">G14*$J$4</f>
        <v>3.8496198111922335</v>
      </c>
      <c r="K14" s="56">
        <f t="shared" si="0"/>
        <v>1081.2096151692053</v>
      </c>
      <c r="O14" s="19"/>
    </row>
    <row r="15" spans="1:18">
      <c r="A15" s="8" t="s">
        <v>31</v>
      </c>
      <c r="B15" s="9" t="s">
        <v>32</v>
      </c>
      <c r="C15" s="9">
        <v>3376</v>
      </c>
      <c r="D15" s="9" t="s">
        <v>17</v>
      </c>
      <c r="E15" s="10">
        <v>15.809665087382037</v>
      </c>
      <c r="F15" s="50">
        <v>144</v>
      </c>
      <c r="G15" s="11">
        <f t="shared" si="1"/>
        <v>2276.5917725830132</v>
      </c>
      <c r="H15" s="54">
        <v>0.36499999999999999</v>
      </c>
      <c r="I15" s="52">
        <f>G15*I4</f>
        <v>93.340262675903546</v>
      </c>
      <c r="J15" s="52">
        <f t="shared" si="2"/>
        <v>7.740412026782244</v>
      </c>
      <c r="K15" s="56">
        <f t="shared" si="0"/>
        <v>2174.8760978803271</v>
      </c>
    </row>
    <row r="16" spans="1:18">
      <c r="A16" s="8" t="s">
        <v>33</v>
      </c>
      <c r="B16" s="9" t="s">
        <v>34</v>
      </c>
      <c r="C16" s="9">
        <v>6654</v>
      </c>
      <c r="D16" s="9" t="s">
        <v>14</v>
      </c>
      <c r="E16" s="10">
        <v>16.14604094030506</v>
      </c>
      <c r="F16" s="50">
        <v>168</v>
      </c>
      <c r="G16" s="11">
        <f t="shared" si="1"/>
        <v>2712.5348779712499</v>
      </c>
      <c r="H16" s="54">
        <v>0.35199999999999998</v>
      </c>
      <c r="I16" s="52">
        <f>G16*I4</f>
        <v>111.21392999682125</v>
      </c>
      <c r="J16" s="52">
        <f t="shared" si="2"/>
        <v>9.22261858510225</v>
      </c>
      <c r="K16" s="56">
        <f t="shared" si="0"/>
        <v>2591.4503293893263</v>
      </c>
    </row>
    <row r="17" spans="1:11">
      <c r="A17" s="8" t="s">
        <v>35</v>
      </c>
      <c r="B17" s="9" t="s">
        <v>16</v>
      </c>
      <c r="C17" s="9">
        <v>4435</v>
      </c>
      <c r="D17" s="9" t="s">
        <v>17</v>
      </c>
      <c r="E17" s="10">
        <v>18.500671910766211</v>
      </c>
      <c r="F17" s="50">
        <v>120</v>
      </c>
      <c r="G17" s="11">
        <f t="shared" si="1"/>
        <v>2220.0806292919456</v>
      </c>
      <c r="H17" s="54">
        <v>0.41</v>
      </c>
      <c r="I17" s="52">
        <f>G17*I4</f>
        <v>91.023305800969766</v>
      </c>
      <c r="J17" s="52">
        <f t="shared" si="2"/>
        <v>7.548274139592615</v>
      </c>
      <c r="K17" s="56">
        <f t="shared" si="0"/>
        <v>2120.9190493513829</v>
      </c>
    </row>
    <row r="18" spans="1:11">
      <c r="A18" s="8" t="s">
        <v>36</v>
      </c>
      <c r="B18" s="9" t="s">
        <v>16</v>
      </c>
      <c r="C18" s="9">
        <v>3645</v>
      </c>
      <c r="D18" s="9" t="s">
        <v>17</v>
      </c>
      <c r="E18" s="10">
        <v>12.277718631690306</v>
      </c>
      <c r="F18" s="50">
        <v>170</v>
      </c>
      <c r="G18" s="11">
        <f t="shared" si="1"/>
        <v>2087.2121673873521</v>
      </c>
      <c r="H18" s="54">
        <v>0.32800000000000001</v>
      </c>
      <c r="I18" s="52">
        <f>G18*I4</f>
        <v>85.575698862881438</v>
      </c>
      <c r="J18" s="52">
        <f t="shared" si="2"/>
        <v>7.0965213691169966</v>
      </c>
      <c r="K18" s="56">
        <f t="shared" si="0"/>
        <v>1993.8679471553537</v>
      </c>
    </row>
    <row r="19" spans="1:11">
      <c r="A19" s="8" t="s">
        <v>37</v>
      </c>
      <c r="B19" s="9" t="s">
        <v>16</v>
      </c>
      <c r="C19" s="9">
        <v>6654</v>
      </c>
      <c r="D19" s="9" t="s">
        <v>17</v>
      </c>
      <c r="E19" s="10">
        <v>10.427651440613683</v>
      </c>
      <c r="F19" s="50">
        <v>147</v>
      </c>
      <c r="G19" s="11">
        <f t="shared" si="1"/>
        <v>1532.8647617702115</v>
      </c>
      <c r="H19" s="54">
        <v>0.318</v>
      </c>
      <c r="I19" s="52">
        <f>G19*I4</f>
        <v>62.847455232578675</v>
      </c>
      <c r="J19" s="52">
        <f t="shared" si="2"/>
        <v>5.2117401900187188</v>
      </c>
      <c r="K19" s="56">
        <f t="shared" si="0"/>
        <v>1464.1235663476143</v>
      </c>
    </row>
    <row r="20" spans="1:11">
      <c r="A20" s="8" t="s">
        <v>38</v>
      </c>
      <c r="B20" s="9" t="s">
        <v>16</v>
      </c>
      <c r="C20" s="9">
        <v>1196</v>
      </c>
      <c r="D20" s="9" t="s">
        <v>17</v>
      </c>
      <c r="E20" s="10">
        <v>9.2503359553831057</v>
      </c>
      <c r="F20" s="50">
        <v>137</v>
      </c>
      <c r="G20" s="11">
        <f t="shared" si="1"/>
        <v>1267.2960258874855</v>
      </c>
      <c r="H20" s="54">
        <v>0.307</v>
      </c>
      <c r="I20" s="52">
        <f>G20*I4</f>
        <v>51.959137061386905</v>
      </c>
      <c r="J20" s="52">
        <f t="shared" si="2"/>
        <v>4.3088064880174501</v>
      </c>
      <c r="K20" s="56">
        <f t="shared" si="0"/>
        <v>1210.3350823380813</v>
      </c>
    </row>
    <row r="21" spans="1:11">
      <c r="A21" s="8" t="s">
        <v>39</v>
      </c>
      <c r="B21" s="9" t="s">
        <v>40</v>
      </c>
      <c r="C21" s="9">
        <v>5647</v>
      </c>
      <c r="D21" s="9" t="s">
        <v>14</v>
      </c>
      <c r="E21" s="10">
        <v>10.259463514152174</v>
      </c>
      <c r="F21" s="50">
        <v>154</v>
      </c>
      <c r="G21" s="11">
        <f t="shared" si="1"/>
        <v>1579.9573811794348</v>
      </c>
      <c r="H21" s="54">
        <v>0.24299999999999999</v>
      </c>
      <c r="I21" s="52">
        <f>G21*I4</f>
        <v>64.778252628356825</v>
      </c>
      <c r="J21" s="52">
        <f t="shared" si="2"/>
        <v>5.3718550960100782</v>
      </c>
      <c r="K21" s="56">
        <f t="shared" si="0"/>
        <v>1509.050273455068</v>
      </c>
    </row>
    <row r="22" spans="1:11">
      <c r="A22" s="8" t="s">
        <v>41</v>
      </c>
      <c r="B22" s="9" t="s">
        <v>42</v>
      </c>
      <c r="C22" s="9">
        <v>4432</v>
      </c>
      <c r="D22" s="9" t="s">
        <v>14</v>
      </c>
      <c r="E22" s="10">
        <v>50.456377938453308</v>
      </c>
      <c r="F22" s="50">
        <v>144</v>
      </c>
      <c r="G22" s="11">
        <f t="shared" si="1"/>
        <v>7265.7184231372767</v>
      </c>
      <c r="H22" s="54">
        <v>0.54</v>
      </c>
      <c r="I22" s="52">
        <f>G22*I4</f>
        <v>297.89445534862836</v>
      </c>
      <c r="J22" s="52">
        <f t="shared" si="2"/>
        <v>24.70344263866674</v>
      </c>
      <c r="K22" s="56">
        <f t="shared" si="0"/>
        <v>6942.6605251499814</v>
      </c>
    </row>
    <row r="23" spans="1:11">
      <c r="A23" s="12" t="s">
        <v>43</v>
      </c>
      <c r="B23" s="13" t="s">
        <v>28</v>
      </c>
      <c r="C23" s="13">
        <v>1123</v>
      </c>
      <c r="D23" s="13" t="s">
        <v>17</v>
      </c>
      <c r="E23" s="14">
        <v>17.659732278458659</v>
      </c>
      <c r="F23" s="51">
        <v>150</v>
      </c>
      <c r="G23" s="11">
        <f t="shared" si="1"/>
        <v>2648.9598417687989</v>
      </c>
      <c r="H23" s="55">
        <v>0.34</v>
      </c>
      <c r="I23" s="53">
        <f>G23*I4</f>
        <v>108.60735351252076</v>
      </c>
      <c r="J23" s="52">
        <f t="shared" si="2"/>
        <v>9.0064634620139152</v>
      </c>
      <c r="K23" s="56">
        <f t="shared" si="0"/>
        <v>2530.6860247942645</v>
      </c>
    </row>
    <row r="24" spans="1:11">
      <c r="E24" s="15"/>
      <c r="F24" s="16"/>
      <c r="G24" s="17"/>
      <c r="H24" s="18"/>
      <c r="I24" s="18"/>
      <c r="J24" s="18"/>
      <c r="K24" s="19"/>
    </row>
    <row r="26" spans="1:11">
      <c r="E26" s="15"/>
      <c r="F26" s="16"/>
      <c r="G26" s="20"/>
      <c r="H26" s="21"/>
      <c r="I26" s="21"/>
      <c r="J26" s="21"/>
      <c r="K26" s="19"/>
    </row>
    <row r="27" spans="1:11">
      <c r="E27" s="15"/>
      <c r="F27" s="16"/>
      <c r="G27" s="20"/>
      <c r="H27" s="21"/>
      <c r="I27" s="21"/>
      <c r="J27" s="21"/>
      <c r="K27" s="19"/>
    </row>
    <row r="28" spans="1:11">
      <c r="E28" s="15"/>
      <c r="F28" s="16"/>
      <c r="G28" s="20"/>
      <c r="H28" s="21"/>
      <c r="I28" s="21"/>
      <c r="J28" s="21"/>
      <c r="K28" s="19"/>
    </row>
    <row r="29" spans="1:11">
      <c r="A29" s="22"/>
    </row>
    <row r="31" spans="1:11" ht="15.75">
      <c r="A31" s="66" t="s">
        <v>44</v>
      </c>
      <c r="B31" s="67"/>
      <c r="C31" s="67"/>
      <c r="D31" s="67"/>
      <c r="E31" s="68"/>
      <c r="I31" s="69" t="s">
        <v>45</v>
      </c>
      <c r="J31" s="70"/>
    </row>
    <row r="32" spans="1:11" ht="15.75">
      <c r="A32" s="23"/>
      <c r="B32" s="24"/>
      <c r="C32" s="24"/>
      <c r="D32" s="24"/>
      <c r="E32" s="24"/>
      <c r="I32" s="25"/>
      <c r="J32" s="26"/>
    </row>
    <row r="33" spans="1:10" ht="15.75">
      <c r="A33" s="27" t="s">
        <v>46</v>
      </c>
      <c r="B33" s="28"/>
      <c r="C33" s="28"/>
      <c r="D33" s="28"/>
      <c r="E33" s="28"/>
      <c r="I33" s="29" t="s">
        <v>47</v>
      </c>
      <c r="J33" s="65" t="s">
        <v>48</v>
      </c>
    </row>
    <row r="34" spans="1:10" ht="30.75">
      <c r="A34" s="30" t="s">
        <v>4</v>
      </c>
      <c r="B34" s="31" t="s">
        <v>49</v>
      </c>
      <c r="C34" s="32" t="s">
        <v>50</v>
      </c>
      <c r="D34" s="32" t="s">
        <v>51</v>
      </c>
      <c r="E34" s="33" t="s">
        <v>52</v>
      </c>
      <c r="I34" s="34" t="s">
        <v>53</v>
      </c>
      <c r="J34" s="35" t="e">
        <f>VLOOKUP(J33,A6:C23,3,FALSE)</f>
        <v>#N/A</v>
      </c>
    </row>
    <row r="35" spans="1:10" ht="15.75">
      <c r="A35" s="36" t="s">
        <v>17</v>
      </c>
      <c r="B35" s="57">
        <f>SUM(G7,G10,G13,G15,G17,G18,G20,G19,G23)</f>
        <v>18550.287349072361</v>
      </c>
      <c r="C35" s="57">
        <f>SUM(I7,I10,I13,I15,I17,I18,I19,I20,I23)</f>
        <v>760.56178131196657</v>
      </c>
      <c r="D35" s="57">
        <f>SUM(J7,J10,J13,J15,J17,J18,J19,J20)</f>
        <v>54.064513524832108</v>
      </c>
      <c r="E35" s="59">
        <f>SUM(K7,K10,K13,K15,K17,K18,K19,K20,K23)</f>
        <v>17720.698590773547</v>
      </c>
      <c r="I35" s="37" t="s">
        <v>54</v>
      </c>
      <c r="J35" s="38">
        <f ca="1">VLOOKUP(J35,A6:D23,4,FALSE)</f>
        <v>0</v>
      </c>
    </row>
    <row r="36" spans="1:10" ht="15.75">
      <c r="A36" s="39" t="s">
        <v>14</v>
      </c>
      <c r="B36" s="58">
        <f>SUM(G6,G8,G9,G11,G12,G14,G16,G21,G22)</f>
        <v>21077.310944156561</v>
      </c>
      <c r="C36" s="58">
        <f>SUM(I6,I8,I9,I11,I12,I14,I16,I21,I22)</f>
        <v>864.16974871041907</v>
      </c>
      <c r="D36" s="58">
        <f>SUM(J6,J8,J9,J11,J12,J14,J16,J21,J22)</f>
        <v>71.662857210132316</v>
      </c>
      <c r="E36" s="60">
        <f>SUM(K6,K8,K9,K11,K12,K14,K16,K21,K22)</f>
        <v>20135.217338236012</v>
      </c>
    </row>
    <row r="39" spans="1:10" ht="15.75">
      <c r="A39" s="40"/>
      <c r="B39" s="41"/>
      <c r="C39" s="41"/>
      <c r="D39" s="41"/>
      <c r="E39" s="41"/>
    </row>
    <row r="40" spans="1:10" ht="15.75">
      <c r="A40" s="42"/>
      <c r="B40" s="28"/>
      <c r="C40" s="28"/>
      <c r="D40" s="28"/>
      <c r="E40" s="28"/>
    </row>
    <row r="41" spans="1:10" ht="15.75">
      <c r="A41" s="27" t="s">
        <v>55</v>
      </c>
      <c r="B41" s="28"/>
      <c r="C41" s="28"/>
      <c r="D41" s="28"/>
      <c r="E41" s="28"/>
    </row>
    <row r="42" spans="1:10" ht="30.75">
      <c r="A42" s="30" t="s">
        <v>4</v>
      </c>
      <c r="B42" s="31" t="s">
        <v>49</v>
      </c>
      <c r="C42" s="32" t="s">
        <v>50</v>
      </c>
      <c r="D42" s="32" t="s">
        <v>51</v>
      </c>
      <c r="E42" s="33" t="s">
        <v>52</v>
      </c>
    </row>
    <row r="43" spans="1:10" ht="15.75">
      <c r="A43" s="36" t="s">
        <v>17</v>
      </c>
      <c r="B43" s="43">
        <f>B35*12</f>
        <v>222603.44818886835</v>
      </c>
      <c r="C43" s="62">
        <f>C35*12</f>
        <v>9126.7413757435988</v>
      </c>
      <c r="D43" s="62">
        <f>D35*12</f>
        <v>648.7741622979853</v>
      </c>
      <c r="E43" s="44">
        <f>E35*12</f>
        <v>212648.38308928255</v>
      </c>
    </row>
    <row r="44" spans="1:10" ht="15.75">
      <c r="A44" s="45" t="s">
        <v>14</v>
      </c>
      <c r="B44" s="61">
        <f>B36*12</f>
        <v>252927.73132987873</v>
      </c>
      <c r="C44" s="61">
        <f>C36*12</f>
        <v>10370.036984525028</v>
      </c>
      <c r="D44" s="61">
        <f>D36*12</f>
        <v>859.95428652158785</v>
      </c>
      <c r="E44" s="46">
        <f>E36*12</f>
        <v>241622.60805883215</v>
      </c>
    </row>
    <row r="45" spans="1:10" ht="15.75">
      <c r="A45" s="47" t="s">
        <v>56</v>
      </c>
      <c r="B45" s="63">
        <f>SUM(B43:B44)</f>
        <v>475531.17951874709</v>
      </c>
      <c r="C45" s="64">
        <f>SUM(C43:C44)</f>
        <v>19496.778360268625</v>
      </c>
      <c r="D45" s="64">
        <f>SUM(D43:D44)</f>
        <v>1508.7284488195733</v>
      </c>
      <c r="E45" s="48">
        <f>SUM(E43:E44)</f>
        <v>454270.99114811467</v>
      </c>
    </row>
  </sheetData>
  <mergeCells count="2">
    <mergeCell ref="A31:E31"/>
    <mergeCell ref="I31:J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Tiia Kahlos ATIS22Y</cp:lastModifiedBy>
  <cp:revision/>
  <dcterms:created xsi:type="dcterms:W3CDTF">2022-10-31T12:02:08Z</dcterms:created>
  <dcterms:modified xsi:type="dcterms:W3CDTF">2022-10-31T19:18:16Z</dcterms:modified>
  <cp:category/>
  <cp:contentStatus/>
</cp:coreProperties>
</file>