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88A05D54-8A3E-4789-8110-9B80E0724D18}" xr6:coauthVersionLast="47" xr6:coauthVersionMax="47" xr10:uidLastSave="{00000000-0000-0000-0000-000000000000}"/>
  <bookViews>
    <workbookView xWindow="-120" yWindow="-120" windowWidth="29040" windowHeight="1572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4" l="1"/>
  <c r="L25" i="4"/>
  <c r="N25" i="4" s="1"/>
  <c r="M24" i="4"/>
  <c r="L24" i="4"/>
  <c r="N24" i="4" s="1"/>
  <c r="M23" i="4"/>
  <c r="L23" i="4"/>
  <c r="N23" i="4" s="1"/>
  <c r="M21" i="4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10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21" i="1"/>
  <c r="N21" i="1" s="1"/>
  <c r="M21" i="1"/>
  <c r="L9" i="1"/>
  <c r="N9" i="1" s="1"/>
  <c r="M9" i="1"/>
  <c r="L10" i="1"/>
  <c r="N10" i="1" s="1"/>
  <c r="M10" i="1"/>
  <c r="L13" i="1"/>
  <c r="N13" i="1" s="1"/>
  <c r="M13" i="1"/>
  <c r="L11" i="1"/>
  <c r="N11" i="1" s="1"/>
  <c r="M11" i="1"/>
  <c r="L6" i="1"/>
  <c r="N6" i="1" s="1"/>
  <c r="M6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4" i="1" l="1"/>
  <c r="K46" i="1"/>
  <c r="K12" i="1"/>
  <c r="K5" i="1"/>
  <c r="K3" i="1"/>
  <c r="A3" i="3" l="1"/>
  <c r="M1" i="1" l="1"/>
  <c r="M37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4" i="1"/>
  <c r="L4" i="1"/>
  <c r="N4" i="1" s="1"/>
  <c r="M5" i="1"/>
  <c r="M2" i="1"/>
  <c r="K2" i="1"/>
  <c r="L2" i="1" s="1"/>
  <c r="N2" i="1" s="1"/>
  <c r="M3" i="1"/>
  <c r="L3" i="1"/>
  <c r="N3" i="1" s="1"/>
  <c r="M22" i="1"/>
  <c r="L22" i="1"/>
  <c r="N22" i="1" s="1"/>
  <c r="M12" i="1"/>
  <c r="L12" i="1"/>
  <c r="N12" i="1" s="1"/>
  <c r="M27" i="1"/>
  <c r="L27" i="1"/>
  <c r="N27" i="1" s="1"/>
  <c r="M8" i="1"/>
  <c r="L8" i="1"/>
  <c r="N8" i="1" s="1"/>
  <c r="M14" i="1"/>
  <c r="L14" i="1"/>
  <c r="N14" i="1" s="1"/>
  <c r="M15" i="1"/>
  <c r="L15" i="1"/>
  <c r="N15" i="1" s="1"/>
  <c r="M16" i="1"/>
  <c r="L16" i="1"/>
  <c r="N16" i="1" s="1"/>
  <c r="M34" i="1"/>
  <c r="L34" i="1"/>
  <c r="N34" i="1" s="1"/>
  <c r="M18" i="1"/>
  <c r="L18" i="1"/>
  <c r="N18" i="1" s="1"/>
  <c r="M17" i="1"/>
  <c r="L17" i="1"/>
  <c r="N17" i="1" s="1"/>
  <c r="M20" i="1"/>
  <c r="L20" i="1"/>
  <c r="N20" i="1" s="1"/>
  <c r="M28" i="1"/>
  <c r="L28" i="1"/>
  <c r="N28" i="1" s="1"/>
  <c r="M36" i="1"/>
  <c r="L36" i="1"/>
  <c r="N36" i="1" s="1"/>
  <c r="M42" i="1"/>
  <c r="L42" i="1"/>
  <c r="N42" i="1" s="1"/>
  <c r="M23" i="1"/>
  <c r="L23" i="1"/>
  <c r="N23" i="1" s="1"/>
  <c r="M26" i="1"/>
  <c r="L26" i="1"/>
  <c r="N26" i="1" s="1"/>
  <c r="M33" i="1"/>
  <c r="L33" i="1"/>
  <c r="N33" i="1" s="1"/>
  <c r="M35" i="1"/>
  <c r="L35" i="1"/>
  <c r="N35" i="1" s="1"/>
  <c r="M31" i="1"/>
  <c r="L31" i="1"/>
  <c r="N31" i="1" s="1"/>
  <c r="M29" i="1"/>
  <c r="L29" i="1"/>
  <c r="N29" i="1" s="1"/>
  <c r="M46" i="1"/>
  <c r="L46" i="1"/>
  <c r="N46" i="1" s="1"/>
  <c r="M30" i="1"/>
  <c r="L30" i="1"/>
  <c r="N30" i="1" s="1"/>
  <c r="M51" i="1"/>
  <c r="L51" i="1"/>
  <c r="N51" i="1" s="1"/>
  <c r="M19" i="1"/>
  <c r="L19" i="1"/>
  <c r="N19" i="1" s="1"/>
  <c r="M48" i="1"/>
  <c r="L48" i="1"/>
  <c r="N48" i="1" s="1"/>
  <c r="M47" i="1"/>
  <c r="L47" i="1"/>
  <c r="N47" i="1" s="1"/>
  <c r="M32" i="1"/>
  <c r="L32" i="1"/>
  <c r="N32" i="1" s="1"/>
  <c r="M25" i="1"/>
  <c r="L25" i="1"/>
  <c r="N25" i="1" s="1"/>
  <c r="M7" i="1"/>
  <c r="L7" i="1"/>
  <c r="N7" i="1" s="1"/>
  <c r="M24" i="1"/>
  <c r="L24" i="1"/>
  <c r="N24" i="1" s="1"/>
  <c r="M41" i="1"/>
  <c r="L41" i="1"/>
  <c r="N41" i="1" s="1"/>
  <c r="M40" i="1"/>
  <c r="L40" i="1"/>
  <c r="N40" i="1" s="1"/>
  <c r="M50" i="1"/>
  <c r="L50" i="1"/>
  <c r="N50" i="1" s="1"/>
  <c r="M45" i="1"/>
  <c r="L45" i="1"/>
  <c r="N45" i="1" s="1"/>
  <c r="M43" i="1"/>
  <c r="L43" i="1"/>
  <c r="N43" i="1" s="1"/>
  <c r="M49" i="1"/>
  <c r="L49" i="1"/>
  <c r="N49" i="1" s="1"/>
  <c r="M38" i="1"/>
  <c r="L38" i="1"/>
  <c r="N38" i="1" s="1"/>
  <c r="M39" i="1"/>
  <c r="L39" i="1"/>
  <c r="N39" i="1" s="1"/>
  <c r="M44" i="1"/>
  <c r="L44" i="1"/>
  <c r="N44" i="1" s="1"/>
  <c r="M52" i="1"/>
  <c r="L52" i="1"/>
  <c r="N52" i="1" s="1"/>
  <c r="L37" i="1"/>
  <c r="N1" i="1"/>
  <c r="L5" i="1" l="1"/>
  <c r="N5" i="1" s="1"/>
  <c r="N37" i="1"/>
  <c r="B3" i="3" l="1"/>
  <c r="B2" i="3"/>
</calcChain>
</file>

<file path=xl/sharedStrings.xml><?xml version="1.0" encoding="utf-8"?>
<sst xmlns="http://schemas.openxmlformats.org/spreadsheetml/2006/main" count="508" uniqueCount="255">
  <si>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</si>
  <si>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</si>
  <si>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</si>
  <si>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</si>
  <si>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</si>
  <si>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</si>
  <si>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</si>
  <si>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</si>
  <si>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</si>
  <si>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</si>
  <si>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</si>
  <si>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</si>
  <si>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</si>
  <si>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>USB-C Kabel</t>
  </si>
  <si>
    <t>Red, 1m</t>
  </si>
  <si>
    <t>AliExpress</t>
  </si>
  <si>
    <t>https://www.aliexpress.com/item/33002369577.html?spm=a2g0o.cart.0.0.38133c002f24TT&amp;mp=1</t>
  </si>
  <si>
    <t>ok</t>
  </si>
  <si>
    <t>USB-C Buchse</t>
  </si>
  <si>
    <t>10 x USB-C, 6Pin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</si>
  <si>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</si>
  <si>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Joystick</t>
  </si>
  <si>
    <t>Yellow (new) version</t>
  </si>
  <si>
    <t>https://www.aliexpress.com/item/32641145656.html?spm=a2g0s.9042311.0.0.1a2c4c4dHblPEt</t>
  </si>
  <si>
    <t>Schalter</t>
  </si>
  <si>
    <t>10 x 5mm Miniature</t>
  </si>
  <si>
    <t>https://www.aliexpress.com/item/1887673102.html?spm=a2g0o.cart.0.0.38133c002f24TT&amp;mp=1</t>
  </si>
  <si>
    <t>Netzteil USB-C, 5V2A</t>
  </si>
  <si>
    <t>‎WR9MA2000USBCFMEDR6B‎</t>
  </si>
  <si>
    <t>digikey</t>
  </si>
  <si>
    <t xml:space="preserve">‎1939-2010-ND‎ </t>
  </si>
  <si>
    <t>‎1939-2010-ND‎</t>
  </si>
  <si>
    <t xml:space="preserve">Mikrocontroller </t>
  </si>
  <si>
    <t>ATMEGA2560-16AU</t>
  </si>
  <si>
    <t>TQFP-100</t>
  </si>
  <si>
    <t>ATMEGA2560-16AU-ND</t>
  </si>
  <si>
    <t>J-Tag-Buchse</t>
  </si>
  <si>
    <t>Header VERT 10POS 1.27MM</t>
  </si>
  <si>
    <t>1175-1627-ND</t>
  </si>
  <si>
    <t>https://www.digikey.ch/product-detail/de/cnc-tech/3220-10-0100-00/1175-1627-ND/3883661?cur=CHF&amp;lang=de</t>
  </si>
  <si>
    <t>Jtag stecker</t>
  </si>
  <si>
    <t>CONN SOCKET 10POS IDC GOLD</t>
  </si>
  <si>
    <t>3230-10-0102-00</t>
  </si>
  <si>
    <t>https://www.digikey.ch/product-detail/de/3230-10-0102-00/3230-10-0102-00-ND/3883464/?itemSeq=343224426</t>
  </si>
  <si>
    <t>Jtag Kabel ca 10 cm</t>
  </si>
  <si>
    <t>FLAT RBN CBL GRAY 10 COND 100'</t>
  </si>
  <si>
    <t>CN211GR-100-ND</t>
  </si>
  <si>
    <t>https://www.digikey.ch/products/de?keywords=cn211gr-100</t>
  </si>
  <si>
    <t>Linieal Footprints…</t>
  </si>
  <si>
    <t>PCB-RULER-ND</t>
  </si>
  <si>
    <t>Gummifuss transparent VPE20</t>
  </si>
  <si>
    <t>20er Packung</t>
  </si>
  <si>
    <t>9,5x3,8mm</t>
  </si>
  <si>
    <t>Distrelec</t>
  </si>
  <si>
    <t>300-97-569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</si>
  <si>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</si>
  <si>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</si>
  <si>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</si>
  <si>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</si>
  <si>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>LED Diffusor</t>
  </si>
  <si>
    <t>Abdeckung RGB LED</t>
  </si>
  <si>
    <t>Farnell</t>
  </si>
  <si>
    <t>Spannungsregler 3.3V</t>
  </si>
  <si>
    <t>XC6220B331MR-G</t>
  </si>
  <si>
    <t>SOT-25</t>
  </si>
  <si>
    <t>Mouser</t>
  </si>
  <si>
    <t>865-XC6220B331MR-G</t>
  </si>
  <si>
    <t>40 Bestellt</t>
  </si>
  <si>
    <t>Potentiometer</t>
  </si>
  <si>
    <t>3314G-1-252E / 2k5</t>
  </si>
  <si>
    <t xml:space="preserve">3314G </t>
  </si>
  <si>
    <t>nicht bestücken</t>
  </si>
  <si>
    <t>Anschlussblock Phönix</t>
  </si>
  <si>
    <t>2Pol</t>
  </si>
  <si>
    <t>3.81mm</t>
  </si>
  <si>
    <t>Schraub-Steckklemme Phönix</t>
  </si>
  <si>
    <t>LED</t>
  </si>
  <si>
    <t>RGB</t>
  </si>
  <si>
    <t>PLCC6</t>
  </si>
  <si>
    <t>LEDCLX6E-FKC-CH1M1D1BB7C3D3</t>
  </si>
  <si>
    <t>Taster</t>
  </si>
  <si>
    <t>FSM4JSMA</t>
  </si>
  <si>
    <t>5mm</t>
  </si>
  <si>
    <t>Programmer</t>
  </si>
  <si>
    <t>Atmel-Ice-Pcba</t>
  </si>
  <si>
    <t>none</t>
  </si>
  <si>
    <t>https://ch.farnell.com/microchip/atatmel-ice-pcba/debugger-atmel-arm-avr-pcba-kit/dp/2407171</t>
  </si>
  <si>
    <t>Schmitt_Tirgger</t>
  </si>
  <si>
    <t>Logic-IC SO-14, 74HC14D, NXP</t>
  </si>
  <si>
    <t>SO-14</t>
  </si>
  <si>
    <t xml:space="preserve">771-74HC14D-Q100 </t>
  </si>
  <si>
    <t>74HC138 3 to 8 Decoder</t>
  </si>
  <si>
    <t>Texas</t>
  </si>
  <si>
    <t>TSSOP-16</t>
  </si>
  <si>
    <t>771-74HC138D-Q100</t>
  </si>
  <si>
    <t>Induktivität</t>
  </si>
  <si>
    <t>10uH</t>
  </si>
  <si>
    <t>1206</t>
  </si>
  <si>
    <t>815-AIML-1206-100KT</t>
  </si>
  <si>
    <t>Quarz</t>
  </si>
  <si>
    <t>16MHz</t>
  </si>
  <si>
    <t>HC49</t>
  </si>
  <si>
    <t xml:space="preserve">695-HCM49-16MABKUT </t>
  </si>
  <si>
    <t>LCD 4x40 Zeichen</t>
  </si>
  <si>
    <t>EADIP203-4</t>
  </si>
  <si>
    <t>790-EADIP203J-4NLW</t>
  </si>
  <si>
    <t>Lichtsensor</t>
  </si>
  <si>
    <t xml:space="preserve">SFH 5701 </t>
  </si>
  <si>
    <t xml:space="preserve">720-SFH5701 </t>
  </si>
  <si>
    <t>2x7 Stiftwanne 2514</t>
  </si>
  <si>
    <t>3M</t>
  </si>
  <si>
    <t>2,54mm</t>
  </si>
  <si>
    <t>517-30314-6002</t>
  </si>
  <si>
    <t>Jumper</t>
  </si>
  <si>
    <t>2.54mm</t>
  </si>
  <si>
    <t>571-1-881545-4</t>
  </si>
  <si>
    <t>Grün</t>
  </si>
  <si>
    <t>604-APL3015CGCK-F01</t>
  </si>
  <si>
    <t xml:space="preserve"> 50k</t>
  </si>
  <si>
    <t xml:space="preserve">81-PVG3G503C01R00 </t>
  </si>
  <si>
    <t>32.768kHz</t>
  </si>
  <si>
    <t>3.2x8.3mm</t>
  </si>
  <si>
    <t xml:space="preserve">815-AB38T-32.768KHZ </t>
  </si>
  <si>
    <t>Temperatursensor MCP9701-E/TO</t>
  </si>
  <si>
    <t>TO-92</t>
  </si>
  <si>
    <t>1,27mm</t>
  </si>
  <si>
    <t>579-MCP9701-E/TO</t>
  </si>
  <si>
    <t>Sicherung</t>
  </si>
  <si>
    <t xml:space="preserve">ERB-RG2R00V </t>
  </si>
  <si>
    <t xml:space="preserve">667-ERB-RG2R00V </t>
  </si>
  <si>
    <t>9P Header für LCD Display</t>
  </si>
  <si>
    <t>1x9 Pin SMD</t>
  </si>
  <si>
    <t>2mm</t>
  </si>
  <si>
    <t xml:space="preserve">200-MMS10902FSV </t>
  </si>
  <si>
    <t>2x5 Stiftwanne 2510</t>
  </si>
  <si>
    <t>517-30310-6002</t>
  </si>
  <si>
    <t xml:space="preserve">Potentiometer </t>
  </si>
  <si>
    <t>10kOhm</t>
  </si>
  <si>
    <t>PTV09A</t>
  </si>
  <si>
    <t>652-PTV09A-4020UB103</t>
  </si>
  <si>
    <t>Widerstand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</si>
  <si>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</si>
  <si>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</si>
  <si>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</si>
  <si>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</si>
  <si>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t>Keramikkondensator</t>
  </si>
  <si>
    <t>12pF  50V</t>
  </si>
  <si>
    <t>0805</t>
  </si>
  <si>
    <t>77-VJ0805A120GXAPBC</t>
  </si>
  <si>
    <t>18pF  25V</t>
  </si>
  <si>
    <t xml:space="preserve">77-VJ0805A180GXXCBC </t>
  </si>
  <si>
    <t>Hallsensor SS39E</t>
  </si>
  <si>
    <t>Honeywell</t>
  </si>
  <si>
    <t>SOT-23</t>
  </si>
  <si>
    <t>785-SS39ET</t>
  </si>
  <si>
    <t>Elektrolytkondensator</t>
  </si>
  <si>
    <t>100uF  16V</t>
  </si>
  <si>
    <t>6.3 x 5.4</t>
  </si>
  <si>
    <t xml:space="preserve">710-865230245004 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</si>
  <si>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</si>
  <si>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</si>
  <si>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t>1uF 50V</t>
  </si>
  <si>
    <t>77-VJ1206V105MXATBC</t>
  </si>
  <si>
    <t>Stiftleiste</t>
  </si>
  <si>
    <t xml:space="preserve"> 1x36 Breakaway</t>
  </si>
  <si>
    <t>538-22-28-4360</t>
  </si>
  <si>
    <t>FET N-Kanal 20 V, 0.8A, PMV450ENEAR</t>
  </si>
  <si>
    <t xml:space="preserve">SOT23          </t>
  </si>
  <si>
    <t xml:space="preserve">771-PMV450ENEAR </t>
  </si>
  <si>
    <t>FET P-Kanal 20V, 5.6A, 27mΩ</t>
  </si>
  <si>
    <t>PMV27UPER</t>
  </si>
  <si>
    <t>771-PMV27UPER</t>
  </si>
  <si>
    <t>100kΩ</t>
  </si>
  <si>
    <t>71-CRCW1206100KFKEB</t>
  </si>
  <si>
    <t>100nF  50V</t>
  </si>
  <si>
    <t>77-VJ1206V104ZXAPBC</t>
  </si>
  <si>
    <t>Blau</t>
  </si>
  <si>
    <t>604-APT3216QBC/D</t>
  </si>
  <si>
    <t>150Ω</t>
  </si>
  <si>
    <t xml:space="preserve">652-CR1206FX-1500ELF </t>
  </si>
  <si>
    <t>Anzahl Boards:</t>
  </si>
  <si>
    <t>Preis ein Board:</t>
  </si>
  <si>
    <t>nicht bestellen</t>
  </si>
  <si>
    <t>MC12CT 002 / 2,0A</t>
  </si>
  <si>
    <t>517-953109-2000-AR-PR</t>
  </si>
  <si>
    <t>Nicht bestücken</t>
  </si>
  <si>
    <t>MICRO USB 2.0 BUCHSE</t>
  </si>
  <si>
    <t>MOLEX  47589-0001</t>
  </si>
  <si>
    <t>TYP AB</t>
  </si>
  <si>
    <t>Speisgerät 5V Micro USB</t>
  </si>
  <si>
    <t>5V / 2.5A     1.5m Kabel</t>
  </si>
  <si>
    <t>DIP Switch 8x, 21.2x6.2</t>
  </si>
  <si>
    <t>8 fach DIP Switch, 2.54mm</t>
  </si>
  <si>
    <t>DIP-16</t>
  </si>
  <si>
    <t>642-DMR08T</t>
  </si>
  <si>
    <t>JTAG Stiftwanne</t>
  </si>
  <si>
    <t>10pol.      2x5 pin</t>
  </si>
  <si>
    <t>1.27mm</t>
  </si>
  <si>
    <t>855-M50-3500542</t>
  </si>
  <si>
    <t>nicht Bestellen</t>
  </si>
  <si>
    <t>XY Joystick</t>
  </si>
  <si>
    <t>www.parallax.com/product/27800</t>
  </si>
  <si>
    <t>red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</si>
  <si>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</si>
  <si>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</si>
  <si>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</si>
  <si>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</si>
  <si>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</si>
  <si>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</si>
  <si>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</si>
  <si>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</si>
  <si>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-</t>
  </si>
  <si>
    <t xml:space="preserve">520-CSM1600-20-X </t>
  </si>
  <si>
    <t>100uF  35V</t>
  </si>
  <si>
    <t>647-UWT1V101MCL1S</t>
  </si>
  <si>
    <t>20, 150 bestellt</t>
  </si>
  <si>
    <t>71-CRCW1206150RFKEB</t>
  </si>
  <si>
    <t>ALS-PT17-51C/L177/TR8</t>
  </si>
  <si>
    <t>20, 50 bestellt</t>
  </si>
  <si>
    <t>FET N-Kanal 30V, 7.6A, 17mΩ</t>
  </si>
  <si>
    <t xml:space="preserve">PMV20EN             </t>
  </si>
  <si>
    <t>771-PMV20ENR</t>
  </si>
  <si>
    <t>556-ATMEGA2560-16AU</t>
  </si>
  <si>
    <t>10, 50 bestellt</t>
  </si>
  <si>
    <t>3314G-1-503E / 50k</t>
  </si>
  <si>
    <t>652-3314G-1-503E</t>
  </si>
  <si>
    <t>941-X6AFKBCJNNRFJ7A3</t>
  </si>
  <si>
    <t>Temperatursensor LM35DZ</t>
  </si>
  <si>
    <t>926-LM35DZ/NOPB</t>
  </si>
  <si>
    <t>XXXXXXXXXXXXXXXXX</t>
  </si>
  <si>
    <t xml:space="preserve">621-DMG3406L-13 </t>
  </si>
  <si>
    <t>0 Box Fehlt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</si>
  <si>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</si>
  <si>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</si>
  <si>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</si>
  <si>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</si>
  <si>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</si>
  <si>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</si>
  <si>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</si>
  <si>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</si>
  <si>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</si>
  <si>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</si>
  <si>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</si>
  <si>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</si>
  <si>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</si>
  <si>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</si>
  <si>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</si>
  <si>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</si>
  <si>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</si>
  <si>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</si>
  <si>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PCB</t>
  </si>
  <si>
    <t>Total</t>
  </si>
  <si>
    <t>Zeit Board 1</t>
  </si>
  <si>
    <t>Zeit Board 2</t>
  </si>
  <si>
    <t>Bestand 01.12.2022 (Fabrin&amp;Guien)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</si>
</sst>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6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49" fontId="0" fillId="0" borderId="0" xfId="0" applyNumberFormat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" fillId="0" borderId="3" xfId="1" applyFill="1" applyBorder="1" applyAlignment="1">
      <alignment vertical="center"/>
    </xf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0" borderId="11" xfId="1" applyFill="1" applyBorder="1" applyAlignment="1">
      <alignment vertical="center"/>
    </xf>
    <xf numFmtId="0" fontId="1" fillId="0" borderId="3" xfId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</cellXfs>
  <cellStyles count="3">
    <cellStyle name="Gut" xfId="2" builtinId="26"/>
    <cellStyle name="Link" xfId="1" builtinId="8"/>
    <cellStyle name="Standard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7" Type="http://schemas.openxmlformats.org/officeDocument/2006/relationships/hyperlink" Target="https://www.digikey.ch/product-detail/de/3230-10-0102-00/3230-10-0102-00-ND/3883464/?itemSeq=343224426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hyperlink" Target="https://www.digikey.ch/de/products/detail/globtek-inc/WR9MA2000USBCFMEDR6B/10187592" TargetMode="External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P999"/>
  <sheetViews>
    <sheetView tabSelected="1" topLeftCell="E1" zoomScaleNormal="100" workbookViewId="0">
      <pane ySplit="1" topLeftCell="A2" activePane="bottomLeft" state="frozen"/>
      <selection pane="bottomLeft" activeCell="R10" sqref="R10"/>
    </sheetView>
  </sheetViews>
  <sheetFormatPr baseColWidth="10" defaultColWidth="11.42578125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42578125" customWidth="1"/>
    <col min="10" max="10" width="8.5703125" customWidth="1"/>
    <col min="12" max="12" width="12.140625" customWidth="1"/>
    <col min="13" max="13" width="11.42578125" style="60" customWidth="1"/>
    <col min="15" max="15" width="19.5703125" style="56" customWidth="1"/>
    <col min="16" max="16" width="20.85546875" customWidth="1"/>
  </cols>
  <sheetData>
    <row r="1" spans="1:16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30</v>
      </c>
      <c r="N1" s="26" t="str">
        <f>"Preis für " &amp; 'Anzahl &amp; Preis'!$B$1</f>
        <v>Preis für 30</v>
      </c>
      <c r="O1" s="34" t="s">
        <v>12</v>
      </c>
      <c r="P1" s="67" t="s">
        <v>254</v>
      </c>
    </row>
    <row r="2" spans="1:16" x14ac:dyDescent="0.25">
      <c r="A2" s="32"/>
      <c r="B2" s="28"/>
      <c r="C2" s="28"/>
      <c r="D2" s="19">
        <v>1</v>
      </c>
      <c r="E2" s="20" t="s">
        <v>13</v>
      </c>
      <c r="F2" s="19" t="s">
        <v>14</v>
      </c>
      <c r="G2" s="20"/>
      <c r="H2" s="28" t="s">
        <v>15</v>
      </c>
      <c r="I2" s="36"/>
      <c r="J2" s="64" t="s">
        <v>16</v>
      </c>
      <c r="K2" s="22">
        <f>0.93+0.79</f>
        <v>1.7200000000000002</v>
      </c>
      <c r="L2" s="29">
        <f t="shared" ref="L2:L65" si="0">IF(OR(K2=0,D2=0),"",D2*K2)</f>
        <v>1.7200000000000002</v>
      </c>
      <c r="M2" s="30">
        <f>IF(OR(D2="",'Anzahl &amp; Preis'!$B$1=""),"",'Anzahl &amp; Preis'!$B$1*D2)</f>
        <v>30</v>
      </c>
      <c r="N2" s="31">
        <f>IF(OR(L2="",'Anzahl &amp; Preis'!$B$1=""),"",'Anzahl &amp; Preis'!$B$1*L2)</f>
        <v>51.600000000000009</v>
      </c>
      <c r="O2" s="10" t="s">
        <v>17</v>
      </c>
      <c r="P2" s="9"/>
    </row>
    <row r="3" spans="1:16" x14ac:dyDescent="0.25">
      <c r="A3" s="32"/>
      <c r="B3" s="32"/>
      <c r="C3" s="32"/>
      <c r="D3" s="8">
        <v>1</v>
      </c>
      <c r="E3" s="9" t="s">
        <v>18</v>
      </c>
      <c r="F3" s="8" t="s">
        <v>19</v>
      </c>
      <c r="G3" s="9"/>
      <c r="H3" s="32" t="s">
        <v>15</v>
      </c>
      <c r="I3" s="36"/>
      <c r="J3" s="59" t="s">
        <v>20</v>
      </c>
      <c r="K3" s="12">
        <f>1.08+2.19/10</f>
        <v>1.2990000000000002</v>
      </c>
      <c r="L3" s="29">
        <f t="shared" si="0"/>
        <v>1.2990000000000002</v>
      </c>
      <c r="M3" s="30">
        <f>IF(OR(D3="",'Anzahl &amp; Preis'!$B$1=""),"",'Anzahl &amp; Preis'!$B$1*D3)</f>
        <v>30</v>
      </c>
      <c r="N3" s="29">
        <f>IF(OR(L3="",'Anzahl &amp; Preis'!$B$1=""),"",'Anzahl &amp; Preis'!$B$1*L3)</f>
        <v>38.970000000000006</v>
      </c>
      <c r="O3" s="10" t="s">
        <v>17</v>
      </c>
      <c r="P3" s="9">
        <v>36</v>
      </c>
    </row>
    <row r="4" spans="1:16" x14ac:dyDescent="0.25">
      <c r="A4" s="32"/>
      <c r="B4" s="32"/>
      <c r="C4" s="32"/>
      <c r="D4" s="8">
        <v>1</v>
      </c>
      <c r="E4" s="9" t="s">
        <v>21</v>
      </c>
      <c r="F4" s="13" t="s">
        <v>22</v>
      </c>
      <c r="G4" s="10"/>
      <c r="H4" s="32" t="s">
        <v>15</v>
      </c>
      <c r="I4" s="9"/>
      <c r="J4" s="59" t="s">
        <v>23</v>
      </c>
      <c r="K4" s="18">
        <f>(1.7+1.82)/2</f>
        <v>1.76</v>
      </c>
      <c r="L4" s="29">
        <f t="shared" si="0"/>
        <v>1.76</v>
      </c>
      <c r="M4" s="30">
        <f>IF(OR(D4="",'Anzahl &amp; Preis'!$B$1=""),"",'Anzahl &amp; Preis'!$B$1*D4)</f>
        <v>30</v>
      </c>
      <c r="N4" s="29">
        <f>IF(OR(L4="",'Anzahl &amp; Preis'!$B$1=""),"",'Anzahl &amp; Preis'!$B$1*L4)</f>
        <v>52.8</v>
      </c>
      <c r="O4" s="10" t="s">
        <v>17</v>
      </c>
      <c r="P4" s="9">
        <v>19</v>
      </c>
    </row>
    <row r="5" spans="1:16" x14ac:dyDescent="0.25">
      <c r="A5" s="32"/>
      <c r="B5" s="32"/>
      <c r="C5" s="32"/>
      <c r="D5" s="8">
        <v>8</v>
      </c>
      <c r="E5" s="9" t="s">
        <v>24</v>
      </c>
      <c r="F5" s="8" t="s">
        <v>25</v>
      </c>
      <c r="G5" s="9"/>
      <c r="H5" s="32" t="s">
        <v>15</v>
      </c>
      <c r="I5" s="9"/>
      <c r="J5" s="59" t="s">
        <v>26</v>
      </c>
      <c r="K5" s="12">
        <f>6.48/10</f>
        <v>0.64800000000000002</v>
      </c>
      <c r="L5" s="29">
        <f t="shared" si="0"/>
        <v>5.1840000000000002</v>
      </c>
      <c r="M5" s="30">
        <f>IF(OR(D5="",'Anzahl &amp; Preis'!$B$1=""),"",'Anzahl &amp; Preis'!$B$1*D5)</f>
        <v>240</v>
      </c>
      <c r="N5" s="29">
        <f>IF(OR(L5="",'Anzahl &amp; Preis'!$B$1=""),"",'Anzahl &amp; Preis'!$B$1*L5)</f>
        <v>155.52000000000001</v>
      </c>
      <c r="O5" s="10" t="s">
        <v>17</v>
      </c>
      <c r="P5" s="9">
        <v>158</v>
      </c>
    </row>
    <row r="6" spans="1:16" x14ac:dyDescent="0.25">
      <c r="A6" s="32"/>
      <c r="B6" s="32"/>
      <c r="C6" s="32"/>
      <c r="D6" s="8">
        <v>1</v>
      </c>
      <c r="E6" s="9" t="s">
        <v>27</v>
      </c>
      <c r="F6" s="7" t="s">
        <v>28</v>
      </c>
      <c r="G6" s="10"/>
      <c r="H6" s="32" t="s">
        <v>29</v>
      </c>
      <c r="I6" s="61" t="s">
        <v>30</v>
      </c>
      <c r="J6" s="59" t="s">
        <v>31</v>
      </c>
      <c r="K6" s="12">
        <v>9</v>
      </c>
      <c r="L6" s="29">
        <f t="shared" si="0"/>
        <v>9</v>
      </c>
      <c r="M6" s="30">
        <f>IF(OR(D6="",'Anzahl &amp; Preis'!$B$1=""),"",'Anzahl &amp; Preis'!$B$1*D6)</f>
        <v>30</v>
      </c>
      <c r="N6" s="29">
        <f>IF(OR(L6="",'Anzahl &amp; Preis'!$B$1=""),"",'Anzahl &amp; Preis'!$B$1*L6)</f>
        <v>270</v>
      </c>
      <c r="O6" s="10" t="s">
        <v>17</v>
      </c>
      <c r="P6" s="9"/>
    </row>
    <row r="7" spans="1:16" x14ac:dyDescent="0.25">
      <c r="A7" s="32"/>
      <c r="B7" s="32"/>
      <c r="C7" s="32"/>
      <c r="D7" s="8">
        <v>1</v>
      </c>
      <c r="E7" s="9" t="s">
        <v>32</v>
      </c>
      <c r="F7" s="8" t="s">
        <v>33</v>
      </c>
      <c r="G7" s="10" t="s">
        <v>34</v>
      </c>
      <c r="H7" s="32" t="s">
        <v>29</v>
      </c>
      <c r="I7" t="s">
        <v>35</v>
      </c>
      <c r="J7" s="14"/>
      <c r="K7" s="12">
        <v>16.57</v>
      </c>
      <c r="L7" s="29">
        <f t="shared" si="0"/>
        <v>16.57</v>
      </c>
      <c r="M7" s="30">
        <f>IF(OR(D7="",'Anzahl &amp; Preis'!$B$1=""),"",'Anzahl &amp; Preis'!$B$1*D7)</f>
        <v>30</v>
      </c>
      <c r="N7" s="29">
        <f>IF(OR(L7="",'Anzahl &amp; Preis'!$B$1=""),"",'Anzahl &amp; Preis'!$B$1*L7)</f>
        <v>497.1</v>
      </c>
      <c r="O7" s="10" t="s">
        <v>17</v>
      </c>
      <c r="P7" s="9">
        <v>10</v>
      </c>
    </row>
    <row r="8" spans="1:16" x14ac:dyDescent="0.25">
      <c r="A8" s="32"/>
      <c r="B8" s="32"/>
      <c r="C8" s="32"/>
      <c r="D8" s="8">
        <v>1</v>
      </c>
      <c r="E8" s="9" t="s">
        <v>36</v>
      </c>
      <c r="F8" s="8" t="s">
        <v>37</v>
      </c>
      <c r="G8" s="9"/>
      <c r="H8" s="32" t="s">
        <v>29</v>
      </c>
      <c r="I8" s="9" t="s">
        <v>38</v>
      </c>
      <c r="J8" s="59" t="s">
        <v>39</v>
      </c>
      <c r="K8" s="12">
        <v>0.53</v>
      </c>
      <c r="L8" s="29">
        <f t="shared" si="0"/>
        <v>0.53</v>
      </c>
      <c r="M8" s="30">
        <f>IF(OR(D8="",'Anzahl &amp; Preis'!$B$1=""),"",'Anzahl &amp; Preis'!$B$1*D8)</f>
        <v>30</v>
      </c>
      <c r="N8" s="29">
        <f>IF(OR(L8="",'Anzahl &amp; Preis'!$B$1=""),"",'Anzahl &amp; Preis'!$B$1*L8)</f>
        <v>15.9</v>
      </c>
      <c r="O8" s="10" t="s">
        <v>17</v>
      </c>
      <c r="P8" s="9">
        <v>85</v>
      </c>
    </row>
    <row r="9" spans="1:16" x14ac:dyDescent="0.25">
      <c r="A9" s="32"/>
      <c r="B9" s="32"/>
      <c r="C9" s="32"/>
      <c r="D9" s="8">
        <v>2</v>
      </c>
      <c r="E9" s="15" t="s">
        <v>40</v>
      </c>
      <c r="F9" s="16" t="s">
        <v>41</v>
      </c>
      <c r="G9" s="17"/>
      <c r="H9" s="32" t="s">
        <v>29</v>
      </c>
      <c r="I9" s="7" t="s">
        <v>42</v>
      </c>
      <c r="J9" s="65" t="s">
        <v>43</v>
      </c>
      <c r="K9" s="18">
        <v>0.69</v>
      </c>
      <c r="L9" s="29">
        <f t="shared" si="0"/>
        <v>1.38</v>
      </c>
      <c r="M9" s="30">
        <f>IF(OR(D9="",'Anzahl &amp; Preis'!$B$1=""),"",'Anzahl &amp; Preis'!$B$1*D9)</f>
        <v>60</v>
      </c>
      <c r="N9" s="29">
        <f>IF(OR(L9="",'Anzahl &amp; Preis'!$B$1=""),"",'Anzahl &amp; Preis'!$B$1*L9)</f>
        <v>41.4</v>
      </c>
      <c r="O9" s="10" t="s">
        <v>17</v>
      </c>
      <c r="P9" s="9">
        <v>90</v>
      </c>
    </row>
    <row r="10" spans="1:16" x14ac:dyDescent="0.25">
      <c r="A10" s="32"/>
      <c r="B10" s="32"/>
      <c r="C10" s="32"/>
      <c r="D10" s="8">
        <v>1</v>
      </c>
      <c r="E10" s="10" t="s">
        <v>44</v>
      </c>
      <c r="F10" s="7" t="s">
        <v>45</v>
      </c>
      <c r="G10" s="10"/>
      <c r="H10" s="32" t="s">
        <v>29</v>
      </c>
      <c r="I10" s="7" t="s">
        <v>46</v>
      </c>
      <c r="J10" s="11" t="s">
        <v>47</v>
      </c>
      <c r="K10" s="12">
        <f>33/30.8*0.1</f>
        <v>0.10714285714285715</v>
      </c>
      <c r="L10" s="29">
        <f t="shared" si="0"/>
        <v>0.10714285714285715</v>
      </c>
      <c r="M10" s="30">
        <f>IF(OR(D10="",'Anzahl &amp; Preis'!$B$1=""),"",'Anzahl &amp; Preis'!$B$1*D10)</f>
        <v>30</v>
      </c>
      <c r="N10" s="29">
        <f>IF(OR(L10="",'Anzahl &amp; Preis'!$B$1=""),"",'Anzahl &amp; Preis'!$B$1*L10)</f>
        <v>3.2142857142857144</v>
      </c>
      <c r="O10" s="10" t="s">
        <v>17</v>
      </c>
      <c r="P10" s="9"/>
    </row>
    <row r="11" spans="1:16" x14ac:dyDescent="0.25">
      <c r="A11" s="32"/>
      <c r="B11" s="32"/>
      <c r="C11" s="32"/>
      <c r="D11" s="8">
        <v>0</v>
      </c>
      <c r="E11" s="9" t="s">
        <v>48</v>
      </c>
      <c r="F11" s="8" t="s">
        <v>49</v>
      </c>
      <c r="G11" s="10"/>
      <c r="H11" s="32" t="s">
        <v>29</v>
      </c>
      <c r="I11" s="36"/>
      <c r="J11" s="11"/>
      <c r="K11" s="12">
        <v>0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 t="s">
        <v>17</v>
      </c>
      <c r="P11" s="9"/>
    </row>
    <row r="12" spans="1:16" x14ac:dyDescent="0.25">
      <c r="A12" s="32"/>
      <c r="B12" s="32"/>
      <c r="C12" s="32"/>
      <c r="D12" s="8">
        <v>4</v>
      </c>
      <c r="E12" s="9" t="s">
        <v>50</v>
      </c>
      <c r="F12" s="8" t="s">
        <v>51</v>
      </c>
      <c r="G12" s="10" t="s">
        <v>52</v>
      </c>
      <c r="H12" s="32" t="s">
        <v>53</v>
      </c>
      <c r="I12" s="9" t="s">
        <v>54</v>
      </c>
      <c r="J12" s="32"/>
      <c r="K12" s="12">
        <f>2.1/20</f>
        <v>0.10500000000000001</v>
      </c>
      <c r="L12" s="29">
        <f t="shared" si="0"/>
        <v>0.42000000000000004</v>
      </c>
      <c r="M12" s="30">
        <f>IF(OR(D12="",'Anzahl &amp; Preis'!$B$1=""),"",'Anzahl &amp; Preis'!$B$1*D12)</f>
        <v>120</v>
      </c>
      <c r="N12" s="29">
        <f>IF(OR(L12="",'Anzahl &amp; Preis'!$B$1=""),"",'Anzahl &amp; Preis'!$B$1*L12)</f>
        <v>12.600000000000001</v>
      </c>
      <c r="O12" s="10" t="s">
        <v>17</v>
      </c>
      <c r="P12" s="9">
        <v>30</v>
      </c>
    </row>
    <row r="13" spans="1:16" x14ac:dyDescent="0.25">
      <c r="A13" s="32"/>
      <c r="B13" s="32"/>
      <c r="C13" s="32"/>
      <c r="D13" s="8">
        <v>1</v>
      </c>
      <c r="E13" s="10" t="s">
        <v>55</v>
      </c>
      <c r="F13" s="7" t="s">
        <v>56</v>
      </c>
      <c r="G13" s="10"/>
      <c r="H13" s="32" t="s">
        <v>53</v>
      </c>
      <c r="I13" s="9" t="s">
        <v>57</v>
      </c>
      <c r="J13" s="11" t="s">
        <v>58</v>
      </c>
      <c r="K13" s="12">
        <v>1.24</v>
      </c>
      <c r="L13" s="29">
        <f t="shared" si="0"/>
        <v>1.24</v>
      </c>
      <c r="M13" s="30">
        <f>IF(OR(D13="",'Anzahl &amp; Preis'!$B$1=""),"",'Anzahl &amp; Preis'!$B$1*D13)</f>
        <v>30</v>
      </c>
      <c r="N13" s="29">
        <f>IF(OR(L13="",'Anzahl &amp; Preis'!$B$1=""),"",'Anzahl &amp; Preis'!$B$1*L13)</f>
        <v>37.200000000000003</v>
      </c>
      <c r="O13" s="10" t="s">
        <v>17</v>
      </c>
      <c r="P13" s="9"/>
    </row>
    <row r="14" spans="1:16" x14ac:dyDescent="0.25">
      <c r="A14" s="32"/>
      <c r="B14" s="32"/>
      <c r="C14" s="32"/>
      <c r="D14" s="8">
        <v>1</v>
      </c>
      <c r="E14" s="10" t="s">
        <v>59</v>
      </c>
      <c r="F14" s="13" t="s">
        <v>60</v>
      </c>
      <c r="G14" s="10"/>
      <c r="H14" s="32" t="s">
        <v>61</v>
      </c>
      <c r="I14" s="9">
        <v>1215771</v>
      </c>
      <c r="J14" s="11"/>
      <c r="K14" s="12">
        <v>2.2400000000000002</v>
      </c>
      <c r="L14" s="29">
        <f t="shared" si="0"/>
        <v>2.2400000000000002</v>
      </c>
      <c r="M14" s="30">
        <f>IF(OR(D14="",'Anzahl &amp; Preis'!$B$1=""),"",'Anzahl &amp; Preis'!$B$1*D14)</f>
        <v>30</v>
      </c>
      <c r="N14" s="29">
        <f>IF(OR(L14="",'Anzahl &amp; Preis'!$B$1=""),"",'Anzahl &amp; Preis'!$B$1*L14)</f>
        <v>67.2</v>
      </c>
      <c r="O14" s="10" t="s">
        <v>17</v>
      </c>
      <c r="P14" s="9">
        <v>21</v>
      </c>
    </row>
    <row r="15" spans="1:16" x14ac:dyDescent="0.25">
      <c r="A15" s="32"/>
      <c r="B15" s="32"/>
      <c r="C15" s="32"/>
      <c r="D15" s="8">
        <v>1</v>
      </c>
      <c r="E15" s="9" t="s">
        <v>62</v>
      </c>
      <c r="F15" s="8" t="s">
        <v>63</v>
      </c>
      <c r="G15" s="10" t="s">
        <v>64</v>
      </c>
      <c r="H15" s="32" t="s">
        <v>65</v>
      </c>
      <c r="I15" t="s">
        <v>66</v>
      </c>
      <c r="J15" s="11"/>
      <c r="K15" s="12">
        <v>0.78200000000000003</v>
      </c>
      <c r="L15" s="29">
        <f t="shared" si="0"/>
        <v>0.78200000000000003</v>
      </c>
      <c r="M15" s="30">
        <f>IF(OR(D15="",'Anzahl &amp; Preis'!$B$1=""),"",'Anzahl &amp; Preis'!$B$1*D15)</f>
        <v>30</v>
      </c>
      <c r="N15" s="29">
        <f>IF(OR(L15="",'Anzahl &amp; Preis'!$B$1=""),"",'Anzahl &amp; Preis'!$B$1*L15)</f>
        <v>23.46</v>
      </c>
      <c r="O15" s="10" t="s">
        <v>17</v>
      </c>
      <c r="P15" s="9">
        <v>247</v>
      </c>
    </row>
    <row r="16" spans="1:16" x14ac:dyDescent="0.25">
      <c r="A16" s="32"/>
      <c r="B16" s="32"/>
      <c r="C16" s="32"/>
      <c r="D16" s="8">
        <v>1</v>
      </c>
      <c r="E16" s="9" t="s">
        <v>68</v>
      </c>
      <c r="F16" s="8" t="s">
        <v>69</v>
      </c>
      <c r="G16" s="9" t="s">
        <v>70</v>
      </c>
      <c r="H16" s="32" t="s">
        <v>61</v>
      </c>
      <c r="I16" s="9">
        <v>2328470</v>
      </c>
      <c r="J16" s="11"/>
      <c r="K16" s="12">
        <v>0.93400000000000005</v>
      </c>
      <c r="L16" s="29">
        <f t="shared" si="0"/>
        <v>0.93400000000000005</v>
      </c>
      <c r="M16" s="30">
        <f>IF(OR(D16="",'Anzahl &amp; Preis'!$B$1=""),"",'Anzahl &amp; Preis'!$B$1*D16)</f>
        <v>30</v>
      </c>
      <c r="N16" s="29">
        <f>IF(OR(L16="",'Anzahl &amp; Preis'!$B$1=""),"",'Anzahl &amp; Preis'!$B$1*L16)</f>
        <v>28.020000000000003</v>
      </c>
      <c r="O16" s="10" t="s">
        <v>17</v>
      </c>
      <c r="P16" s="9">
        <v>69</v>
      </c>
    </row>
    <row r="17" spans="1:16" x14ac:dyDescent="0.25">
      <c r="A17" s="32" t="s">
        <v>71</v>
      </c>
      <c r="B17" s="32"/>
      <c r="C17" s="32"/>
      <c r="D17" s="8">
        <v>0</v>
      </c>
      <c r="E17" s="9" t="s">
        <v>72</v>
      </c>
      <c r="F17" s="13" t="s">
        <v>73</v>
      </c>
      <c r="G17" s="10" t="s">
        <v>74</v>
      </c>
      <c r="H17" s="32" t="s">
        <v>61</v>
      </c>
      <c r="I17" s="9">
        <v>3704725</v>
      </c>
      <c r="J17" s="11"/>
      <c r="K17" s="12">
        <v>0.70199999999999996</v>
      </c>
      <c r="L17" s="29" t="str">
        <f t="shared" si="0"/>
        <v/>
      </c>
      <c r="M17" s="30">
        <f>IF(OR(D17="",'Anzahl &amp; Preis'!$B$1=""),"",'Anzahl &amp; Preis'!$B$1*D17)</f>
        <v>0</v>
      </c>
      <c r="N17" s="29" t="str">
        <f>IF(OR(L17="",'Anzahl &amp; Preis'!$B$1=""),"",'Anzahl &amp; Preis'!$B$1*L17)</f>
        <v/>
      </c>
      <c r="O17" s="10" t="s">
        <v>17</v>
      </c>
      <c r="P17" s="9"/>
    </row>
    <row r="18" spans="1:16" x14ac:dyDescent="0.25">
      <c r="A18" s="32" t="s">
        <v>71</v>
      </c>
      <c r="B18" s="32"/>
      <c r="C18" s="32"/>
      <c r="D18" s="8">
        <v>0</v>
      </c>
      <c r="E18" s="9" t="s">
        <v>75</v>
      </c>
      <c r="F18" s="13" t="s">
        <v>73</v>
      </c>
      <c r="G18" s="10" t="s">
        <v>74</v>
      </c>
      <c r="H18" s="32" t="s">
        <v>61</v>
      </c>
      <c r="I18" s="9">
        <v>3704907</v>
      </c>
      <c r="J18" s="11"/>
      <c r="K18" s="12">
        <v>2.6</v>
      </c>
      <c r="L18" s="29" t="str">
        <f t="shared" si="0"/>
        <v/>
      </c>
      <c r="M18" s="30">
        <f>IF(OR(D18="",'Anzahl &amp; Preis'!$B$1=""),"",'Anzahl &amp; Preis'!$B$1*D18)</f>
        <v>0</v>
      </c>
      <c r="N18" s="29" t="str">
        <f>IF(OR(L18="",'Anzahl &amp; Preis'!$B$1=""),"",'Anzahl &amp; Preis'!$B$1*L18)</f>
        <v/>
      </c>
      <c r="O18" s="10" t="s">
        <v>17</v>
      </c>
      <c r="P18" s="9"/>
    </row>
    <row r="19" spans="1:16" x14ac:dyDescent="0.25">
      <c r="A19" s="32"/>
      <c r="B19" s="32"/>
      <c r="C19" s="32"/>
      <c r="D19" s="8">
        <v>1</v>
      </c>
      <c r="E19" s="9" t="s">
        <v>76</v>
      </c>
      <c r="F19" s="13" t="s">
        <v>77</v>
      </c>
      <c r="G19" s="10" t="s">
        <v>78</v>
      </c>
      <c r="H19" s="32" t="s">
        <v>61</v>
      </c>
      <c r="I19" s="9" t="s">
        <v>79</v>
      </c>
      <c r="J19" s="11"/>
      <c r="K19" s="18">
        <v>0.36399999999999999</v>
      </c>
      <c r="L19" s="29">
        <f t="shared" si="0"/>
        <v>0.36399999999999999</v>
      </c>
      <c r="M19" s="30">
        <f>IF(OR(D19="",'Anzahl &amp; Preis'!$B$1=""),"",'Anzahl &amp; Preis'!$B$1*D19)</f>
        <v>30</v>
      </c>
      <c r="N19" s="29">
        <f>IF(OR(L19="",'Anzahl &amp; Preis'!$B$1=""),"",'Anzahl &amp; Preis'!$B$1*L19)</f>
        <v>10.92</v>
      </c>
      <c r="O19" s="10" t="s">
        <v>17</v>
      </c>
      <c r="P19" s="9">
        <v>26</v>
      </c>
    </row>
    <row r="20" spans="1:16" x14ac:dyDescent="0.25">
      <c r="A20" s="32"/>
      <c r="B20" s="32"/>
      <c r="C20" s="32"/>
      <c r="D20" s="8">
        <v>4</v>
      </c>
      <c r="E20" s="10" t="s">
        <v>80</v>
      </c>
      <c r="F20" s="8" t="s">
        <v>81</v>
      </c>
      <c r="G20" s="10" t="s">
        <v>82</v>
      </c>
      <c r="H20" s="32" t="s">
        <v>61</v>
      </c>
      <c r="I20" s="36">
        <v>3801305</v>
      </c>
      <c r="J20" s="11"/>
      <c r="K20" s="12">
        <v>0.128</v>
      </c>
      <c r="L20" s="29">
        <f t="shared" si="0"/>
        <v>0.51200000000000001</v>
      </c>
      <c r="M20" s="30">
        <f>IF(OR(D20="",'Anzahl &amp; Preis'!$B$1=""),"",'Anzahl &amp; Preis'!$B$1*D20)</f>
        <v>120</v>
      </c>
      <c r="N20" s="29">
        <f>IF(OR(L20="",'Anzahl &amp; Preis'!$B$1=""),"",'Anzahl &amp; Preis'!$B$1*L20)</f>
        <v>15.36</v>
      </c>
      <c r="O20" s="10" t="s">
        <v>17</v>
      </c>
      <c r="P20" s="9">
        <v>41</v>
      </c>
    </row>
    <row r="21" spans="1:16" x14ac:dyDescent="0.25">
      <c r="A21" s="32"/>
      <c r="B21" s="32"/>
      <c r="C21" s="32"/>
      <c r="D21" s="8">
        <v>1</v>
      </c>
      <c r="E21" s="9" t="s">
        <v>83</v>
      </c>
      <c r="F21" s="8" t="s">
        <v>84</v>
      </c>
      <c r="G21" s="9" t="s">
        <v>85</v>
      </c>
      <c r="H21" s="32" t="s">
        <v>61</v>
      </c>
      <c r="I21" s="7">
        <v>2407171</v>
      </c>
      <c r="J21" s="11" t="s">
        <v>86</v>
      </c>
      <c r="K21" s="12">
        <v>55.64</v>
      </c>
      <c r="L21" s="29">
        <f t="shared" si="0"/>
        <v>55.64</v>
      </c>
      <c r="M21" s="30">
        <f>IF(OR(D21="",'Anzahl &amp; Preis'!$B$1=""),"",'Anzahl &amp; Preis'!$B$1*D21)</f>
        <v>30</v>
      </c>
      <c r="N21" s="29">
        <f>IF(OR(L21="",'Anzahl &amp; Preis'!$B$1=""),"",'Anzahl &amp; Preis'!$B$1*L21)</f>
        <v>1669.2</v>
      </c>
      <c r="O21" s="10" t="s">
        <v>17</v>
      </c>
      <c r="P21" s="9"/>
    </row>
    <row r="22" spans="1:16" x14ac:dyDescent="0.25">
      <c r="A22" s="32"/>
      <c r="B22" s="32"/>
      <c r="C22" s="32"/>
      <c r="D22" s="8">
        <v>1</v>
      </c>
      <c r="E22" s="9" t="s">
        <v>87</v>
      </c>
      <c r="F22" s="8" t="s">
        <v>88</v>
      </c>
      <c r="G22" s="10" t="s">
        <v>89</v>
      </c>
      <c r="H22" s="32" t="s">
        <v>65</v>
      </c>
      <c r="I22" s="7" t="s">
        <v>90</v>
      </c>
      <c r="J22" s="32"/>
      <c r="K22" s="12">
        <v>0.32</v>
      </c>
      <c r="L22" s="29">
        <f t="shared" si="0"/>
        <v>0.32</v>
      </c>
      <c r="M22" s="30">
        <f>IF(OR(D22="",'Anzahl &amp; Preis'!$B$1=""),"",'Anzahl &amp; Preis'!$B$1*D22)</f>
        <v>30</v>
      </c>
      <c r="N22" s="29">
        <f>IF(OR(L22="",'Anzahl &amp; Preis'!$B$1=""),"",'Anzahl &amp; Preis'!$B$1*L22)</f>
        <v>9.6</v>
      </c>
      <c r="O22" s="10" t="s">
        <v>17</v>
      </c>
      <c r="P22" s="9">
        <v>14</v>
      </c>
    </row>
    <row r="23" spans="1:16" x14ac:dyDescent="0.25">
      <c r="A23" s="32"/>
      <c r="B23" s="32"/>
      <c r="C23" s="32"/>
      <c r="D23" s="8">
        <v>1</v>
      </c>
      <c r="E23" s="9" t="s">
        <v>91</v>
      </c>
      <c r="F23" s="8" t="s">
        <v>92</v>
      </c>
      <c r="G23" s="10" t="s">
        <v>93</v>
      </c>
      <c r="H23" s="32" t="s">
        <v>65</v>
      </c>
      <c r="I23" s="9" t="s">
        <v>94</v>
      </c>
      <c r="J23" s="11"/>
      <c r="K23" s="12">
        <v>0.45500000000000002</v>
      </c>
      <c r="L23" s="29">
        <f t="shared" si="0"/>
        <v>0.45500000000000002</v>
      </c>
      <c r="M23" s="30">
        <f>IF(OR(D23="",'Anzahl &amp; Preis'!$B$1=""),"",'Anzahl &amp; Preis'!$B$1*D23)</f>
        <v>30</v>
      </c>
      <c r="N23" s="29">
        <f>IF(OR(L23="",'Anzahl &amp; Preis'!$B$1=""),"",'Anzahl &amp; Preis'!$B$1*L23)</f>
        <v>13.65</v>
      </c>
      <c r="O23" s="10" t="s">
        <v>17</v>
      </c>
      <c r="P23" s="9">
        <v>39</v>
      </c>
    </row>
    <row r="24" spans="1:16" ht="15.75" x14ac:dyDescent="0.25">
      <c r="A24" s="32"/>
      <c r="B24" s="32"/>
      <c r="C24" s="32"/>
      <c r="D24" s="8">
        <v>1</v>
      </c>
      <c r="E24" s="9" t="s">
        <v>95</v>
      </c>
      <c r="F24" s="8" t="s">
        <v>96</v>
      </c>
      <c r="G24" s="10" t="s">
        <v>97</v>
      </c>
      <c r="H24" s="32" t="s">
        <v>65</v>
      </c>
      <c r="I24" s="57" t="s">
        <v>98</v>
      </c>
      <c r="J24" s="58"/>
      <c r="K24" s="12">
        <v>7.0999999999999994E-2</v>
      </c>
      <c r="L24" s="29">
        <f t="shared" si="0"/>
        <v>7.0999999999999994E-2</v>
      </c>
      <c r="M24" s="30">
        <f>IF(OR(D24="",'Anzahl &amp; Preis'!$B$1=""),"",'Anzahl &amp; Preis'!$B$1*D24)</f>
        <v>30</v>
      </c>
      <c r="N24" s="29">
        <f>IF(OR(L24="",'Anzahl &amp; Preis'!$B$1=""),"",'Anzahl &amp; Preis'!$B$1*L24)</f>
        <v>2.13</v>
      </c>
      <c r="O24" s="10" t="s">
        <v>17</v>
      </c>
      <c r="P24" s="9">
        <v>11</v>
      </c>
    </row>
    <row r="25" spans="1:16" x14ac:dyDescent="0.25">
      <c r="A25" s="32"/>
      <c r="B25" s="32"/>
      <c r="C25" s="32"/>
      <c r="D25" s="8">
        <v>1</v>
      </c>
      <c r="E25" s="9" t="s">
        <v>99</v>
      </c>
      <c r="F25" s="8" t="s">
        <v>100</v>
      </c>
      <c r="G25" s="10" t="s">
        <v>101</v>
      </c>
      <c r="H25" s="32" t="s">
        <v>65</v>
      </c>
      <c r="I25" s="7" t="s">
        <v>102</v>
      </c>
      <c r="J25" s="11"/>
      <c r="K25" s="12">
        <v>0.46</v>
      </c>
      <c r="L25" s="29">
        <f t="shared" si="0"/>
        <v>0.46</v>
      </c>
      <c r="M25" s="30">
        <f>IF(OR(D25="",'Anzahl &amp; Preis'!$B$1=""),"",'Anzahl &amp; Preis'!$B$1*D25)</f>
        <v>30</v>
      </c>
      <c r="N25" s="29">
        <f>IF(OR(L25="",'Anzahl &amp; Preis'!$B$1=""),"",'Anzahl &amp; Preis'!$B$1*L25)</f>
        <v>13.8</v>
      </c>
      <c r="O25" s="10" t="s">
        <v>17</v>
      </c>
      <c r="P25" s="9">
        <v>9</v>
      </c>
    </row>
    <row r="26" spans="1:16" x14ac:dyDescent="0.25">
      <c r="A26" s="32"/>
      <c r="B26" s="32"/>
      <c r="C26" s="32"/>
      <c r="D26" s="8">
        <v>1</v>
      </c>
      <c r="E26" s="9" t="s">
        <v>103</v>
      </c>
      <c r="F26" s="8" t="s">
        <v>104</v>
      </c>
      <c r="G26" s="10"/>
      <c r="H26" s="32" t="s">
        <v>65</v>
      </c>
      <c r="I26" s="9" t="s">
        <v>105</v>
      </c>
      <c r="J26" s="11"/>
      <c r="K26" s="12">
        <v>32.83</v>
      </c>
      <c r="L26" s="29">
        <f t="shared" si="0"/>
        <v>32.83</v>
      </c>
      <c r="M26" s="30">
        <f>IF(OR(D26="",'Anzahl &amp; Preis'!$B$1=""),"",'Anzahl &amp; Preis'!$B$1*D26)</f>
        <v>30</v>
      </c>
      <c r="N26" s="29">
        <f>IF(OR(L26="",'Anzahl &amp; Preis'!$B$1=""),"",'Anzahl &amp; Preis'!$B$1*L26)</f>
        <v>984.9</v>
      </c>
      <c r="O26" s="10" t="s">
        <v>17</v>
      </c>
      <c r="P26" s="9">
        <v>25</v>
      </c>
    </row>
    <row r="27" spans="1:16" x14ac:dyDescent="0.25">
      <c r="A27" s="32"/>
      <c r="B27" s="32"/>
      <c r="C27" s="32"/>
      <c r="D27" s="8">
        <v>1</v>
      </c>
      <c r="E27" s="9" t="s">
        <v>106</v>
      </c>
      <c r="F27" s="8" t="s">
        <v>107</v>
      </c>
      <c r="G27" s="10"/>
      <c r="H27" s="32" t="s">
        <v>65</v>
      </c>
      <c r="I27" s="7" t="s">
        <v>108</v>
      </c>
      <c r="J27" s="32"/>
      <c r="K27" s="12">
        <v>0.61499999999999999</v>
      </c>
      <c r="L27" s="29">
        <f t="shared" si="0"/>
        <v>0.61499999999999999</v>
      </c>
      <c r="M27" s="30">
        <f>IF(OR(D27="",'Anzahl &amp; Preis'!$B$1=""),"",'Anzahl &amp; Preis'!$B$1*D27)</f>
        <v>30</v>
      </c>
      <c r="N27" s="29">
        <f>IF(OR(L27="",'Anzahl &amp; Preis'!$B$1=""),"",'Anzahl &amp; Preis'!$B$1*L27)</f>
        <v>18.45</v>
      </c>
      <c r="O27" s="10" t="s">
        <v>17</v>
      </c>
      <c r="P27" s="9">
        <v>40</v>
      </c>
    </row>
    <row r="28" spans="1:16" x14ac:dyDescent="0.25">
      <c r="A28" s="32"/>
      <c r="B28" s="32"/>
      <c r="C28" s="32"/>
      <c r="D28" s="8">
        <v>1</v>
      </c>
      <c r="E28" s="9" t="s">
        <v>109</v>
      </c>
      <c r="F28" s="8" t="s">
        <v>110</v>
      </c>
      <c r="G28" s="10" t="s">
        <v>111</v>
      </c>
      <c r="H28" s="32" t="s">
        <v>65</v>
      </c>
      <c r="I28" s="9" t="s">
        <v>112</v>
      </c>
      <c r="J28" s="11"/>
      <c r="K28" s="12">
        <v>1.21</v>
      </c>
      <c r="L28" s="29">
        <f t="shared" si="0"/>
        <v>1.21</v>
      </c>
      <c r="M28" s="30">
        <f>IF(OR(D28="",'Anzahl &amp; Preis'!$B$1=""),"",'Anzahl &amp; Preis'!$B$1*D28)</f>
        <v>30</v>
      </c>
      <c r="N28" s="29">
        <f>IF(OR(L28="",'Anzahl &amp; Preis'!$B$1=""),"",'Anzahl &amp; Preis'!$B$1*L28)</f>
        <v>36.299999999999997</v>
      </c>
      <c r="O28" s="10" t="s">
        <v>17</v>
      </c>
      <c r="P28" s="9">
        <v>42</v>
      </c>
    </row>
    <row r="29" spans="1:16" x14ac:dyDescent="0.25">
      <c r="A29" s="32"/>
      <c r="B29" s="32"/>
      <c r="C29" s="32"/>
      <c r="D29" s="8">
        <v>1</v>
      </c>
      <c r="E29" s="9" t="s">
        <v>113</v>
      </c>
      <c r="F29" s="13" t="s">
        <v>113</v>
      </c>
      <c r="G29" s="10" t="s">
        <v>114</v>
      </c>
      <c r="H29" s="32" t="s">
        <v>65</v>
      </c>
      <c r="I29" s="9" t="s">
        <v>115</v>
      </c>
      <c r="J29" s="11"/>
      <c r="K29" s="12">
        <v>0.05</v>
      </c>
      <c r="L29" s="29">
        <f t="shared" si="0"/>
        <v>0.05</v>
      </c>
      <c r="M29" s="30">
        <f>IF(OR(D29="",'Anzahl &amp; Preis'!$B$1=""),"",'Anzahl &amp; Preis'!$B$1*D29)</f>
        <v>30</v>
      </c>
      <c r="N29" s="29">
        <f>IF(OR(L29="",'Anzahl &amp; Preis'!$B$1=""),"",'Anzahl &amp; Preis'!$B$1*L29)</f>
        <v>1.5</v>
      </c>
      <c r="O29" s="10" t="s">
        <v>17</v>
      </c>
      <c r="P29" s="9">
        <v>360</v>
      </c>
    </row>
    <row r="30" spans="1:16" x14ac:dyDescent="0.25">
      <c r="A30" s="32"/>
      <c r="B30" s="32"/>
      <c r="C30" s="32"/>
      <c r="D30" s="8">
        <v>1</v>
      </c>
      <c r="E30" s="9" t="s">
        <v>76</v>
      </c>
      <c r="F30" s="13" t="s">
        <v>116</v>
      </c>
      <c r="G30" s="10" t="s">
        <v>97</v>
      </c>
      <c r="H30" s="32" t="s">
        <v>65</v>
      </c>
      <c r="I30" s="9" t="s">
        <v>117</v>
      </c>
      <c r="J30" s="11"/>
      <c r="K30" s="12">
        <v>0.13</v>
      </c>
      <c r="L30" s="29">
        <f t="shared" si="0"/>
        <v>0.13</v>
      </c>
      <c r="M30" s="30">
        <f>IF(OR(D30="",'Anzahl &amp; Preis'!$B$1=""),"",'Anzahl &amp; Preis'!$B$1*D30)</f>
        <v>30</v>
      </c>
      <c r="N30" s="29">
        <f>IF(OR(L30="",'Anzahl &amp; Preis'!$B$1=""),"",'Anzahl &amp; Preis'!$B$1*L30)</f>
        <v>3.9000000000000004</v>
      </c>
      <c r="O30" s="10" t="s">
        <v>17</v>
      </c>
      <c r="P30" s="9">
        <v>11</v>
      </c>
    </row>
    <row r="31" spans="1:16" x14ac:dyDescent="0.25">
      <c r="A31" s="32"/>
      <c r="B31" s="32"/>
      <c r="C31" s="32"/>
      <c r="D31" s="8">
        <v>1</v>
      </c>
      <c r="E31" s="9" t="s">
        <v>68</v>
      </c>
      <c r="F31" s="8" t="s">
        <v>118</v>
      </c>
      <c r="G31" s="15"/>
      <c r="H31" s="32" t="s">
        <v>65</v>
      </c>
      <c r="I31" s="7" t="s">
        <v>119</v>
      </c>
      <c r="J31" s="11"/>
      <c r="K31" s="12">
        <v>1.62</v>
      </c>
      <c r="L31" s="29">
        <f t="shared" si="0"/>
        <v>1.62</v>
      </c>
      <c r="M31" s="30">
        <f>IF(OR(D31="",'Anzahl &amp; Preis'!$B$1=""),"",'Anzahl &amp; Preis'!$B$1*D31)</f>
        <v>30</v>
      </c>
      <c r="N31" s="29">
        <f>IF(OR(L31="",'Anzahl &amp; Preis'!$B$1=""),"",'Anzahl &amp; Preis'!$B$1*L31)</f>
        <v>48.6</v>
      </c>
      <c r="O31" s="10" t="s">
        <v>17</v>
      </c>
      <c r="P31" s="9">
        <v>39</v>
      </c>
    </row>
    <row r="32" spans="1:16" x14ac:dyDescent="0.25">
      <c r="A32" s="32"/>
      <c r="B32" s="32"/>
      <c r="C32" s="32"/>
      <c r="D32" s="8">
        <v>1</v>
      </c>
      <c r="E32" s="9" t="s">
        <v>99</v>
      </c>
      <c r="F32" s="13" t="s">
        <v>120</v>
      </c>
      <c r="G32" s="10" t="s">
        <v>121</v>
      </c>
      <c r="H32" s="32" t="s">
        <v>65</v>
      </c>
      <c r="I32" s="9" t="s">
        <v>122</v>
      </c>
      <c r="J32" s="11"/>
      <c r="K32" s="12">
        <v>0.156</v>
      </c>
      <c r="L32" s="29">
        <f t="shared" si="0"/>
        <v>0.156</v>
      </c>
      <c r="M32" s="30">
        <f>IF(OR(D32="",'Anzahl &amp; Preis'!$B$1=""),"",'Anzahl &amp; Preis'!$B$1*D32)</f>
        <v>30</v>
      </c>
      <c r="N32" s="29">
        <f>IF(OR(L32="",'Anzahl &amp; Preis'!$B$1=""),"",'Anzahl &amp; Preis'!$B$1*L32)</f>
        <v>4.68</v>
      </c>
      <c r="O32" s="10" t="s">
        <v>17</v>
      </c>
      <c r="P32" s="9">
        <v>13</v>
      </c>
    </row>
    <row r="33" spans="1:16" x14ac:dyDescent="0.25">
      <c r="A33" s="32"/>
      <c r="B33" s="32"/>
      <c r="C33" s="32"/>
      <c r="D33" s="8">
        <v>1</v>
      </c>
      <c r="E33" s="9" t="s">
        <v>123</v>
      </c>
      <c r="F33" s="16" t="s">
        <v>124</v>
      </c>
      <c r="G33" s="17" t="s">
        <v>125</v>
      </c>
      <c r="H33" s="32" t="s">
        <v>65</v>
      </c>
      <c r="I33" s="9" t="s">
        <v>126</v>
      </c>
      <c r="J33" s="11"/>
      <c r="K33" s="18">
        <v>0.749</v>
      </c>
      <c r="L33" s="29">
        <f t="shared" si="0"/>
        <v>0.749</v>
      </c>
      <c r="M33" s="30">
        <f>IF(OR(D33="",'Anzahl &amp; Preis'!$B$1=""),"",'Anzahl &amp; Preis'!$B$1*D33)</f>
        <v>30</v>
      </c>
      <c r="N33" s="29">
        <f>IF(OR(L33="",'Anzahl &amp; Preis'!$B$1=""),"",'Anzahl &amp; Preis'!$B$1*L33)</f>
        <v>22.47</v>
      </c>
      <c r="O33" s="10" t="s">
        <v>17</v>
      </c>
      <c r="P33" s="9">
        <v>48</v>
      </c>
    </row>
    <row r="34" spans="1:16" x14ac:dyDescent="0.25">
      <c r="A34" s="32"/>
      <c r="B34" s="32"/>
      <c r="C34" s="32"/>
      <c r="D34" s="8">
        <v>2</v>
      </c>
      <c r="E34" s="9" t="s">
        <v>127</v>
      </c>
      <c r="F34" s="8" t="s">
        <v>128</v>
      </c>
      <c r="G34" s="9">
        <v>1206</v>
      </c>
      <c r="H34" s="32" t="s">
        <v>65</v>
      </c>
      <c r="I34" t="s">
        <v>129</v>
      </c>
      <c r="J34" s="11"/>
      <c r="K34" s="12">
        <v>0.47499999999999998</v>
      </c>
      <c r="L34" s="29">
        <f t="shared" si="0"/>
        <v>0.95</v>
      </c>
      <c r="M34" s="30">
        <f>IF(OR(D34="",'Anzahl &amp; Preis'!$B$1=""),"",'Anzahl &amp; Preis'!$B$1*D34)</f>
        <v>60</v>
      </c>
      <c r="N34" s="29">
        <f>IF(OR(L34="",'Anzahl &amp; Preis'!$B$1=""),"",'Anzahl &amp; Preis'!$B$1*L34)</f>
        <v>28.5</v>
      </c>
      <c r="O34" s="10" t="s">
        <v>17</v>
      </c>
      <c r="P34" s="9">
        <v>29</v>
      </c>
    </row>
    <row r="35" spans="1:16" x14ac:dyDescent="0.25">
      <c r="A35" s="32"/>
      <c r="B35" s="32"/>
      <c r="C35" s="32"/>
      <c r="D35" s="8">
        <v>2</v>
      </c>
      <c r="E35" s="66" t="s">
        <v>130</v>
      </c>
      <c r="F35" s="16" t="s">
        <v>131</v>
      </c>
      <c r="G35" s="17" t="s">
        <v>132</v>
      </c>
      <c r="H35" s="32" t="s">
        <v>65</v>
      </c>
      <c r="I35" s="9" t="s">
        <v>133</v>
      </c>
      <c r="J35" s="11"/>
      <c r="K35" s="18">
        <v>2.1</v>
      </c>
      <c r="L35" s="29">
        <f t="shared" si="0"/>
        <v>4.2</v>
      </c>
      <c r="M35" s="30">
        <f>IF(OR(D35="",'Anzahl &amp; Preis'!$B$1=""),"",'Anzahl &amp; Preis'!$B$1*D35)</f>
        <v>60</v>
      </c>
      <c r="N35" s="29">
        <f>IF(OR(L35="",'Anzahl &amp; Preis'!$B$1=""),"",'Anzahl &amp; Preis'!$B$1*L35)</f>
        <v>126</v>
      </c>
      <c r="O35" s="10" t="s">
        <v>17</v>
      </c>
      <c r="P35" s="9">
        <v>59</v>
      </c>
    </row>
    <row r="36" spans="1:16" x14ac:dyDescent="0.25">
      <c r="A36" s="32"/>
      <c r="B36" s="32"/>
      <c r="C36" s="32"/>
      <c r="D36" s="8">
        <v>3</v>
      </c>
      <c r="E36" s="9" t="s">
        <v>134</v>
      </c>
      <c r="F36" s="8" t="s">
        <v>110</v>
      </c>
      <c r="G36" s="10" t="s">
        <v>111</v>
      </c>
      <c r="H36" s="32" t="s">
        <v>65</v>
      </c>
      <c r="I36" s="9" t="s">
        <v>135</v>
      </c>
      <c r="J36" s="11"/>
      <c r="K36" s="12">
        <v>0.61899999999999999</v>
      </c>
      <c r="L36" s="29">
        <f t="shared" si="0"/>
        <v>1.857</v>
      </c>
      <c r="M36" s="30">
        <f>IF(OR(D36="",'Anzahl &amp; Preis'!$B$1=""),"",'Anzahl &amp; Preis'!$B$1*D36)</f>
        <v>90</v>
      </c>
      <c r="N36" s="29">
        <f>IF(OR(L36="",'Anzahl &amp; Preis'!$B$1=""),"",'Anzahl &amp; Preis'!$B$1*L36)</f>
        <v>55.71</v>
      </c>
      <c r="O36" s="10" t="s">
        <v>17</v>
      </c>
      <c r="P36" s="9">
        <v>24</v>
      </c>
    </row>
    <row r="37" spans="1:16" x14ac:dyDescent="0.25">
      <c r="A37" s="32"/>
      <c r="B37" s="32"/>
      <c r="C37" s="32"/>
      <c r="D37" s="8">
        <v>2</v>
      </c>
      <c r="E37" s="9" t="s">
        <v>136</v>
      </c>
      <c r="F37" s="8" t="s">
        <v>137</v>
      </c>
      <c r="G37" s="10" t="s">
        <v>138</v>
      </c>
      <c r="H37" s="32" t="s">
        <v>65</v>
      </c>
      <c r="I37" s="9" t="s">
        <v>139</v>
      </c>
      <c r="J37" s="11"/>
      <c r="K37" s="12">
        <v>0.72</v>
      </c>
      <c r="L37" s="29">
        <f t="shared" si="0"/>
        <v>1.44</v>
      </c>
      <c r="M37" s="30">
        <f>IF(OR(D37="",'Anzahl &amp; Preis'!$B$1=""),"",'Anzahl &amp; Preis'!$B$1*D37)</f>
        <v>60</v>
      </c>
      <c r="N37" s="29">
        <f>IF(OR(L37="",'Anzahl &amp; Preis'!$B$1=""),"",'Anzahl &amp; Preis'!$B$1*L37)</f>
        <v>43.199999999999996</v>
      </c>
      <c r="O37" s="10" t="s">
        <v>17</v>
      </c>
      <c r="P37" s="9">
        <v>25</v>
      </c>
    </row>
    <row r="38" spans="1:16" x14ac:dyDescent="0.25">
      <c r="A38" s="32"/>
      <c r="B38" s="32"/>
      <c r="C38" s="32"/>
      <c r="D38" s="8">
        <v>2</v>
      </c>
      <c r="E38" s="9" t="s">
        <v>140</v>
      </c>
      <c r="F38" s="8" t="s">
        <v>141</v>
      </c>
      <c r="G38" s="10" t="s">
        <v>97</v>
      </c>
      <c r="H38" s="32" t="s">
        <v>65</v>
      </c>
      <c r="I38" s="9" t="s">
        <v>142</v>
      </c>
      <c r="J38" s="11"/>
      <c r="K38" s="12">
        <v>2.7E-2</v>
      </c>
      <c r="L38" s="29">
        <f t="shared" si="0"/>
        <v>5.3999999999999999E-2</v>
      </c>
      <c r="M38" s="30">
        <f>IF(OR(D38="",'Anzahl &amp; Preis'!$B$1=""),"",'Anzahl &amp; Preis'!$B$1*D38)</f>
        <v>60</v>
      </c>
      <c r="N38" s="29">
        <f>IF(OR(L38="",'Anzahl &amp; Preis'!$B$1=""),"",'Anzahl &amp; Preis'!$B$1*L38)</f>
        <v>1.6199999999999999</v>
      </c>
      <c r="O38" s="10" t="s">
        <v>17</v>
      </c>
      <c r="P38" s="9">
        <v>780</v>
      </c>
    </row>
    <row r="39" spans="1:16" x14ac:dyDescent="0.25">
      <c r="A39" s="32"/>
      <c r="B39" s="32"/>
      <c r="C39" s="32"/>
      <c r="D39" s="8">
        <v>2</v>
      </c>
      <c r="E39" s="9" t="s">
        <v>140</v>
      </c>
      <c r="F39" s="13" t="s">
        <v>143</v>
      </c>
      <c r="G39" s="10" t="s">
        <v>97</v>
      </c>
      <c r="H39" s="32" t="s">
        <v>65</v>
      </c>
      <c r="I39" s="9" t="s">
        <v>144</v>
      </c>
      <c r="J39" s="11"/>
      <c r="K39" s="12">
        <v>3.1E-2</v>
      </c>
      <c r="L39" s="29">
        <f t="shared" si="0"/>
        <v>6.2E-2</v>
      </c>
      <c r="M39" s="30">
        <f>IF(OR(D39="",'Anzahl &amp; Preis'!$B$1=""),"",'Anzahl &amp; Preis'!$B$1*D39)</f>
        <v>60</v>
      </c>
      <c r="N39" s="29">
        <f>IF(OR(L39="",'Anzahl &amp; Preis'!$B$1=""),"",'Anzahl &amp; Preis'!$B$1*L39)</f>
        <v>1.8599999999999999</v>
      </c>
      <c r="O39" s="10" t="s">
        <v>17</v>
      </c>
      <c r="P39" s="9">
        <v>61</v>
      </c>
    </row>
    <row r="40" spans="1:16" x14ac:dyDescent="0.25">
      <c r="A40" s="32"/>
      <c r="B40" s="32"/>
      <c r="C40" s="32"/>
      <c r="D40" s="8">
        <v>2</v>
      </c>
      <c r="E40" s="9" t="s">
        <v>145</v>
      </c>
      <c r="F40" s="13" t="s">
        <v>146</v>
      </c>
      <c r="G40" s="10" t="s">
        <v>147</v>
      </c>
      <c r="H40" s="32" t="s">
        <v>65</v>
      </c>
      <c r="I40" s="36" t="s">
        <v>148</v>
      </c>
      <c r="J40" s="11"/>
      <c r="K40" s="12">
        <v>1.4999999999999999E-2</v>
      </c>
      <c r="L40" s="29">
        <f t="shared" si="0"/>
        <v>0.03</v>
      </c>
      <c r="M40" s="30">
        <f>IF(OR(D40="",'Anzahl &amp; Preis'!$B$1=""),"",'Anzahl &amp; Preis'!$B$1*D40)</f>
        <v>60</v>
      </c>
      <c r="N40" s="29">
        <f>IF(OR(L40="",'Anzahl &amp; Preis'!$B$1=""),"",'Anzahl &amp; Preis'!$B$1*L40)</f>
        <v>0.89999999999999991</v>
      </c>
      <c r="O40" s="10" t="s">
        <v>17</v>
      </c>
      <c r="P40" s="9">
        <v>15</v>
      </c>
    </row>
    <row r="41" spans="1:16" x14ac:dyDescent="0.25">
      <c r="A41" s="32"/>
      <c r="B41" s="32"/>
      <c r="C41" s="32"/>
      <c r="D41" s="8">
        <v>2</v>
      </c>
      <c r="E41" s="9" t="s">
        <v>145</v>
      </c>
      <c r="F41" s="13" t="s">
        <v>149</v>
      </c>
      <c r="G41" s="10" t="s">
        <v>147</v>
      </c>
      <c r="H41" s="32" t="s">
        <v>65</v>
      </c>
      <c r="I41" s="9" t="s">
        <v>150</v>
      </c>
      <c r="J41" s="11"/>
      <c r="K41" s="12">
        <v>2.9000000000000001E-2</v>
      </c>
      <c r="L41" s="29">
        <f t="shared" si="0"/>
        <v>5.8000000000000003E-2</v>
      </c>
      <c r="M41" s="30">
        <f>IF(OR(D41="",'Anzahl &amp; Preis'!$B$1=""),"",'Anzahl &amp; Preis'!$B$1*D41)</f>
        <v>60</v>
      </c>
      <c r="N41" s="29">
        <f>IF(OR(L41="",'Anzahl &amp; Preis'!$B$1=""),"",'Anzahl &amp; Preis'!$B$1*L41)</f>
        <v>1.74</v>
      </c>
      <c r="O41" s="10" t="s">
        <v>17</v>
      </c>
      <c r="P41" s="9">
        <v>0</v>
      </c>
    </row>
    <row r="42" spans="1:16" x14ac:dyDescent="0.25">
      <c r="A42" s="32"/>
      <c r="B42" s="32"/>
      <c r="C42" s="32"/>
      <c r="D42" s="8">
        <v>2</v>
      </c>
      <c r="E42" s="9" t="s">
        <v>151</v>
      </c>
      <c r="F42" s="8" t="s">
        <v>152</v>
      </c>
      <c r="G42" s="10" t="s">
        <v>153</v>
      </c>
      <c r="H42" s="32" t="s">
        <v>65</v>
      </c>
      <c r="I42" s="9" t="s">
        <v>154</v>
      </c>
      <c r="J42" s="11"/>
      <c r="K42" s="12">
        <v>1.21</v>
      </c>
      <c r="L42" s="29">
        <f t="shared" si="0"/>
        <v>2.42</v>
      </c>
      <c r="M42" s="30">
        <f>IF(OR(D42="",'Anzahl &amp; Preis'!$B$1=""),"",'Anzahl &amp; Preis'!$B$1*D42)</f>
        <v>60</v>
      </c>
      <c r="N42" s="29">
        <f>IF(OR(L42="",'Anzahl &amp; Preis'!$B$1=""),"",'Anzahl &amp; Preis'!$B$1*L42)</f>
        <v>72.599999999999994</v>
      </c>
      <c r="O42" s="10" t="s">
        <v>17</v>
      </c>
      <c r="P42" s="9">
        <v>83</v>
      </c>
    </row>
    <row r="43" spans="1:16" x14ac:dyDescent="0.25">
      <c r="A43" s="32"/>
      <c r="B43" s="32"/>
      <c r="C43" s="32"/>
      <c r="D43" s="8">
        <v>3</v>
      </c>
      <c r="E43" s="9" t="s">
        <v>155</v>
      </c>
      <c r="F43" s="8" t="s">
        <v>156</v>
      </c>
      <c r="G43" s="10" t="s">
        <v>157</v>
      </c>
      <c r="H43" s="32" t="s">
        <v>65</v>
      </c>
      <c r="I43" s="7" t="s">
        <v>158</v>
      </c>
      <c r="J43" s="11"/>
      <c r="K43" s="12">
        <v>0.223</v>
      </c>
      <c r="L43" s="29">
        <f t="shared" si="0"/>
        <v>0.66900000000000004</v>
      </c>
      <c r="M43" s="30">
        <f>IF(OR(D43="",'Anzahl &amp; Preis'!$B$1=""),"",'Anzahl &amp; Preis'!$B$1*D43)</f>
        <v>90</v>
      </c>
      <c r="N43" s="29">
        <f>IF(OR(L43="",'Anzahl &amp; Preis'!$B$1=""),"",'Anzahl &amp; Preis'!$B$1*L43)</f>
        <v>20.07</v>
      </c>
      <c r="O43" s="10" t="s">
        <v>17</v>
      </c>
      <c r="P43" s="9">
        <v>107</v>
      </c>
    </row>
    <row r="44" spans="1:16" x14ac:dyDescent="0.25">
      <c r="A44" s="32"/>
      <c r="B44" s="32"/>
      <c r="C44" s="32"/>
      <c r="D44" s="8">
        <v>3</v>
      </c>
      <c r="E44" s="9" t="s">
        <v>140</v>
      </c>
      <c r="F44" s="13" t="s">
        <v>159</v>
      </c>
      <c r="G44" s="10" t="s">
        <v>97</v>
      </c>
      <c r="H44" s="32" t="s">
        <v>65</v>
      </c>
      <c r="I44" s="9" t="s">
        <v>160</v>
      </c>
      <c r="J44" s="11"/>
      <c r="K44" s="12">
        <v>0.01</v>
      </c>
      <c r="L44" s="29">
        <f t="shared" si="0"/>
        <v>0.03</v>
      </c>
      <c r="M44" s="30">
        <f>IF(OR(D44="",'Anzahl &amp; Preis'!$B$1=""),"",'Anzahl &amp; Preis'!$B$1*D44)</f>
        <v>90</v>
      </c>
      <c r="N44" s="29">
        <f>IF(OR(L44="",'Anzahl &amp; Preis'!$B$1=""),"",'Anzahl &amp; Preis'!$B$1*L44)</f>
        <v>0.89999999999999991</v>
      </c>
      <c r="O44" s="10" t="s">
        <v>17</v>
      </c>
      <c r="P44" s="9">
        <v>800</v>
      </c>
    </row>
    <row r="45" spans="1:16" x14ac:dyDescent="0.25">
      <c r="A45" s="32"/>
      <c r="B45" s="32"/>
      <c r="C45" s="32"/>
      <c r="D45" s="8">
        <v>3</v>
      </c>
      <c r="E45" s="9" t="s">
        <v>145</v>
      </c>
      <c r="F45" s="8" t="s">
        <v>161</v>
      </c>
      <c r="G45" s="10" t="s">
        <v>97</v>
      </c>
      <c r="H45" s="32" t="s">
        <v>65</v>
      </c>
      <c r="I45" s="9" t="s">
        <v>162</v>
      </c>
      <c r="J45" s="11"/>
      <c r="K45" s="12">
        <v>0.04</v>
      </c>
      <c r="L45" s="29">
        <f t="shared" si="0"/>
        <v>0.12</v>
      </c>
      <c r="M45" s="30">
        <f>IF(OR(D45="",'Anzahl &amp; Preis'!$B$1=""),"",'Anzahl &amp; Preis'!$B$1*D45)</f>
        <v>90</v>
      </c>
      <c r="N45" s="29">
        <f>IF(OR(L45="",'Anzahl &amp; Preis'!$B$1=""),"",'Anzahl &amp; Preis'!$B$1*L45)</f>
        <v>3.5999999999999996</v>
      </c>
      <c r="O45" s="10" t="s">
        <v>17</v>
      </c>
      <c r="P45" s="9">
        <v>95</v>
      </c>
    </row>
    <row r="46" spans="1:16" x14ac:dyDescent="0.25">
      <c r="A46" s="32"/>
      <c r="B46" s="32"/>
      <c r="C46" s="32"/>
      <c r="D46" s="8">
        <v>4</v>
      </c>
      <c r="E46" s="9" t="s">
        <v>163</v>
      </c>
      <c r="F46" s="8" t="s">
        <v>164</v>
      </c>
      <c r="G46" s="10" t="s">
        <v>114</v>
      </c>
      <c r="H46" s="32" t="s">
        <v>65</v>
      </c>
      <c r="I46" s="36" t="s">
        <v>165</v>
      </c>
      <c r="J46" s="11"/>
      <c r="K46" s="12">
        <f>1.62/36</f>
        <v>4.5000000000000005E-2</v>
      </c>
      <c r="L46" s="29">
        <f t="shared" si="0"/>
        <v>0.18000000000000002</v>
      </c>
      <c r="M46" s="30">
        <f>IF(OR(D46="",'Anzahl &amp; Preis'!$B$1=""),"",'Anzahl &amp; Preis'!$B$1*D46)</f>
        <v>120</v>
      </c>
      <c r="N46" s="29">
        <f>IF(OR(L46="",'Anzahl &amp; Preis'!$B$1=""),"",'Anzahl &amp; Preis'!$B$1*L46)</f>
        <v>5.4</v>
      </c>
      <c r="O46" s="10" t="s">
        <v>17</v>
      </c>
      <c r="P46" s="9">
        <v>341</v>
      </c>
    </row>
    <row r="47" spans="1:16" x14ac:dyDescent="0.25">
      <c r="A47" s="32"/>
      <c r="B47" s="32"/>
      <c r="C47" s="32"/>
      <c r="D47" s="8">
        <v>20</v>
      </c>
      <c r="E47" s="9" t="s">
        <v>166</v>
      </c>
      <c r="F47" s="8" t="s">
        <v>167</v>
      </c>
      <c r="G47" s="10" t="s">
        <v>153</v>
      </c>
      <c r="H47" s="32" t="s">
        <v>65</v>
      </c>
      <c r="I47" t="s">
        <v>168</v>
      </c>
      <c r="J47" s="11"/>
      <c r="K47" s="12">
        <v>8.7999999999999995E-2</v>
      </c>
      <c r="L47" s="29">
        <f t="shared" si="0"/>
        <v>1.7599999999999998</v>
      </c>
      <c r="M47" s="30">
        <f>IF(OR(D47="",'Anzahl &amp; Preis'!$B$1=""),"",'Anzahl &amp; Preis'!$B$1*D47)</f>
        <v>600</v>
      </c>
      <c r="N47" s="29">
        <f>IF(OR(L47="",'Anzahl &amp; Preis'!$B$1=""),"",'Anzahl &amp; Preis'!$B$1*L47)</f>
        <v>52.8</v>
      </c>
      <c r="O47" s="10" t="s">
        <v>17</v>
      </c>
      <c r="P47" s="9">
        <v>333</v>
      </c>
    </row>
    <row r="48" spans="1:16" x14ac:dyDescent="0.25">
      <c r="A48" s="32"/>
      <c r="B48" s="32"/>
      <c r="C48" s="32"/>
      <c r="D48" s="8">
        <v>8</v>
      </c>
      <c r="E48" s="9" t="s">
        <v>169</v>
      </c>
      <c r="F48" s="8" t="s">
        <v>170</v>
      </c>
      <c r="G48" s="10" t="s">
        <v>153</v>
      </c>
      <c r="H48" s="32" t="s">
        <v>65</v>
      </c>
      <c r="I48" s="36" t="s">
        <v>171</v>
      </c>
      <c r="J48" s="11"/>
      <c r="K48" s="12">
        <v>0.13800000000000001</v>
      </c>
      <c r="L48" s="29">
        <f t="shared" si="0"/>
        <v>1.1040000000000001</v>
      </c>
      <c r="M48" s="30">
        <f>IF(OR(D48="",'Anzahl &amp; Preis'!$B$1=""),"",'Anzahl &amp; Preis'!$B$1*D48)</f>
        <v>240</v>
      </c>
      <c r="N48" s="29">
        <f>IF(OR(L48="",'Anzahl &amp; Preis'!$B$1=""),"",'Anzahl &amp; Preis'!$B$1*L48)</f>
        <v>33.120000000000005</v>
      </c>
      <c r="O48" s="10" t="s">
        <v>17</v>
      </c>
      <c r="P48" s="9">
        <v>498</v>
      </c>
    </row>
    <row r="49" spans="1:16" x14ac:dyDescent="0.25">
      <c r="A49" s="32"/>
      <c r="B49" s="32"/>
      <c r="C49" s="32"/>
      <c r="D49" s="8">
        <v>6</v>
      </c>
      <c r="E49" s="9" t="s">
        <v>140</v>
      </c>
      <c r="F49" s="62" t="s">
        <v>172</v>
      </c>
      <c r="G49" s="10" t="s">
        <v>97</v>
      </c>
      <c r="H49" s="32" t="s">
        <v>65</v>
      </c>
      <c r="I49" s="36" t="s">
        <v>173</v>
      </c>
      <c r="J49" s="11"/>
      <c r="K49" s="12">
        <v>0.01</v>
      </c>
      <c r="L49" s="29">
        <f t="shared" si="0"/>
        <v>0.06</v>
      </c>
      <c r="M49" s="30">
        <f>IF(OR(D49="",'Anzahl &amp; Preis'!$B$1=""),"",'Anzahl &amp; Preis'!$B$1*D49)</f>
        <v>180</v>
      </c>
      <c r="N49" s="29">
        <f>IF(OR(L49="",'Anzahl &amp; Preis'!$B$1=""),"",'Anzahl &amp; Preis'!$B$1*L49)</f>
        <v>1.7999999999999998</v>
      </c>
      <c r="O49" s="10" t="s">
        <v>17</v>
      </c>
      <c r="P49" s="9">
        <v>280</v>
      </c>
    </row>
    <row r="50" spans="1:16" x14ac:dyDescent="0.25">
      <c r="A50" s="32"/>
      <c r="B50" s="32"/>
      <c r="C50" s="32"/>
      <c r="D50" s="8">
        <v>15</v>
      </c>
      <c r="E50" s="9" t="s">
        <v>145</v>
      </c>
      <c r="F50" s="63" t="s">
        <v>174</v>
      </c>
      <c r="G50" s="10" t="s">
        <v>97</v>
      </c>
      <c r="H50" s="32" t="s">
        <v>65</v>
      </c>
      <c r="I50" s="9" t="s">
        <v>175</v>
      </c>
      <c r="J50" s="11"/>
      <c r="K50" s="12">
        <v>1.7000000000000001E-2</v>
      </c>
      <c r="L50" s="29">
        <f t="shared" si="0"/>
        <v>0.255</v>
      </c>
      <c r="M50" s="30">
        <f>IF(OR(D50="",'Anzahl &amp; Preis'!$B$1=""),"",'Anzahl &amp; Preis'!$B$1*D50)</f>
        <v>450</v>
      </c>
      <c r="N50" s="29">
        <f>IF(OR(L50="",'Anzahl &amp; Preis'!$B$1=""),"",'Anzahl &amp; Preis'!$B$1*L50)</f>
        <v>7.65</v>
      </c>
      <c r="O50" s="10" t="s">
        <v>17</v>
      </c>
      <c r="P50" s="9">
        <v>850</v>
      </c>
    </row>
    <row r="51" spans="1:16" x14ac:dyDescent="0.25">
      <c r="A51" s="32"/>
      <c r="B51" s="32"/>
      <c r="C51" s="32"/>
      <c r="D51" s="8">
        <v>16</v>
      </c>
      <c r="E51" s="9" t="s">
        <v>76</v>
      </c>
      <c r="F51" s="13" t="s">
        <v>176</v>
      </c>
      <c r="G51" s="10" t="s">
        <v>97</v>
      </c>
      <c r="H51" s="32" t="s">
        <v>65</v>
      </c>
      <c r="I51" s="9" t="s">
        <v>177</v>
      </c>
      <c r="J51" s="11"/>
      <c r="K51" s="12">
        <v>0.156</v>
      </c>
      <c r="L51" s="29">
        <f t="shared" si="0"/>
        <v>2.496</v>
      </c>
      <c r="M51" s="30">
        <f>IF(OR(D51="",'Anzahl &amp; Preis'!$B$1=""),"",'Anzahl &amp; Preis'!$B$1*D51)</f>
        <v>480</v>
      </c>
      <c r="N51" s="29">
        <f>IF(OR(L51="",'Anzahl &amp; Preis'!$B$1=""),"",'Anzahl &amp; Preis'!$B$1*L51)</f>
        <v>74.88</v>
      </c>
      <c r="O51" s="10" t="s">
        <v>17</v>
      </c>
      <c r="P51" s="9">
        <v>178</v>
      </c>
    </row>
    <row r="52" spans="1:16" x14ac:dyDescent="0.25">
      <c r="A52" s="32"/>
      <c r="B52" s="32"/>
      <c r="C52" s="32"/>
      <c r="D52" s="8">
        <v>20</v>
      </c>
      <c r="E52" s="9" t="s">
        <v>140</v>
      </c>
      <c r="F52" s="62" t="s">
        <v>178</v>
      </c>
      <c r="G52" s="10" t="s">
        <v>97</v>
      </c>
      <c r="H52" s="32" t="s">
        <v>65</v>
      </c>
      <c r="I52" t="s">
        <v>179</v>
      </c>
      <c r="J52" s="11"/>
      <c r="K52" s="12">
        <v>1.0999999999999999E-2</v>
      </c>
      <c r="L52" s="29">
        <f t="shared" si="0"/>
        <v>0.21999999999999997</v>
      </c>
      <c r="M52" s="30">
        <f>IF(OR(D52="",'Anzahl &amp; Preis'!$B$1=""),"",'Anzahl &amp; Preis'!$B$1*D52)</f>
        <v>600</v>
      </c>
      <c r="N52" s="29">
        <f>IF(OR(L52="",'Anzahl &amp; Preis'!$B$1=""),"",'Anzahl &amp; Preis'!$B$1*L52)</f>
        <v>6.6</v>
      </c>
      <c r="O52" s="10" t="s">
        <v>17</v>
      </c>
      <c r="P52" s="36">
        <v>343</v>
      </c>
    </row>
    <row r="53" spans="1:16" x14ac:dyDescent="0.25">
      <c r="A53" s="32"/>
      <c r="B53" s="32"/>
      <c r="C53" s="32"/>
      <c r="D53" s="8"/>
      <c r="E53" s="9"/>
      <c r="F53" s="13"/>
      <c r="G53" s="10"/>
      <c r="H53" s="32"/>
      <c r="I53" s="9"/>
      <c r="J53" s="59"/>
      <c r="K53" s="18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6" x14ac:dyDescent="0.25">
      <c r="A54" s="32"/>
      <c r="B54" s="32"/>
      <c r="C54" s="32"/>
      <c r="D54" s="8"/>
      <c r="E54" s="9"/>
      <c r="F54" s="13"/>
      <c r="G54" s="10"/>
      <c r="H54" s="32"/>
      <c r="I54" s="9"/>
      <c r="J54" s="32"/>
      <c r="K54" s="18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6" x14ac:dyDescent="0.25">
      <c r="A55" s="32"/>
      <c r="B55" s="32"/>
      <c r="C55" s="32"/>
      <c r="D55" s="8"/>
      <c r="E55" s="9"/>
      <c r="F55" s="13"/>
      <c r="G55" s="10"/>
      <c r="H55" s="32"/>
      <c r="I55" s="9"/>
      <c r="J55" s="32"/>
      <c r="K55" s="18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6" x14ac:dyDescent="0.25">
      <c r="A56" s="32"/>
      <c r="B56" s="32"/>
      <c r="C56" s="32"/>
      <c r="D56" s="8"/>
      <c r="E56" s="9"/>
      <c r="F56" s="13"/>
      <c r="G56" s="10"/>
      <c r="H56" s="32"/>
      <c r="I56" s="9"/>
      <c r="J56" s="32"/>
      <c r="K56" s="18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6" x14ac:dyDescent="0.25">
      <c r="A57" s="32"/>
      <c r="B57" s="32"/>
      <c r="C57" s="32"/>
      <c r="D57" s="8"/>
      <c r="E57" s="9"/>
      <c r="F57" s="13"/>
      <c r="G57" s="10"/>
      <c r="H57" s="32"/>
      <c r="I57" s="9"/>
      <c r="J57" s="32"/>
      <c r="K57" s="18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6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6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6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6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6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6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6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1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1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1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1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1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1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1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1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1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1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1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1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1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1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1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1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1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1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1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1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1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1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1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1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1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1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1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1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1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1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1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1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1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1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1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1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1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1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1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1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1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1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1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1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1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1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1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1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1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1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1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1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1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1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1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1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1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1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1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1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1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1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1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1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2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2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2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2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2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2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2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2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2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2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2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2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2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2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2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2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2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2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2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2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2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2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2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2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2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2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2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2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2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2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2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2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2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2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2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2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2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2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2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2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2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2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2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2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2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2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2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2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2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2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2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2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2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2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2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2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2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2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2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2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2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2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2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2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3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3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3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3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3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3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3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3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3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3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3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3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3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3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3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3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3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3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3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3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3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3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3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3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3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3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3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3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3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3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3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3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3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3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3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3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3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3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3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3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3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3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3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3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3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3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3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3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3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3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3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3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3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3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3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3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3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3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3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3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3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3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3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3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4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4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4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4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4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4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4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4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4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4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4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4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4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4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4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4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4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4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4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4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4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4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4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4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4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4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4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4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4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4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4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4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4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4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4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4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4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4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4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4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4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4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4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4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4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4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4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4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4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4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4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4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4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4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4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4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4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4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4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4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4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4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4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4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5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5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5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5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5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5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5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5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5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5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5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5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5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5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5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5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5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5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5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5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5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5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5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5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5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5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5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5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5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5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5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5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5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5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5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5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5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5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5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5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5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5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5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5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5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5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5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5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5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5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5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5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5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5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5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5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5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5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5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5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5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5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5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5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6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6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6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6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6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6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6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6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6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6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6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6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6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6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6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6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6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6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6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6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6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6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6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6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6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6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6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6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6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6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6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6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6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6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6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6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6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6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6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6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6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6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6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6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6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6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6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6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6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6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6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6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6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6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6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6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6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6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6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6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6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6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6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6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7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7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7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7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7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7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7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7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7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7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7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7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7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7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7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7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7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7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7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7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7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7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7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7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7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7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7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7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7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7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7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7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7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7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7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7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7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7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7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7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7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7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7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7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7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7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7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7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7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7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7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7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7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7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7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7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7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7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7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7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7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7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7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7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8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8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8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8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8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8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8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8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8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8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8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8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8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8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8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8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8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8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8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8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8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8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8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8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8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8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8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8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8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8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8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8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8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8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8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8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8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8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8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8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8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8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8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8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8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8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8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8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8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8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8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8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8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8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8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8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8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8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8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8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8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8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8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8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9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9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9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9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9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9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9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9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9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9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9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9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9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9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9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9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9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9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9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9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9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9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9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9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9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9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9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9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9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9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9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9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9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9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9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9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9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9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9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9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9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9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9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9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9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9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9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9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9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9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9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9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9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9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9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9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9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9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9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9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9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9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9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9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0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0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0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0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0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0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0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0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0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0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0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0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0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0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0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0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0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0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0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0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0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0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0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0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0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0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0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0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0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0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0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0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0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0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0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0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0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0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0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0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0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0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0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0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0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0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0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0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0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0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0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0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0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0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0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0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0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0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0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0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0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0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0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0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1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1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1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1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1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1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1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1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1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1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1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1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1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1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1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1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1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1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1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1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1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1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1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1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1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1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1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1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1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1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1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1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1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1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1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1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1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1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1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1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1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1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1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1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1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1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1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1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1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1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1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1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1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1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1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1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1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1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1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1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1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1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1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1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2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2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2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2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2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2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2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2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2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2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2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2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2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2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2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2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2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2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2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2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2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2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2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2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2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2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2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2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2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2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2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2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2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2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2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2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2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2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2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2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2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2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2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2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2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2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2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2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2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2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2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2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2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2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2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2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2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2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2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2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2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2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2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2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3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3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3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3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3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3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3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3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3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3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3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3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3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3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3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3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3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3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3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3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3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3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3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3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3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3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3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3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3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3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3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3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3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3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3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3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3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3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3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3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3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3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3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3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3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3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3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3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3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3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3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3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3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3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3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3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3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3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3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3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3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3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3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3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4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4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4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4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4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4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4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4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4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4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4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4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4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4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4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4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4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4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4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4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4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4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4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4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4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4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4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4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4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4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4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4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4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4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4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4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4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4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4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4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4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4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4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4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4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4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4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4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4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4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4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4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4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4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4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4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4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4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4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4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4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4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4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4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5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5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5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5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5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5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5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5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5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5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5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5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5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5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5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5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5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5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5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5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5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5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5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5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5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5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5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5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5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5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5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5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5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5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5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5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5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5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sortState xmlns:xlrd2="http://schemas.microsoft.com/office/spreadsheetml/2017/richdata2" ref="A2:P999">
    <sortCondition ref="H1:H999"/>
  </sortState>
  <conditionalFormatting sqref="O1:O1048576">
    <cfRule type="expression" dxfId="93" priority="43">
      <formula>""</formula>
    </cfRule>
    <cfRule type="containsText" dxfId="92" priority="44" operator="containsText" text="ok">
      <formula>NOT(ISERROR(SEARCH("ok",O1)))</formula>
    </cfRule>
    <cfRule type="notContainsText" dxfId="91" priority="46" operator="notContains" text="ok">
      <formula>ISERROR(SEARCH("ok",O1))</formula>
    </cfRule>
  </conditionalFormatting>
  <conditionalFormatting sqref="A1:A1048576">
    <cfRule type="expression" dxfId="90" priority="41">
      <formula>(ISBLANK(A1)=FALSE)</formula>
    </cfRule>
  </conditionalFormatting>
  <conditionalFormatting sqref="P39:P1048576 P2:P37">
    <cfRule type="expression" dxfId="89" priority="38">
      <formula>P2&lt;K2</formula>
    </cfRule>
    <cfRule type="expression" dxfId="88" priority="39">
      <formula>P2&gt;=K2</formula>
    </cfRule>
  </conditionalFormatting>
  <conditionalFormatting sqref="P1">
    <cfRule type="expression" dxfId="87" priority="1">
      <formula>P1&lt;K1</formula>
    </cfRule>
    <cfRule type="expression" dxfId="86" priority="2">
      <formula>P1&gt;=K1</formula>
    </cfRule>
  </conditionalFormatting>
  <conditionalFormatting sqref="P38">
    <cfRule type="expression" dxfId="85" priority="64">
      <formula>P38&lt;K38</formula>
    </cfRule>
    <cfRule type="expression" dxfId="84" priority="65">
      <formula>P38&gt;=K38</formula>
    </cfRule>
  </conditionalFormatting>
  <hyperlinks>
    <hyperlink ref="J8" r:id="rId1" xr:uid="{DBE7F530-AE16-4E54-A709-6A0CF697B59D}"/>
    <hyperlink ref="J2" r:id="rId2" xr:uid="{B380AD9A-D231-4EA2-BF4A-12F76D554941}"/>
    <hyperlink ref="J3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5" r:id="rId4" xr:uid="{CD95D1F4-380B-44D6-8A9D-B93FDAFFE364}"/>
    <hyperlink ref="J4" r:id="rId5" xr:uid="{254999A9-838A-439B-B3CB-3F57783C7656}"/>
    <hyperlink ref="J6" r:id="rId6" display="https://www.digikey.ch/de/products/detail/globtek-inc/WR9MA2000USBCFMEDR6B/10187592" xr:uid="{D2CAAEEA-C597-48BD-B22E-46B13D60D4D1}"/>
    <hyperlink ref="J9" r:id="rId7" xr:uid="{8AA07455-DE7B-43C6-BFC3-01326182DF3A}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A21" sqref="A21"/>
    </sheetView>
  </sheetViews>
  <sheetFormatPr baseColWidth="10" defaultColWidth="11.5703125" defaultRowHeight="15" x14ac:dyDescent="0.25"/>
  <cols>
    <col min="1" max="1" width="25.5703125" customWidth="1"/>
  </cols>
  <sheetData>
    <row r="1" spans="1:2" ht="19.5" x14ac:dyDescent="0.3">
      <c r="A1" s="1" t="s">
        <v>180</v>
      </c>
      <c r="B1" s="2">
        <v>30</v>
      </c>
    </row>
    <row r="2" spans="1:2" ht="19.5" x14ac:dyDescent="0.3">
      <c r="A2" s="3" t="s">
        <v>181</v>
      </c>
      <c r="B2" s="4">
        <f>SUM(Stückliste!L2:L999)</f>
        <v>156.31314285714288</v>
      </c>
    </row>
    <row r="3" spans="1:2" ht="20.25" thickBot="1" x14ac:dyDescent="0.35">
      <c r="A3" s="5" t="str">
        <f>"Preis "&amp;$B$1&amp;" Boards:"</f>
        <v>Preis 30 Boards:</v>
      </c>
      <c r="B3" s="6">
        <f>SUM(Stückliste!N2:N999)</f>
        <v>4689.3942857142865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P999"/>
  <sheetViews>
    <sheetView workbookViewId="0">
      <selection activeCell="B28" sqref="B28"/>
    </sheetView>
  </sheetViews>
  <sheetFormatPr baseColWidth="10" defaultColWidth="11.5703125" defaultRowHeight="15" x14ac:dyDescent="0.25"/>
  <cols>
    <col min="5" max="5" width="18.5703125" customWidth="1"/>
  </cols>
  <sheetData>
    <row r="1" spans="1:15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30</v>
      </c>
      <c r="N1" s="26" t="str">
        <f>"Preis für " &amp; 'Anzahl &amp; Preis'!$B$1</f>
        <v>Preis für 30</v>
      </c>
      <c r="O1" s="34" t="s">
        <v>12</v>
      </c>
    </row>
    <row r="2" spans="1:15" x14ac:dyDescent="0.25">
      <c r="A2" s="28" t="s">
        <v>182</v>
      </c>
      <c r="B2" s="28"/>
      <c r="C2" s="28"/>
      <c r="D2" s="19">
        <v>0</v>
      </c>
      <c r="E2" s="20" t="s">
        <v>127</v>
      </c>
      <c r="F2" s="19" t="s">
        <v>183</v>
      </c>
      <c r="G2" s="20">
        <v>1206</v>
      </c>
      <c r="H2" s="28" t="s">
        <v>61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25">
      <c r="A3" s="32" t="s">
        <v>182</v>
      </c>
      <c r="B3" s="32"/>
      <c r="C3" s="32"/>
      <c r="D3" s="8">
        <v>0</v>
      </c>
      <c r="E3" s="15" t="s">
        <v>130</v>
      </c>
      <c r="F3" s="16" t="s">
        <v>131</v>
      </c>
      <c r="G3" s="17" t="s">
        <v>132</v>
      </c>
      <c r="H3" s="32" t="s">
        <v>65</v>
      </c>
      <c r="I3" s="9" t="s">
        <v>184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25">
      <c r="A4" s="32" t="s">
        <v>185</v>
      </c>
      <c r="B4" s="32"/>
      <c r="C4" s="32"/>
      <c r="D4" s="8">
        <v>0</v>
      </c>
      <c r="E4" s="10" t="s">
        <v>186</v>
      </c>
      <c r="F4" s="13" t="s">
        <v>187</v>
      </c>
      <c r="G4" s="10" t="s">
        <v>188</v>
      </c>
      <c r="H4" s="32" t="s">
        <v>61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25">
      <c r="A5" s="32" t="s">
        <v>182</v>
      </c>
      <c r="B5" s="32"/>
      <c r="C5" s="32"/>
      <c r="D5" s="8">
        <v>0</v>
      </c>
      <c r="E5" s="10" t="s">
        <v>189</v>
      </c>
      <c r="F5" s="13" t="s">
        <v>190</v>
      </c>
      <c r="G5" s="10"/>
      <c r="H5" s="32" t="s">
        <v>61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25">
      <c r="A6" s="32" t="s">
        <v>71</v>
      </c>
      <c r="B6" s="32"/>
      <c r="C6" s="32"/>
      <c r="D6" s="8">
        <v>0</v>
      </c>
      <c r="E6" s="9" t="s">
        <v>191</v>
      </c>
      <c r="F6" s="8" t="s">
        <v>192</v>
      </c>
      <c r="G6" s="10" t="s">
        <v>193</v>
      </c>
      <c r="H6" s="32" t="s">
        <v>65</v>
      </c>
      <c r="I6" s="9" t="s">
        <v>194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25">
      <c r="A7" s="32" t="s">
        <v>182</v>
      </c>
      <c r="B7" s="32"/>
      <c r="C7" s="32"/>
      <c r="D7" s="8">
        <v>0</v>
      </c>
      <c r="E7" s="9" t="s">
        <v>195</v>
      </c>
      <c r="F7" s="13" t="s">
        <v>196</v>
      </c>
      <c r="G7" s="10" t="s">
        <v>197</v>
      </c>
      <c r="H7" s="32" t="s">
        <v>65</v>
      </c>
      <c r="I7" s="36" t="s">
        <v>198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25">
      <c r="A8" s="32" t="s">
        <v>199</v>
      </c>
      <c r="B8" s="32"/>
      <c r="C8" s="32"/>
      <c r="D8" s="8">
        <v>0</v>
      </c>
      <c r="E8" s="9" t="s">
        <v>200</v>
      </c>
      <c r="F8" s="13"/>
      <c r="G8" s="10"/>
      <c r="H8" s="32"/>
      <c r="I8" s="9"/>
      <c r="J8" s="33" t="s">
        <v>201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25">
      <c r="A9" s="32" t="s">
        <v>199</v>
      </c>
      <c r="B9" s="32"/>
      <c r="C9" s="32"/>
      <c r="D9" s="8">
        <v>0</v>
      </c>
      <c r="E9" s="9" t="s">
        <v>76</v>
      </c>
      <c r="F9" s="13" t="s">
        <v>202</v>
      </c>
      <c r="G9" s="10" t="s">
        <v>97</v>
      </c>
      <c r="H9" s="32" t="s">
        <v>65</v>
      </c>
      <c r="I9" s="9" t="s">
        <v>203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25">
      <c r="A10" s="32" t="s">
        <v>199</v>
      </c>
      <c r="B10" s="32"/>
      <c r="C10" s="32"/>
      <c r="D10" s="8">
        <v>0</v>
      </c>
      <c r="E10" s="9" t="s">
        <v>204</v>
      </c>
      <c r="F10" s="13"/>
      <c r="G10" s="10" t="s">
        <v>205</v>
      </c>
      <c r="H10" s="32" t="s">
        <v>65</v>
      </c>
      <c r="I10" s="9" t="s">
        <v>206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25">
      <c r="A11" s="32" t="s">
        <v>199</v>
      </c>
      <c r="B11" s="32"/>
      <c r="C11" s="32"/>
      <c r="D11" s="8">
        <v>0</v>
      </c>
      <c r="E11" s="9" t="s">
        <v>207</v>
      </c>
      <c r="F11" s="13" t="s">
        <v>208</v>
      </c>
      <c r="G11" s="10" t="s">
        <v>97</v>
      </c>
      <c r="H11" s="32" t="s">
        <v>53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25">
      <c r="A12" s="32" t="s">
        <v>199</v>
      </c>
      <c r="B12" s="32"/>
      <c r="C12" s="32"/>
      <c r="D12" s="8">
        <v>0</v>
      </c>
      <c r="E12" s="9" t="s">
        <v>209</v>
      </c>
      <c r="F12" s="13" t="s">
        <v>210</v>
      </c>
      <c r="G12" s="10"/>
      <c r="H12" s="32" t="s">
        <v>53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25">
      <c r="A13" s="32" t="s">
        <v>211</v>
      </c>
      <c r="B13" s="32"/>
      <c r="C13" s="32"/>
      <c r="D13" s="8">
        <v>1</v>
      </c>
      <c r="E13" s="9" t="s">
        <v>99</v>
      </c>
      <c r="F13" s="8" t="s">
        <v>100</v>
      </c>
      <c r="G13" s="10" t="s">
        <v>101</v>
      </c>
      <c r="H13" s="32" t="s">
        <v>65</v>
      </c>
      <c r="I13" s="9" t="s">
        <v>212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30</v>
      </c>
      <c r="N13" s="29">
        <f>IF(OR(L13="",'Anzahl &amp; Preis'!$B$1=""),"",'Anzahl &amp; Preis'!$B$1*L13)</f>
        <v>8.85</v>
      </c>
      <c r="O13" s="10"/>
    </row>
    <row r="14" spans="1:15" x14ac:dyDescent="0.25">
      <c r="A14" s="32" t="s">
        <v>211</v>
      </c>
      <c r="B14" s="32"/>
      <c r="C14" s="32"/>
      <c r="D14" s="8">
        <v>3</v>
      </c>
      <c r="E14" s="9" t="s">
        <v>155</v>
      </c>
      <c r="F14" s="8" t="s">
        <v>213</v>
      </c>
      <c r="G14" s="10" t="s">
        <v>157</v>
      </c>
      <c r="H14" s="32" t="s">
        <v>65</v>
      </c>
      <c r="I14" s="9" t="s">
        <v>214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90</v>
      </c>
      <c r="N14" s="29">
        <f>IF(OR(L14="",'Anzahl &amp; Preis'!$B$1=""),"",'Anzahl &amp; Preis'!$B$1*L14)</f>
        <v>11.25</v>
      </c>
      <c r="O14" s="10" t="s">
        <v>215</v>
      </c>
    </row>
    <row r="15" spans="1:15" x14ac:dyDescent="0.25">
      <c r="A15" s="32" t="s">
        <v>211</v>
      </c>
      <c r="B15" s="32"/>
      <c r="C15" s="32"/>
      <c r="D15" s="8">
        <v>20</v>
      </c>
      <c r="E15" s="9" t="s">
        <v>140</v>
      </c>
      <c r="F15" s="8" t="s">
        <v>178</v>
      </c>
      <c r="G15" s="10" t="s">
        <v>97</v>
      </c>
      <c r="H15" s="32" t="s">
        <v>65</v>
      </c>
      <c r="I15" s="9" t="s">
        <v>216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600</v>
      </c>
      <c r="N15" s="29">
        <f>IF(OR(L15="",'Anzahl &amp; Preis'!$B$1=""),"",'Anzahl &amp; Preis'!$B$1*L15)</f>
        <v>6</v>
      </c>
      <c r="O15" s="10"/>
    </row>
    <row r="16" spans="1:15" x14ac:dyDescent="0.25">
      <c r="A16" s="32" t="s">
        <v>211</v>
      </c>
      <c r="B16" s="32"/>
      <c r="C16" s="32"/>
      <c r="D16" s="8">
        <v>1</v>
      </c>
      <c r="E16" s="9" t="s">
        <v>106</v>
      </c>
      <c r="F16" s="8" t="s">
        <v>217</v>
      </c>
      <c r="G16" s="10"/>
      <c r="H16" s="32" t="s">
        <v>53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30</v>
      </c>
      <c r="N16" s="29">
        <f>IF(OR(L16="",'Anzahl &amp; Preis'!$B$1=""),"",'Anzahl &amp; Preis'!$B$1*L16)</f>
        <v>26.37</v>
      </c>
      <c r="O16" s="10" t="s">
        <v>218</v>
      </c>
    </row>
    <row r="17" spans="1:16" x14ac:dyDescent="0.25">
      <c r="A17" s="32" t="s">
        <v>211</v>
      </c>
      <c r="B17" s="32"/>
      <c r="C17" s="32"/>
      <c r="D17" s="8">
        <v>4</v>
      </c>
      <c r="E17" s="9" t="s">
        <v>219</v>
      </c>
      <c r="F17" s="8" t="s">
        <v>220</v>
      </c>
      <c r="G17" s="10" t="s">
        <v>153</v>
      </c>
      <c r="H17" s="32" t="s">
        <v>65</v>
      </c>
      <c r="I17" s="9" t="s">
        <v>221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120</v>
      </c>
      <c r="N17" s="29">
        <f>IF(OR(L17="",'Anzahl &amp; Preis'!$B$1=""),"",'Anzahl &amp; Preis'!$B$1*L17)</f>
        <v>12.959999999999999</v>
      </c>
      <c r="O17" s="10"/>
    </row>
    <row r="18" spans="1:16" ht="15.75" thickBot="1" x14ac:dyDescent="0.3">
      <c r="A18" s="32" t="s">
        <v>211</v>
      </c>
      <c r="B18" s="32"/>
      <c r="C18" s="32"/>
      <c r="D18" s="8">
        <v>1</v>
      </c>
      <c r="E18" s="9" t="s">
        <v>32</v>
      </c>
      <c r="F18" s="8" t="s">
        <v>33</v>
      </c>
      <c r="G18" s="10" t="s">
        <v>34</v>
      </c>
      <c r="H18" s="32" t="s">
        <v>65</v>
      </c>
      <c r="I18" s="9" t="s">
        <v>222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30</v>
      </c>
      <c r="N18" s="29">
        <f>IF(OR(L18="",'Anzahl &amp; Preis'!$B$1=""),"",'Anzahl &amp; Preis'!$B$1*L18)</f>
        <v>497.1</v>
      </c>
      <c r="O18" s="10"/>
    </row>
    <row r="19" spans="1:16" x14ac:dyDescent="0.25">
      <c r="A19" s="28" t="s">
        <v>211</v>
      </c>
      <c r="B19" s="28"/>
      <c r="C19" s="28"/>
      <c r="D19" s="19">
        <v>1</v>
      </c>
      <c r="E19" s="20" t="s">
        <v>87</v>
      </c>
      <c r="F19" s="19" t="s">
        <v>88</v>
      </c>
      <c r="G19" s="21" t="s">
        <v>89</v>
      </c>
      <c r="H19" s="28" t="s">
        <v>53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30</v>
      </c>
      <c r="N19" s="31">
        <f>IF(OR(L19="",'Anzahl &amp; Preis'!$B$1=""),"",'Anzahl &amp; Preis'!$B$1*L19)</f>
        <v>9.6</v>
      </c>
      <c r="O19" s="10" t="s">
        <v>223</v>
      </c>
    </row>
    <row r="20" spans="1:16" x14ac:dyDescent="0.25">
      <c r="A20" s="32" t="s">
        <v>211</v>
      </c>
      <c r="B20" s="32"/>
      <c r="C20" s="32"/>
      <c r="D20" s="8">
        <v>1</v>
      </c>
      <c r="E20" s="9" t="s">
        <v>68</v>
      </c>
      <c r="F20" s="8" t="s">
        <v>224</v>
      </c>
      <c r="G20" s="15" t="s">
        <v>70</v>
      </c>
      <c r="H20" s="32" t="s">
        <v>65</v>
      </c>
      <c r="I20" s="9" t="s">
        <v>225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30</v>
      </c>
      <c r="N20" s="29">
        <f>IF(OR(L20="",'Anzahl &amp; Preis'!$B$1=""),"",'Anzahl &amp; Preis'!$B$1*L20)</f>
        <v>48.6</v>
      </c>
      <c r="O20" s="10" t="s">
        <v>218</v>
      </c>
    </row>
    <row r="21" spans="1:16" x14ac:dyDescent="0.25">
      <c r="A21" s="32"/>
      <c r="B21" s="32"/>
      <c r="C21" s="32"/>
      <c r="D21" s="8">
        <v>1</v>
      </c>
      <c r="E21" s="9" t="s">
        <v>76</v>
      </c>
      <c r="F21" s="13" t="s">
        <v>77</v>
      </c>
      <c r="G21" s="10" t="s">
        <v>78</v>
      </c>
      <c r="H21" s="32" t="s">
        <v>65</v>
      </c>
      <c r="I21" s="9" t="s">
        <v>226</v>
      </c>
      <c r="J21" s="11"/>
      <c r="K21" s="18">
        <v>0.36399999999999999</v>
      </c>
      <c r="L21" s="29">
        <f t="shared" si="0"/>
        <v>0.36399999999999999</v>
      </c>
      <c r="M21" s="30">
        <f>IF(OR(D21="",'Anzahl &amp; Preis'!$B$1=""),"",'Anzahl &amp; Preis'!$B$1*D21)</f>
        <v>30</v>
      </c>
      <c r="N21" s="29">
        <f>IF(OR(L21="",'Anzahl &amp; Preis'!$B$1=""),"",'Anzahl &amp; Preis'!$B$1*L21)</f>
        <v>10.92</v>
      </c>
      <c r="O21" s="10"/>
      <c r="P21" s="9">
        <v>56</v>
      </c>
    </row>
    <row r="22" spans="1:16" x14ac:dyDescent="0.25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6" x14ac:dyDescent="0.25">
      <c r="A23" s="32"/>
      <c r="B23" s="32"/>
      <c r="C23" s="32"/>
      <c r="D23" s="8">
        <v>1</v>
      </c>
      <c r="E23" s="9" t="s">
        <v>227</v>
      </c>
      <c r="F23" s="16" t="s">
        <v>124</v>
      </c>
      <c r="G23" s="17" t="s">
        <v>125</v>
      </c>
      <c r="H23" s="32" t="s">
        <v>65</v>
      </c>
      <c r="I23" s="9" t="s">
        <v>228</v>
      </c>
      <c r="J23" s="11"/>
      <c r="K23" s="18">
        <v>0.749</v>
      </c>
      <c r="L23" s="29">
        <f t="shared" si="0"/>
        <v>0.749</v>
      </c>
      <c r="M23" s="30">
        <f>IF(OR(D23="",'Anzahl &amp; Preis'!$B$1=""),"",'Anzahl &amp; Preis'!$B$1*D23)</f>
        <v>30</v>
      </c>
      <c r="N23" s="29">
        <f>IF(OR(L23="",'Anzahl &amp; Preis'!$B$1=""),"",'Anzahl &amp; Preis'!$B$1*L23)</f>
        <v>22.47</v>
      </c>
      <c r="O23" s="10" t="s">
        <v>229</v>
      </c>
      <c r="P23" s="9">
        <v>18</v>
      </c>
    </row>
    <row r="24" spans="1:16" x14ac:dyDescent="0.25">
      <c r="A24" s="32"/>
      <c r="B24" s="32"/>
      <c r="C24" s="32"/>
      <c r="D24" s="8">
        <v>20</v>
      </c>
      <c r="E24" s="9" t="s">
        <v>219</v>
      </c>
      <c r="F24" s="8" t="s">
        <v>220</v>
      </c>
      <c r="G24" s="10" t="s">
        <v>153</v>
      </c>
      <c r="H24" s="32" t="s">
        <v>65</v>
      </c>
      <c r="I24" t="s">
        <v>230</v>
      </c>
      <c r="J24" s="11"/>
      <c r="K24" s="12">
        <v>8.7999999999999995E-2</v>
      </c>
      <c r="L24" s="29">
        <f t="shared" si="0"/>
        <v>1.7599999999999998</v>
      </c>
      <c r="M24" s="30">
        <f>IF(OR(D24="",'Anzahl &amp; Preis'!$B$1=""),"",'Anzahl &amp; Preis'!$B$1*D24)</f>
        <v>600</v>
      </c>
      <c r="N24" s="29">
        <f>IF(OR(L24="",'Anzahl &amp; Preis'!$B$1=""),"",'Anzahl &amp; Preis'!$B$1*L24)</f>
        <v>52.8</v>
      </c>
      <c r="O24" s="10" t="s">
        <v>229</v>
      </c>
      <c r="P24" s="9" t="s">
        <v>231</v>
      </c>
    </row>
    <row r="25" spans="1:16" x14ac:dyDescent="0.25">
      <c r="A25" s="32"/>
      <c r="B25" s="32"/>
      <c r="C25" s="32"/>
      <c r="D25" s="8">
        <v>1</v>
      </c>
      <c r="E25" s="9" t="s">
        <v>62</v>
      </c>
      <c r="F25" s="8" t="s">
        <v>63</v>
      </c>
      <c r="G25" s="10" t="s">
        <v>64</v>
      </c>
      <c r="H25" s="32" t="s">
        <v>61</v>
      </c>
      <c r="I25" s="9">
        <v>1830935</v>
      </c>
      <c r="J25" s="11"/>
      <c r="K25" s="12">
        <v>0.78200000000000003</v>
      </c>
      <c r="L25" s="29">
        <f>IF(OR(K25=0,D25=0),"",D25*K25)</f>
        <v>0.78200000000000003</v>
      </c>
      <c r="M25" s="30">
        <f>IF(OR(D25="",'Anzahl &amp; Preis'!$B$1=""),"",'Anzahl &amp; Preis'!$B$1*D25)</f>
        <v>30</v>
      </c>
      <c r="N25" s="29">
        <f>IF(OR(L25="",'Anzahl &amp; Preis'!$B$1=""),"",'Anzahl &amp; Preis'!$B$1*L25)</f>
        <v>23.46</v>
      </c>
      <c r="O25" s="10" t="s">
        <v>67</v>
      </c>
      <c r="P25" s="9">
        <v>4</v>
      </c>
    </row>
    <row r="26" spans="1:16" x14ac:dyDescent="0.25">
      <c r="A26" s="32"/>
      <c r="B26" s="32"/>
      <c r="C26" s="32"/>
      <c r="D26" s="8"/>
      <c r="E26" s="9"/>
      <c r="F26" s="13"/>
      <c r="G26" s="10"/>
      <c r="H26" s="32"/>
      <c r="I26" s="9"/>
      <c r="J26" s="11"/>
      <c r="K26" s="12"/>
      <c r="L26" s="29" t="str">
        <f t="shared" si="0"/>
        <v/>
      </c>
      <c r="M26" s="30" t="str">
        <f>IF(OR(D26="",'Anzahl &amp; Preis'!$B$1=""),"",'Anzahl &amp; Preis'!$B$1*D26)</f>
        <v/>
      </c>
      <c r="N26" s="29" t="str">
        <f>IF(OR(L26="",'Anzahl &amp; Preis'!$B$1=""),"",'Anzahl &amp; Preis'!$B$1*L26)</f>
        <v/>
      </c>
      <c r="O26" s="10"/>
    </row>
    <row r="27" spans="1:16" x14ac:dyDescent="0.25">
      <c r="A27" s="32"/>
      <c r="B27" s="32"/>
      <c r="C27" s="32"/>
      <c r="D27" s="8"/>
      <c r="E27" s="9"/>
      <c r="F27" s="13"/>
      <c r="G27" s="10"/>
      <c r="H27" s="32"/>
      <c r="I27" s="9"/>
      <c r="J27" s="11"/>
      <c r="K27" s="12"/>
      <c r="L27" s="29" t="str">
        <f t="shared" si="0"/>
        <v/>
      </c>
      <c r="M27" s="30" t="str">
        <f>IF(OR(D27="",'Anzahl &amp; Preis'!$B$1=""),"",'Anzahl &amp; Preis'!$B$1*D27)</f>
        <v/>
      </c>
      <c r="N27" s="29" t="str">
        <f>IF(OR(L27="",'Anzahl &amp; Preis'!$B$1=""),"",'Anzahl &amp; Preis'!$B$1*L27)</f>
        <v/>
      </c>
      <c r="O27" s="10"/>
    </row>
    <row r="28" spans="1:16" x14ac:dyDescent="0.25">
      <c r="A28" s="32"/>
      <c r="B28" s="32"/>
      <c r="C28" s="32"/>
      <c r="D28" s="8"/>
      <c r="E28" s="9"/>
      <c r="F28" s="8"/>
      <c r="G28" s="10"/>
      <c r="H28" s="32"/>
      <c r="I28" s="9"/>
      <c r="J28" s="11"/>
      <c r="K28" s="12"/>
      <c r="L28" s="29" t="str">
        <f t="shared" si="0"/>
        <v/>
      </c>
      <c r="M28" s="30" t="str">
        <f>IF(OR(D28="",'Anzahl &amp; Preis'!$B$1=""),"",'Anzahl &amp; Preis'!$B$1*D28)</f>
        <v/>
      </c>
      <c r="N28" s="29" t="str">
        <f>IF(OR(L28="",'Anzahl &amp; Preis'!$B$1=""),"",'Anzahl &amp; Preis'!$B$1*L28)</f>
        <v/>
      </c>
      <c r="O28" s="10"/>
    </row>
    <row r="29" spans="1:16" x14ac:dyDescent="0.25">
      <c r="A29" s="32"/>
      <c r="B29" s="32"/>
      <c r="C29" s="32"/>
      <c r="D29" s="8"/>
      <c r="E29" s="9"/>
      <c r="F29" s="13"/>
      <c r="G29" s="10"/>
      <c r="H29" s="32"/>
      <c r="I29" s="9"/>
      <c r="J29" s="11"/>
      <c r="K29" s="12"/>
      <c r="L29" s="29" t="str">
        <f t="shared" si="0"/>
        <v/>
      </c>
      <c r="M29" s="30" t="str">
        <f>IF(OR(D29="",'Anzahl &amp; Preis'!$B$1=""),"",'Anzahl &amp; Preis'!$B$1*D29)</f>
        <v/>
      </c>
      <c r="N29" s="29" t="str">
        <f>IF(OR(L29="",'Anzahl &amp; Preis'!$B$1=""),"",'Anzahl &amp; Preis'!$B$1*L29)</f>
        <v/>
      </c>
      <c r="O29" s="10"/>
    </row>
    <row r="30" spans="1:16" x14ac:dyDescent="0.25">
      <c r="A30" s="32"/>
      <c r="B30" s="32"/>
      <c r="C30" s="32"/>
      <c r="D30" s="8"/>
      <c r="E30" s="9"/>
      <c r="F30" s="13"/>
      <c r="G30" s="10"/>
      <c r="H30" s="32"/>
      <c r="I30" s="9"/>
      <c r="J30" s="11"/>
      <c r="K30" s="12"/>
      <c r="L30" s="29" t="str">
        <f t="shared" si="0"/>
        <v/>
      </c>
      <c r="M30" s="30" t="str">
        <f>IF(OR(D30="",'Anzahl &amp; Preis'!$B$1=""),"",'Anzahl &amp; Preis'!$B$1*D30)</f>
        <v/>
      </c>
      <c r="N30" s="29" t="str">
        <f>IF(OR(L30="",'Anzahl &amp; Preis'!$B$1=""),"",'Anzahl &amp; Preis'!$B$1*L30)</f>
        <v/>
      </c>
      <c r="O30" s="10"/>
    </row>
    <row r="31" spans="1:16" x14ac:dyDescent="0.25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6" x14ac:dyDescent="0.25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25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25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25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25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25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25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25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25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25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25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25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25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25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25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25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25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25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25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25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25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25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25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25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25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25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1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1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1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1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1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1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1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1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1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1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1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1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1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1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1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1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1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1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1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1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1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1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1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1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1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1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1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1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1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1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1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1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1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1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1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1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1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1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1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1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1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1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1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1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1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1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1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1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1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1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1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1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1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1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1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1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1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1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1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1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1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1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1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1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2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2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2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2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2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2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2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2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2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2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2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2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2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2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2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2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2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2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2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2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2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2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2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2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2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2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2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2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2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2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2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2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2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2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2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2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2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2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2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2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2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2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2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2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2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2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2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2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2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2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2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2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2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2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2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2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2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2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2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2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2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2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2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2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3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3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3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3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3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3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3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3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3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3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3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3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3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3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3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3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3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3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3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3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3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3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3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3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3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3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3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3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3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3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3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3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3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3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3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3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3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3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3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3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3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3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3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3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3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3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3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3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3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3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3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3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3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3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3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3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3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3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3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3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3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3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3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3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4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4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4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4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4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4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4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4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4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4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4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4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4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4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4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4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4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4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4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4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4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4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4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4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4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4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4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4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4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4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4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4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4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4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4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4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4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4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4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4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4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4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4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4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4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4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4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4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4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4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4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4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4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4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4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4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4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4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4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4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4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4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4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4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5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5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5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5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5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5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5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5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5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5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5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5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5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5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5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5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5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5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5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5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5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5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5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5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5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5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5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5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5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5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5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5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5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5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5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5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5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5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5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5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5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5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5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5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5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5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5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5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5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5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5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5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5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5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5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5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5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5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5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5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5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5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5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5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6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6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6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6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6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6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6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6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6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6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6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6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6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6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6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6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6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6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6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6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6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6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6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6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6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6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6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6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6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6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6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6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6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6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6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6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6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6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6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6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6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6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6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6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6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6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6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6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6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6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6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6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6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6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6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6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6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6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6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6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6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6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6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6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7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7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7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7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7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7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7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7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7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7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7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7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7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7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7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7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7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7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7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7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7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7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7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7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7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7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7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7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7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7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7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7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7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7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7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7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7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7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7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7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7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7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7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7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7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7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7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7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7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7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7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7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7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7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7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7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7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7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7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7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7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7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7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7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8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8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8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8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8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8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8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8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8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8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8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8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8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8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8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8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8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8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8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8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8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8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8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8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8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8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8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8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8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8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8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8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8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8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8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8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8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8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8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8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8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8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8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8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8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8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8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8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8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8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8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8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8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8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8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8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8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8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8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8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8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8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8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8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9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9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9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9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9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9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9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9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9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9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9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9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9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9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9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9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9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9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9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9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9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9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9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9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9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9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9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9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9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9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9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9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9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9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9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9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9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9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9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9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9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9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9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9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9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9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9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9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9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9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9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9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9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9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9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9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9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9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9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9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9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9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9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9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0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0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0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0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0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0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0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0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0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0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0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0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0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0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0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0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0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0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0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0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0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0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0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0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0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0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0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0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0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0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0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0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0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0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0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0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0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0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0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0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0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0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0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0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0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0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0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0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0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0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0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0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0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0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0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0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0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0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0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0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0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0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0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0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1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1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1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1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1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1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1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1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1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1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1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1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1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1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1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1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1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1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1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1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1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1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1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1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1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1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1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1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1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1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1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1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1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1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1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1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1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1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1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1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1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1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1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1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1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1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1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1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1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1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1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1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1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1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1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1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1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1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1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1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1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1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1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1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2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2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2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2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2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2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2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2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2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2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2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2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2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2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2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2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2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2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2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2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2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2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2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2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2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2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2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2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2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2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2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2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2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2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2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2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2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2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2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2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2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2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2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2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2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2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2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2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2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2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2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2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2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2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2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2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2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2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2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2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2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2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2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2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3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3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3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3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3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3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3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3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3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3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3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3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3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3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3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3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3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3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3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3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3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3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3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3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3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3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3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3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3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3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3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3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3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3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3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3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3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3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3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3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3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3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3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3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3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3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3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3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3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3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3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3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3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3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3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3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3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3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3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3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3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3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3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3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4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4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4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4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4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4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4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4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4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4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4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4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4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4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4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4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4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4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4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4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4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4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4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4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4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4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4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4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4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4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4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4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4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4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4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4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4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4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4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4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4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4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4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4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4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4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4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4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4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4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4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4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4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4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4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4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4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4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4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4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4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4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4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4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5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5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5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5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5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5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5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5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5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5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5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5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5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5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5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5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5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5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5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5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5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5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5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5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5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5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5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5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5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5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5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5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5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5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5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5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5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5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:B5 A22:B22 A7:B11 A26:B999">
    <cfRule type="expression" dxfId="83" priority="57">
      <formula>(ISBLANK(A2)=FALSE)</formula>
    </cfRule>
  </conditionalFormatting>
  <conditionalFormatting sqref="O2:O5 O22 O7:O11 O26:O999">
    <cfRule type="notContainsText" dxfId="82" priority="55" operator="notContains" text="ok">
      <formula>ISERROR(SEARCH("ok",O2))</formula>
    </cfRule>
    <cfRule type="containsText" dxfId="81" priority="56" operator="containsText" text="ok">
      <formula>NOT(ISERROR(SEARCH("ok",O2)))</formula>
    </cfRule>
  </conditionalFormatting>
  <conditionalFormatting sqref="A12:B12">
    <cfRule type="expression" dxfId="80" priority="54">
      <formula>(ISBLANK(A12)=FALSE)</formula>
    </cfRule>
  </conditionalFormatting>
  <conditionalFormatting sqref="O12">
    <cfRule type="notContainsText" dxfId="79" priority="52" operator="notContains" text="ok">
      <formula>ISERROR(SEARCH("ok",O12))</formula>
    </cfRule>
    <cfRule type="containsText" dxfId="78" priority="53" operator="containsText" text="ok">
      <formula>NOT(ISERROR(SEARCH("ok",O12)))</formula>
    </cfRule>
  </conditionalFormatting>
  <conditionalFormatting sqref="A6:B6">
    <cfRule type="expression" dxfId="77" priority="51">
      <formula>(ISBLANK(A6)=FALSE)</formula>
    </cfRule>
  </conditionalFormatting>
  <conditionalFormatting sqref="O6">
    <cfRule type="notContainsText" dxfId="76" priority="49" operator="notContains" text="ok">
      <formula>ISERROR(SEARCH("ok",O6))</formula>
    </cfRule>
    <cfRule type="containsText" dxfId="75" priority="50" operator="containsText" text="ok">
      <formula>NOT(ISERROR(SEARCH("ok",O6)))</formula>
    </cfRule>
  </conditionalFormatting>
  <conditionalFormatting sqref="O13">
    <cfRule type="notContainsText" dxfId="74" priority="47" operator="notContains" text="ok">
      <formula>ISERROR(SEARCH("ok",O13))</formula>
    </cfRule>
    <cfRule type="containsText" dxfId="73" priority="48" operator="containsText" text="ok">
      <formula>NOT(ISERROR(SEARCH("ok",O13)))</formula>
    </cfRule>
  </conditionalFormatting>
  <conditionalFormatting sqref="A13:B13">
    <cfRule type="expression" dxfId="72" priority="46">
      <formula>(ISBLANK(A13)=FALSE)</formula>
    </cfRule>
  </conditionalFormatting>
  <conditionalFormatting sqref="A14:B14">
    <cfRule type="expression" dxfId="71" priority="45">
      <formula>(ISBLANK(A14)=FALSE)</formula>
    </cfRule>
  </conditionalFormatting>
  <conditionalFormatting sqref="O14">
    <cfRule type="notContainsText" dxfId="70" priority="43" operator="notContains" text="ok">
      <formula>ISERROR(SEARCH("ok",O14))</formula>
    </cfRule>
    <cfRule type="containsText" dxfId="69" priority="44" operator="containsText" text="ok">
      <formula>NOT(ISERROR(SEARCH("ok",O14)))</formula>
    </cfRule>
  </conditionalFormatting>
  <conditionalFormatting sqref="A15:B15">
    <cfRule type="expression" dxfId="68" priority="42">
      <formula>(ISBLANK(A15)=FALSE)</formula>
    </cfRule>
  </conditionalFormatting>
  <conditionalFormatting sqref="O15">
    <cfRule type="notContainsText" dxfId="67" priority="40" operator="notContains" text="ok">
      <formula>ISERROR(SEARCH("ok",O15))</formula>
    </cfRule>
    <cfRule type="containsText" dxfId="66" priority="41" operator="containsText" text="ok">
      <formula>NOT(ISERROR(SEARCH("ok",O15)))</formula>
    </cfRule>
  </conditionalFormatting>
  <conditionalFormatting sqref="A16:B16">
    <cfRule type="expression" dxfId="65" priority="39">
      <formula>(ISBLANK(A16)=FALSE)</formula>
    </cfRule>
  </conditionalFormatting>
  <conditionalFormatting sqref="O16">
    <cfRule type="notContainsText" dxfId="64" priority="37" operator="notContains" text="ok">
      <formula>ISERROR(SEARCH("ok",O16))</formula>
    </cfRule>
    <cfRule type="containsText" dxfId="63" priority="38" operator="containsText" text="ok">
      <formula>NOT(ISERROR(SEARCH("ok",O16)))</formula>
    </cfRule>
  </conditionalFormatting>
  <conditionalFormatting sqref="A17:B17">
    <cfRule type="expression" dxfId="62" priority="36">
      <formula>(ISBLANK(A17)=FALSE)</formula>
    </cfRule>
  </conditionalFormatting>
  <conditionalFormatting sqref="O17">
    <cfRule type="notContainsText" dxfId="61" priority="34" operator="notContains" text="ok">
      <formula>ISERROR(SEARCH("ok",O17))</formula>
    </cfRule>
    <cfRule type="containsText" dxfId="60" priority="35" operator="containsText" text="ok">
      <formula>NOT(ISERROR(SEARCH("ok",O17)))</formula>
    </cfRule>
  </conditionalFormatting>
  <conditionalFormatting sqref="A18:B18">
    <cfRule type="expression" dxfId="59" priority="33">
      <formula>(ISBLANK(A18)=FALSE)</formula>
    </cfRule>
  </conditionalFormatting>
  <conditionalFormatting sqref="O18">
    <cfRule type="notContainsText" dxfId="58" priority="31" operator="notContains" text="ok">
      <formula>ISERROR(SEARCH("ok",O18))</formula>
    </cfRule>
    <cfRule type="containsText" dxfId="57" priority="32" operator="containsText" text="ok">
      <formula>NOT(ISERROR(SEARCH("ok",O18)))</formula>
    </cfRule>
  </conditionalFormatting>
  <conditionalFormatting sqref="A19:B19">
    <cfRule type="expression" dxfId="56" priority="30">
      <formula>(ISBLANK(A19)=FALSE)</formula>
    </cfRule>
  </conditionalFormatting>
  <conditionalFormatting sqref="O19">
    <cfRule type="notContainsText" dxfId="55" priority="28" operator="notContains" text="ok">
      <formula>ISERROR(SEARCH("ok",O19))</formula>
    </cfRule>
    <cfRule type="containsText" dxfId="54" priority="29" operator="containsText" text="ok">
      <formula>NOT(ISERROR(SEARCH("ok",O19)))</formula>
    </cfRule>
  </conditionalFormatting>
  <conditionalFormatting sqref="A20:B20">
    <cfRule type="expression" dxfId="53" priority="27">
      <formula>(ISBLANK(A20)=FALSE)</formula>
    </cfRule>
  </conditionalFormatting>
  <conditionalFormatting sqref="O20">
    <cfRule type="notContainsText" dxfId="52" priority="25" operator="notContains" text="ok">
      <formula>ISERROR(SEARCH("ok",O20))</formula>
    </cfRule>
    <cfRule type="containsText" dxfId="51" priority="26" operator="containsText" text="ok">
      <formula>NOT(ISERROR(SEARCH("ok",O20)))</formula>
    </cfRule>
  </conditionalFormatting>
  <conditionalFormatting sqref="O21">
    <cfRule type="expression" dxfId="50" priority="22">
      <formula>""</formula>
    </cfRule>
    <cfRule type="containsText" dxfId="49" priority="23" operator="containsText" text="ok">
      <formula>NOT(ISERROR(SEARCH("ok",O21)))</formula>
    </cfRule>
    <cfRule type="notContainsText" dxfId="48" priority="24" operator="notContains" text="ok">
      <formula>ISERROR(SEARCH("ok",O21))</formula>
    </cfRule>
  </conditionalFormatting>
  <conditionalFormatting sqref="A21">
    <cfRule type="expression" dxfId="47" priority="21">
      <formula>(ISBLANK(A21)=FALSE)</formula>
    </cfRule>
  </conditionalFormatting>
  <conditionalFormatting sqref="P21">
    <cfRule type="expression" dxfId="46" priority="19">
      <formula>P21&lt;M21</formula>
    </cfRule>
    <cfRule type="expression" dxfId="45" priority="20">
      <formula>P21&gt;=M21</formula>
    </cfRule>
  </conditionalFormatting>
  <conditionalFormatting sqref="O23">
    <cfRule type="expression" dxfId="44" priority="16">
      <formula>""</formula>
    </cfRule>
    <cfRule type="containsText" dxfId="43" priority="17" operator="containsText" text="ok">
      <formula>NOT(ISERROR(SEARCH("ok",O23)))</formula>
    </cfRule>
    <cfRule type="notContainsText" dxfId="42" priority="18" operator="notContains" text="ok">
      <formula>ISERROR(SEARCH("ok",O23))</formula>
    </cfRule>
  </conditionalFormatting>
  <conditionalFormatting sqref="A23">
    <cfRule type="expression" dxfId="41" priority="15">
      <formula>(ISBLANK(A23)=FALSE)</formula>
    </cfRule>
  </conditionalFormatting>
  <conditionalFormatting sqref="P23">
    <cfRule type="expression" dxfId="40" priority="13">
      <formula>P23&lt;M23</formula>
    </cfRule>
    <cfRule type="expression" dxfId="39" priority="14">
      <formula>P23&gt;=M23</formula>
    </cfRule>
  </conditionalFormatting>
  <conditionalFormatting sqref="O24">
    <cfRule type="expression" dxfId="38" priority="10">
      <formula>""</formula>
    </cfRule>
    <cfRule type="containsText" dxfId="37" priority="11" operator="containsText" text="ok">
      <formula>NOT(ISERROR(SEARCH("ok",O24)))</formula>
    </cfRule>
    <cfRule type="notContainsText" dxfId="36" priority="12" operator="notContains" text="ok">
      <formula>ISERROR(SEARCH("ok",O24))</formula>
    </cfRule>
  </conditionalFormatting>
  <conditionalFormatting sqref="A24">
    <cfRule type="expression" dxfId="35" priority="9">
      <formula>(ISBLANK(A24)=FALSE)</formula>
    </cfRule>
  </conditionalFormatting>
  <conditionalFormatting sqref="P24">
    <cfRule type="expression" dxfId="34" priority="7">
      <formula>P24&lt;M24</formula>
    </cfRule>
    <cfRule type="expression" dxfId="33" priority="8">
      <formula>P24&gt;=M24</formula>
    </cfRule>
  </conditionalFormatting>
  <conditionalFormatting sqref="O25">
    <cfRule type="expression" dxfId="32" priority="4">
      <formula>""</formula>
    </cfRule>
    <cfRule type="containsText" dxfId="31" priority="5" operator="containsText" text="ok">
      <formula>NOT(ISERROR(SEARCH("ok",O25)))</formula>
    </cfRule>
    <cfRule type="notContainsText" dxfId="30" priority="6" operator="notContains" text="ok">
      <formula>ISERROR(SEARCH("ok",O25))</formula>
    </cfRule>
  </conditionalFormatting>
  <conditionalFormatting sqref="A25">
    <cfRule type="expression" dxfId="29" priority="3">
      <formula>(ISBLANK(A25)=FALSE)</formula>
    </cfRule>
  </conditionalFormatting>
  <conditionalFormatting sqref="P25">
    <cfRule type="expression" dxfId="28" priority="1">
      <formula>P25&lt;M25</formula>
    </cfRule>
    <cfRule type="expression" dxfId="27" priority="2">
      <formula>P25&gt;=M25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ColWidth="11.5703125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47" t="s">
        <v>3</v>
      </c>
      <c r="B1" s="47" t="s">
        <v>4</v>
      </c>
      <c r="C1" s="47" t="s">
        <v>5</v>
      </c>
      <c r="D1" s="38" t="s">
        <v>232</v>
      </c>
      <c r="E1" s="38" t="s">
        <v>233</v>
      </c>
      <c r="F1" s="38" t="s">
        <v>234</v>
      </c>
      <c r="G1" s="38" t="s">
        <v>235</v>
      </c>
      <c r="H1" s="38" t="s">
        <v>236</v>
      </c>
      <c r="I1" s="38" t="s">
        <v>237</v>
      </c>
      <c r="J1" s="38" t="s">
        <v>238</v>
      </c>
      <c r="K1" s="38" t="s">
        <v>239</v>
      </c>
      <c r="L1" s="38" t="s">
        <v>240</v>
      </c>
      <c r="M1" s="38" t="s">
        <v>241</v>
      </c>
      <c r="N1" s="38" t="s">
        <v>242</v>
      </c>
      <c r="O1" s="38" t="s">
        <v>243</v>
      </c>
      <c r="P1" s="38" t="s">
        <v>244</v>
      </c>
      <c r="Q1" s="38" t="s">
        <v>245</v>
      </c>
      <c r="R1" s="38" t="s">
        <v>246</v>
      </c>
      <c r="S1" s="38" t="s">
        <v>247</v>
      </c>
      <c r="T1" s="38" t="s">
        <v>248</v>
      </c>
      <c r="U1" s="38" t="s">
        <v>249</v>
      </c>
    </row>
    <row r="2" spans="1:21" x14ac:dyDescent="0.25">
      <c r="A2" s="44">
        <v>1</v>
      </c>
      <c r="B2" s="41" t="s">
        <v>87</v>
      </c>
      <c r="C2" s="40" t="s">
        <v>88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4">
        <v>1</v>
      </c>
      <c r="B3" s="41" t="s">
        <v>32</v>
      </c>
      <c r="C3" s="40" t="s">
        <v>33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25">
      <c r="A4" s="44">
        <v>1</v>
      </c>
      <c r="B4" s="41" t="s">
        <v>91</v>
      </c>
      <c r="C4" s="40" t="s">
        <v>92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25">
      <c r="A5" s="44">
        <v>1</v>
      </c>
      <c r="B5" s="41" t="s">
        <v>99</v>
      </c>
      <c r="C5" s="40" t="s">
        <v>100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25">
      <c r="A6" s="44">
        <v>1</v>
      </c>
      <c r="B6" s="41" t="s">
        <v>103</v>
      </c>
      <c r="C6" s="40" t="s">
        <v>104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44">
        <v>1</v>
      </c>
      <c r="B7" s="41" t="s">
        <v>106</v>
      </c>
      <c r="C7" s="40" t="s">
        <v>107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5">
      <c r="A8" s="44">
        <v>1</v>
      </c>
      <c r="B8" s="41" t="s">
        <v>62</v>
      </c>
      <c r="C8" s="40" t="s">
        <v>63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25">
      <c r="A9" s="44">
        <v>1</v>
      </c>
      <c r="B9" s="41" t="s">
        <v>76</v>
      </c>
      <c r="C9" s="42" t="s">
        <v>116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25">
      <c r="A10" s="44">
        <v>1</v>
      </c>
      <c r="B10" s="41" t="s">
        <v>99</v>
      </c>
      <c r="C10" s="42" t="s">
        <v>120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25">
      <c r="A11" s="44">
        <v>1</v>
      </c>
      <c r="B11" s="41" t="s">
        <v>227</v>
      </c>
      <c r="C11" s="43" t="s">
        <v>124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5">
      <c r="A12" s="44">
        <v>1</v>
      </c>
      <c r="B12" s="41" t="s">
        <v>76</v>
      </c>
      <c r="C12" s="42" t="s">
        <v>77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25">
      <c r="A13" s="44">
        <v>2</v>
      </c>
      <c r="B13" s="41" t="s">
        <v>151</v>
      </c>
      <c r="C13" s="40" t="s">
        <v>152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25">
      <c r="A14" s="44">
        <v>20</v>
      </c>
      <c r="B14" s="41" t="s">
        <v>219</v>
      </c>
      <c r="C14" s="40" t="s">
        <v>220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44">
        <v>8</v>
      </c>
      <c r="B15" s="41" t="s">
        <v>169</v>
      </c>
      <c r="C15" s="40" t="s">
        <v>170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44">
        <v>16</v>
      </c>
      <c r="B16" s="41" t="s">
        <v>76</v>
      </c>
      <c r="C16" s="42" t="s">
        <v>176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44">
        <v>1</v>
      </c>
      <c r="B17" s="41" t="s">
        <v>250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25">
      <c r="A18" s="48">
        <f>SUM(A2:A17)</f>
        <v>58</v>
      </c>
      <c r="B18" s="49" t="s">
        <v>251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25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25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25">
      <c r="A21" s="40" t="s">
        <v>252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40" t="s">
        <v>252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25">
      <c r="A23" s="51" t="s">
        <v>252</v>
      </c>
      <c r="B23" s="52" t="s">
        <v>251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0" t="s">
        <v>253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40" t="s">
        <v>253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25">
      <c r="A27" s="51" t="s">
        <v>253</v>
      </c>
      <c r="B27" s="52" t="s">
        <v>251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2:E18 K2:U18 G2:I18">
    <cfRule type="cellIs" dxfId="26" priority="28" operator="equal">
      <formula>$A2</formula>
    </cfRule>
  </conditionalFormatting>
  <conditionalFormatting sqref="E3 K3:S3 G3:I3">
    <cfRule type="cellIs" dxfId="25" priority="26" operator="equal">
      <formula>$A3</formula>
    </cfRule>
  </conditionalFormatting>
  <conditionalFormatting sqref="D2:E18 K2:U18 G2:I18">
    <cfRule type="cellIs" dxfId="24" priority="24" operator="lessThan">
      <formula>$A2</formula>
    </cfRule>
    <cfRule type="cellIs" dxfId="23" priority="25" operator="greaterThan">
      <formula>$A2</formula>
    </cfRule>
  </conditionalFormatting>
  <conditionalFormatting sqref="D17:E17 K17:S17 G17:I17">
    <cfRule type="cellIs" dxfId="22" priority="23" operator="equal">
      <formula>$A17</formula>
    </cfRule>
  </conditionalFormatting>
  <conditionalFormatting sqref="D17:E17 K17:S17 G17:I17">
    <cfRule type="cellIs" dxfId="21" priority="21" operator="lessThan">
      <formula>$A17</formula>
    </cfRule>
    <cfRule type="cellIs" dxfId="20" priority="22" operator="greaterThan">
      <formula>$A17</formula>
    </cfRule>
  </conditionalFormatting>
  <conditionalFormatting sqref="D23:E23 K23:U23 G23:I23">
    <cfRule type="cellIs" dxfId="19" priority="20" operator="greaterThan">
      <formula>7</formula>
    </cfRule>
  </conditionalFormatting>
  <conditionalFormatting sqref="D27:E27 K27:U27 G27:I27">
    <cfRule type="cellIs" dxfId="18" priority="19" operator="greaterThan">
      <formula>7</formula>
    </cfRule>
  </conditionalFormatting>
  <conditionalFormatting sqref="J2:J18">
    <cfRule type="cellIs" dxfId="17" priority="18" operator="equal">
      <formula>$A2</formula>
    </cfRule>
  </conditionalFormatting>
  <conditionalFormatting sqref="J3">
    <cfRule type="cellIs" dxfId="16" priority="17" operator="equal">
      <formula>$A3</formula>
    </cfRule>
  </conditionalFormatting>
  <conditionalFormatting sqref="J2:J18">
    <cfRule type="cellIs" dxfId="15" priority="15" operator="lessThan">
      <formula>$A2</formula>
    </cfRule>
    <cfRule type="cellIs" dxfId="14" priority="16" operator="greaterThan">
      <formula>$A2</formula>
    </cfRule>
  </conditionalFormatting>
  <conditionalFormatting sqref="J17">
    <cfRule type="cellIs" dxfId="13" priority="14" operator="equal">
      <formula>$A17</formula>
    </cfRule>
  </conditionalFormatting>
  <conditionalFormatting sqref="J17">
    <cfRule type="cellIs" dxfId="12" priority="12" operator="lessThan">
      <formula>$A17</formula>
    </cfRule>
    <cfRule type="cellIs" dxfId="11" priority="13" operator="greaterThan">
      <formula>$A17</formula>
    </cfRule>
  </conditionalFormatting>
  <conditionalFormatting sqref="J23">
    <cfRule type="cellIs" dxfId="10" priority="11" operator="greaterThan">
      <formula>7</formula>
    </cfRule>
  </conditionalFormatting>
  <conditionalFormatting sqref="J27">
    <cfRule type="cellIs" dxfId="9" priority="10" operator="greaterThan">
      <formula>7</formula>
    </cfRule>
  </conditionalFormatting>
  <conditionalFormatting sqref="F2:F18">
    <cfRule type="cellIs" dxfId="8" priority="9" operator="equal">
      <formula>$A2</formula>
    </cfRule>
  </conditionalFormatting>
  <conditionalFormatting sqref="F3">
    <cfRule type="cellIs" dxfId="7" priority="8" operator="equal">
      <formula>$A3</formula>
    </cfRule>
  </conditionalFormatting>
  <conditionalFormatting sqref="F2:F18">
    <cfRule type="cellIs" dxfId="6" priority="6" operator="lessThan">
      <formula>$A2</formula>
    </cfRule>
    <cfRule type="cellIs" dxfId="5" priority="7" operator="greaterThan">
      <formula>$A2</formula>
    </cfRule>
  </conditionalFormatting>
  <conditionalFormatting sqref="F17">
    <cfRule type="cellIs" dxfId="4" priority="5" operator="equal">
      <formula>$A17</formula>
    </cfRule>
  </conditionalFormatting>
  <conditionalFormatting sqref="F17">
    <cfRule type="cellIs" dxfId="3" priority="3" operator="lessThan">
      <formula>$A17</formula>
    </cfRule>
    <cfRule type="cellIs" dxfId="2" priority="4" operator="greaterThan">
      <formula>$A17</formula>
    </cfRule>
  </conditionalFormatting>
  <conditionalFormatting sqref="F23">
    <cfRule type="cellIs" dxfId="1" priority="2" operator="greaterThan">
      <formula>7</formula>
    </cfRule>
  </conditionalFormatting>
  <conditionalFormatting sqref="F27">
    <cfRule type="cellIs" dxfId="0" priority="1" operator="greaterThan">
      <formula>7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Dündar</dc:creator>
  <cp:keywords/>
  <dc:description/>
  <cp:lastModifiedBy>Dario</cp:lastModifiedBy>
  <cp:revision/>
  <dcterms:created xsi:type="dcterms:W3CDTF">2020-09-30T09:50:16Z</dcterms:created>
  <dcterms:modified xsi:type="dcterms:W3CDTF">2022-12-02T10:07:45Z</dcterms:modified>
  <cp:category/>
  <cp:contentStatus/>
</cp:coreProperties>
</file>