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StS-Winterhold/"/>
    </mc:Choice>
  </mc:AlternateContent>
  <xr:revisionPtr revIDLastSave="0" documentId="13_ncr:1_{4E577D0A-4C70-5F48-8E9C-EB147076EA29}" xr6:coauthVersionLast="46" xr6:coauthVersionMax="46" xr10:uidLastSave="{00000000-0000-0000-0000-000000000000}"/>
  <bookViews>
    <workbookView xWindow="-15960" yWindow="-21140" windowWidth="34720" windowHeight="21140" xr2:uid="{23C39FC3-D53D-7C45-B446-56A09C7C2148}"/>
  </bookViews>
  <sheets>
    <sheet name="Destr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20" i="1"/>
  <c r="N19" i="1"/>
  <c r="N18" i="1"/>
  <c r="N17" i="1"/>
  <c r="N16" i="1"/>
  <c r="L21" i="1"/>
  <c r="K21" i="1"/>
  <c r="J21" i="1"/>
  <c r="N11" i="1"/>
  <c r="N10" i="1"/>
  <c r="N9" i="1"/>
  <c r="N2" i="1"/>
  <c r="N12" i="1"/>
  <c r="L12" i="1"/>
  <c r="K12" i="1"/>
  <c r="J12" i="1"/>
  <c r="N5" i="1"/>
  <c r="N4" i="1"/>
  <c r="N3" i="1"/>
  <c r="L6" i="1"/>
  <c r="K6" i="1"/>
  <c r="J6" i="1"/>
  <c r="N21" i="1" l="1"/>
  <c r="N6" i="1"/>
</calcChain>
</file>

<file path=xl/sharedStrings.xml><?xml version="1.0" encoding="utf-8"?>
<sst xmlns="http://schemas.openxmlformats.org/spreadsheetml/2006/main" count="123" uniqueCount="64">
  <si>
    <t>Energy</t>
  </si>
  <si>
    <t>Description</t>
  </si>
  <si>
    <t>Rarity</t>
  </si>
  <si>
    <t>Title</t>
  </si>
  <si>
    <t>Firebolt</t>
  </si>
  <si>
    <t>Frostbolt</t>
  </si>
  <si>
    <t>Defend</t>
  </si>
  <si>
    <t>Shockbolt</t>
  </si>
  <si>
    <t>Starter</t>
  </si>
  <si>
    <t>Silent</t>
  </si>
  <si>
    <t>Ironclad</t>
  </si>
  <si>
    <t>Defect</t>
  </si>
  <si>
    <t>Common</t>
  </si>
  <si>
    <t>Uncommon</t>
  </si>
  <si>
    <t>Rare</t>
  </si>
  <si>
    <t>Total</t>
  </si>
  <si>
    <t>Defect4</t>
  </si>
  <si>
    <t>Watcher</t>
  </si>
  <si>
    <t>Destruction</t>
  </si>
  <si>
    <t>Type</t>
  </si>
  <si>
    <t>Attack</t>
  </si>
  <si>
    <t>Skill</t>
  </si>
  <si>
    <t>Power</t>
  </si>
  <si>
    <t>Column1</t>
  </si>
  <si>
    <t>Deal 6(9) Fire damage.</t>
  </si>
  <si>
    <t>Deal 5 Frost damage. Apply 1(2) Weak.</t>
  </si>
  <si>
    <t>Deal 3 Shock damage. Apply 2(3) Vulnerable.</t>
  </si>
  <si>
    <t>Gain 5 Block.</t>
  </si>
  <si>
    <t>Cost</t>
  </si>
  <si>
    <t>X</t>
  </si>
  <si>
    <t>4+</t>
  </si>
  <si>
    <t>Hail</t>
  </si>
  <si>
    <t>Fireball</t>
  </si>
  <si>
    <t>Deal 1 Frost damage 4(6) times.</t>
  </si>
  <si>
    <t>Elemental Flow</t>
  </si>
  <si>
    <t>Whenever your Combo reaches a multiple of 5, gain 1 Strength. (-1 cost)</t>
  </si>
  <si>
    <t>Tome Stack</t>
  </si>
  <si>
    <t>Slow Burn</t>
  </si>
  <si>
    <t>Chain Lightning</t>
  </si>
  <si>
    <t>Deal 6(7) Fire damage to yourself. Deal 36(42) Fire damage.</t>
  </si>
  <si>
    <t>Apply 1(2) Jumpy Lightning.</t>
  </si>
  <si>
    <t>Shock Rune</t>
  </si>
  <si>
    <t>Gain 4(7) Block. The next time you're attacked this turn, deal 4(7) damage to ALL enemies.</t>
  </si>
  <si>
    <t>Sparks</t>
  </si>
  <si>
    <t>x</t>
  </si>
  <si>
    <t>Simon Says</t>
  </si>
  <si>
    <t>Each time you deal spell damage, this power chooses Fire, Frost, or Shock randomly. If the next damage you deal is of that type, gain 1 Strength. If not, lose all Strength.</t>
  </si>
  <si>
    <t>Combo</t>
  </si>
  <si>
    <t>Spellweave</t>
  </si>
  <si>
    <t>The last damage you dealt was of the same type as this damage</t>
  </si>
  <si>
    <t>The last damage you dealt was of a different type as this damage</t>
  </si>
  <si>
    <t>Singe</t>
  </si>
  <si>
    <t>Jumpy Lightning</t>
  </si>
  <si>
    <t>Deals 3 damage at end of turn, then jumps to ANY other random character</t>
  </si>
  <si>
    <t>Browse</t>
  </si>
  <si>
    <t>Look at the top card of your draw pile. Choose whether to draw it, or to exhaust it and draw the next card.</t>
  </si>
  <si>
    <t>Choose Fire, Frost, or Shock damage. Draw a random card from your draw pile that deals that damage.</t>
  </si>
  <si>
    <t>Deals damage each turn. Removed when healed.</t>
  </si>
  <si>
    <t>Whenever your deal Fire damage, apply 1(2) Singe.</t>
  </si>
  <si>
    <t>Code</t>
  </si>
  <si>
    <t>Art</t>
  </si>
  <si>
    <t>Fire Rune</t>
  </si>
  <si>
    <t>Frost Rune</t>
  </si>
  <si>
    <t>Deal 8 Shock damage to ALL enemies.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</si>
</sst>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6" borderId="0" xfId="5" applyBorder="1" applyAlignment="1">
      <alignment horizontal="center" vertical="center" wrapText="1"/>
    </xf>
    <xf numFmtId="0" fontId="1" fillId="7" borderId="0" xfId="3" applyFill="1" applyBorder="1" applyAlignment="1">
      <alignment horizontal="center" vertical="center" wrapText="1"/>
    </xf>
    <xf numFmtId="0" fontId="1" fillId="8" borderId="0" xfId="1" applyFill="1" applyBorder="1" applyAlignment="1">
      <alignment horizontal="center" vertical="center" wrapText="1"/>
    </xf>
    <xf numFmtId="0" fontId="0" fillId="9" borderId="0" xfId="2" applyFont="1" applyFill="1" applyBorder="1" applyAlignment="1">
      <alignment horizontal="center" vertical="center" wrapText="1"/>
    </xf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5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BB48E5AD-A3D5-6E49-9A4F-42F3311DE24F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AC0D5-D6E1-FC4D-976F-AAA1DE5CD154}" name="Table24" displayName="Table24" ref="I1:O6" totalsRowCount="1" headerRowDxfId="47" dataDxfId="46">
  <autoFilter ref="I1:O5" xr:uid="{AD46DDEC-8D67-2F46-87DC-F6EFEE63611C}"/>
  <tableColumns count="7">
    <tableColumn id="1" xr3:uid="{D5A38596-D510-9842-81E8-1268FE6A9465}" name="Rarity" totalsRowLabel="Total" dataDxfId="45" totalsRowDxfId="44"/>
    <tableColumn id="2" xr3:uid="{619B358C-0C9E-4A4A-9353-D0D2671FB765}" name="Silent" totalsRowFunction="sum" dataDxfId="43" totalsRowDxfId="42"/>
    <tableColumn id="3" xr3:uid="{53CF751C-2A87-5E4E-93F4-173D9943961E}" name="Ironclad" totalsRowFunction="sum" dataDxfId="41" totalsRowDxfId="40"/>
    <tableColumn id="4" xr3:uid="{27AA8A68-FDCC-7546-B5E9-DBBFED4D0595}" name="Defect" totalsRowFunction="sum" dataDxfId="39" totalsRowDxfId="38"/>
    <tableColumn id="5" xr3:uid="{293246AE-CAB1-E347-AEF4-1D22BBE26474}" name="Watcher" dataDxfId="37" totalsRowDxfId="36"/>
    <tableColumn id="6" xr3:uid="{FCCD951C-1CE8-204B-8164-AD75255A6121}" name="Destruction" totalsRowFunction="sum" dataDxfId="35" totalsRowDxfId="34"/>
    <tableColumn id="7" xr3:uid="{C5846383-2A3E-CD43-B0A0-64365C22304C}" name="Column1" dataDxfId="33" totalsRowDxfId="32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31C8F-CBB3-674C-900A-24C92D32999D}" name="Table242" displayName="Table242" ref="I8:O12" totalsRowCount="1" headerRowDxfId="31" dataDxfId="30">
  <autoFilter ref="I8:O11" xr:uid="{59556ED2-1F15-794D-9069-37D67D09EC26}"/>
  <tableColumns count="7">
    <tableColumn id="1" xr3:uid="{77196AD0-DFC1-1C45-BD9C-53DE8A629D31}" name="Type" totalsRowLabel="Total" dataDxfId="29" totalsRowDxfId="28"/>
    <tableColumn id="2" xr3:uid="{F664EE88-1A31-A140-A76A-7DF7306D4101}" name="Silent" totalsRowFunction="sum" dataDxfId="27" totalsRowDxfId="26"/>
    <tableColumn id="3" xr3:uid="{3C4B35D6-ACD3-244A-A771-F7601164E672}" name="Ironclad" totalsRowFunction="sum" dataDxfId="25" totalsRowDxfId="24"/>
    <tableColumn id="4" xr3:uid="{20A59D04-D9EE-F248-89CF-FFA8169995D5}" name="Defect" totalsRowFunction="sum" dataDxfId="23" totalsRowDxfId="22"/>
    <tableColumn id="5" xr3:uid="{E2E60F3A-F7D9-1743-8F83-353079D32E29}" name="Watcher" dataDxfId="21" totalsRowDxfId="20"/>
    <tableColumn id="6" xr3:uid="{E0C46E3B-FC5F-6341-A1DB-C1E17D303A5C}" name="Destruction" totalsRowFunction="custom" dataDxfId="19" totalsRowDxfId="18">
      <totalsRowFormula>SUBTOTAL(109,Table242[Defect])</totalsRowFormula>
    </tableColumn>
    <tableColumn id="7" xr3:uid="{735742C0-16AB-6349-8C41-77115F02FFBC}" name="Column1" dataDxfId="17" totalsRowDxfId="16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E29BF-5233-7D4D-808D-3C54390ACB2D}" name="Table2" displayName="Table2" ref="I14:O21" totalsRowCount="1" headerRowDxfId="15" dataDxfId="14">
  <autoFilter ref="I14:O20" xr:uid="{8EDCCC76-D1E7-4143-A5A0-A376B6E4A72F}"/>
  <tableColumns count="7">
    <tableColumn id="1" xr3:uid="{4ABB5F1B-E696-E444-AFC2-97BCDD38F134}" name="Cost" totalsRowLabel="Total" dataDxfId="13" totalsRowDxfId="12"/>
    <tableColumn id="2" xr3:uid="{C8813881-64F9-C846-B06A-72FF4ABC561A}" name="Silent" totalsRowFunction="sum" dataDxfId="11" totalsRowDxfId="10"/>
    <tableColumn id="3" xr3:uid="{87309DAE-6093-ED46-8494-C7389F1E441A}" name="Ironclad" totalsRowFunction="sum" dataDxfId="9" totalsRowDxfId="8"/>
    <tableColumn id="4" xr3:uid="{51415CE1-A009-7941-BAC8-7CC4770D9B02}" name="Defect" totalsRowFunction="sum" dataDxfId="7" totalsRowDxfId="6"/>
    <tableColumn id="5" xr3:uid="{A3964F59-89B4-E043-AAC5-90F6370B33A2}" name="Watcher" dataDxfId="5" totalsRowDxfId="4"/>
    <tableColumn id="6" xr3:uid="{EA046C56-C9E4-964D-820C-59A7FAEF9C6D}" name="Destruction" totalsRowFunction="custom" dataDxfId="3" totalsRowDxfId="2">
      <totalsRowFormula>SUM(Table2[Destruction])</totalsRowFormula>
    </tableColumn>
    <tableColumn id="7" xr3:uid="{943C61CF-DB57-3942-9291-B7812F860D05}" name="Defect4" dataDxfId="1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E2E7-935E-3C44-BB4E-9F2FEF1FFA75}">
  <dimension ref="A1:O27"/>
  <sheetViews>
    <sheetView tabSelected="1" zoomScale="147" zoomScaleNormal="147" workbookViewId="0">
      <selection activeCell="C14" sqref="C14"/>
    </sheetView>
  </sheetViews>
  <sheetFormatPr baseColWidth="10" defaultRowHeight="16" x14ac:dyDescent="0.2"/>
  <cols>
    <col min="1" max="1" width="10.83203125" customWidth="1"/>
    <col min="3" max="3" width="66.5" customWidth="1"/>
  </cols>
  <sheetData>
    <row r="1" spans="1:15" ht="17" x14ac:dyDescent="0.2">
      <c r="A1" t="s">
        <v>3</v>
      </c>
      <c r="B1" t="s">
        <v>19</v>
      </c>
      <c r="C1" t="s">
        <v>1</v>
      </c>
      <c r="D1" t="s">
        <v>0</v>
      </c>
      <c r="E1" t="s">
        <v>2</v>
      </c>
      <c r="F1" t="s">
        <v>59</v>
      </c>
      <c r="G1" t="s">
        <v>60</v>
      </c>
      <c r="I1" s="1" t="s">
        <v>2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23</v>
      </c>
    </row>
    <row r="2" spans="1:15" ht="17" x14ac:dyDescent="0.2">
      <c r="I2" s="1" t="s">
        <v>8</v>
      </c>
      <c r="J2" s="1">
        <v>4</v>
      </c>
      <c r="K2" s="1">
        <v>3</v>
      </c>
      <c r="L2" s="1">
        <v>4</v>
      </c>
      <c r="M2" s="1"/>
      <c r="N2" s="1">
        <f>COUNTIF(E2:E90, "Starter")</f>
        <v>4</v>
      </c>
      <c r="O2" s="1"/>
    </row>
    <row r="3" spans="1:15" ht="17" x14ac:dyDescent="0.2">
      <c r="A3" t="s">
        <v>5</v>
      </c>
      <c r="B3" t="s">
        <v>20</v>
      </c>
      <c r="C3" t="s">
        <v>24</v>
      </c>
      <c r="D3">
        <v>1</v>
      </c>
      <c r="E3" t="s">
        <v>8</v>
      </c>
      <c r="F3" t="s">
        <v>44</v>
      </c>
      <c r="I3" s="2" t="s">
        <v>12</v>
      </c>
      <c r="J3" s="1">
        <v>19</v>
      </c>
      <c r="K3" s="1">
        <v>20</v>
      </c>
      <c r="L3" s="1">
        <v>18</v>
      </c>
      <c r="M3" s="1"/>
      <c r="N3" s="1">
        <f>COUNTIF(E2:E90, "Common")</f>
        <v>6</v>
      </c>
      <c r="O3" s="1"/>
    </row>
    <row r="4" spans="1:15" ht="17" x14ac:dyDescent="0.2">
      <c r="A4" t="s">
        <v>7</v>
      </c>
      <c r="B4" t="s">
        <v>20</v>
      </c>
      <c r="C4" t="s">
        <v>26</v>
      </c>
      <c r="D4">
        <v>1</v>
      </c>
      <c r="E4" t="s">
        <v>8</v>
      </c>
      <c r="F4" t="s">
        <v>44</v>
      </c>
      <c r="I4" s="3" t="s">
        <v>13</v>
      </c>
      <c r="J4" s="1">
        <v>33</v>
      </c>
      <c r="K4" s="1">
        <v>36</v>
      </c>
      <c r="L4" s="1">
        <v>36</v>
      </c>
      <c r="M4" s="1"/>
      <c r="N4" s="1">
        <f>COUNTIF(E2:E90, "Uncommon")</f>
        <v>3</v>
      </c>
      <c r="O4" s="1"/>
    </row>
    <row r="5" spans="1:15" ht="17" x14ac:dyDescent="0.2">
      <c r="A5" t="s">
        <v>4</v>
      </c>
      <c r="B5" t="s">
        <v>20</v>
      </c>
      <c r="C5" t="s">
        <v>25</v>
      </c>
      <c r="D5">
        <v>1</v>
      </c>
      <c r="E5" t="s">
        <v>8</v>
      </c>
      <c r="F5" t="s">
        <v>44</v>
      </c>
      <c r="I5" s="4" t="s">
        <v>14</v>
      </c>
      <c r="J5" s="1">
        <v>19</v>
      </c>
      <c r="K5" s="1">
        <v>16</v>
      </c>
      <c r="L5" s="1">
        <v>17</v>
      </c>
      <c r="M5" s="1"/>
      <c r="N5" s="1">
        <f>COUNTIF(E2:E90, "Rare")</f>
        <v>3</v>
      </c>
      <c r="O5" s="1"/>
    </row>
    <row r="6" spans="1:15" ht="17" x14ac:dyDescent="0.2">
      <c r="A6" t="s">
        <v>6</v>
      </c>
      <c r="B6" t="s">
        <v>21</v>
      </c>
      <c r="C6" t="s">
        <v>27</v>
      </c>
      <c r="D6">
        <v>1</v>
      </c>
      <c r="E6" t="s">
        <v>8</v>
      </c>
      <c r="F6" t="s">
        <v>44</v>
      </c>
      <c r="I6" s="1" t="s">
        <v>15</v>
      </c>
      <c r="J6" s="1">
        <f>SUBTOTAL(109,Table24[Silent])</f>
        <v>75</v>
      </c>
      <c r="K6" s="1">
        <f>SUBTOTAL(109,Table24[Ironclad])</f>
        <v>75</v>
      </c>
      <c r="L6" s="1">
        <f>SUBTOTAL(109,Table24[Defect])</f>
        <v>75</v>
      </c>
      <c r="M6" s="1"/>
      <c r="N6" s="1">
        <f>SUBTOTAL(109,Table24[Destruction])</f>
        <v>16</v>
      </c>
      <c r="O6" s="1"/>
    </row>
    <row r="7" spans="1:15" x14ac:dyDescent="0.2">
      <c r="A7" t="s">
        <v>31</v>
      </c>
      <c r="B7" t="s">
        <v>20</v>
      </c>
      <c r="C7" t="s">
        <v>33</v>
      </c>
      <c r="D7">
        <v>1</v>
      </c>
      <c r="E7" t="s">
        <v>13</v>
      </c>
      <c r="F7" t="s">
        <v>44</v>
      </c>
    </row>
    <row r="8" spans="1:15" ht="17" x14ac:dyDescent="0.2">
      <c r="A8" t="s">
        <v>32</v>
      </c>
      <c r="B8" t="s">
        <v>20</v>
      </c>
      <c r="C8" t="s">
        <v>39</v>
      </c>
      <c r="D8">
        <v>3</v>
      </c>
      <c r="E8" t="s">
        <v>14</v>
      </c>
      <c r="F8" t="s">
        <v>44</v>
      </c>
      <c r="I8" s="1" t="s">
        <v>19</v>
      </c>
      <c r="J8" s="1" t="s">
        <v>9</v>
      </c>
      <c r="K8" s="1" t="s">
        <v>10</v>
      </c>
      <c r="L8" s="1" t="s">
        <v>11</v>
      </c>
      <c r="M8" s="1" t="s">
        <v>17</v>
      </c>
      <c r="N8" s="1" t="s">
        <v>18</v>
      </c>
      <c r="O8" s="1" t="s">
        <v>23</v>
      </c>
    </row>
    <row r="9" spans="1:15" ht="17" x14ac:dyDescent="0.2">
      <c r="A9" t="s">
        <v>36</v>
      </c>
      <c r="B9" t="s">
        <v>21</v>
      </c>
      <c r="C9" t="s">
        <v>55</v>
      </c>
      <c r="D9">
        <v>0</v>
      </c>
      <c r="E9" t="s">
        <v>12</v>
      </c>
      <c r="F9" t="s">
        <v>44</v>
      </c>
      <c r="I9" s="5" t="s">
        <v>20</v>
      </c>
      <c r="J9" s="1">
        <v>28</v>
      </c>
      <c r="K9" s="1">
        <v>32</v>
      </c>
      <c r="L9" s="1">
        <v>24</v>
      </c>
      <c r="M9" s="1"/>
      <c r="N9" s="1">
        <f>COUNTIF(B2:B90, "Attack")</f>
        <v>6</v>
      </c>
      <c r="O9" s="1"/>
    </row>
    <row r="10" spans="1:15" ht="17" x14ac:dyDescent="0.2">
      <c r="A10" t="s">
        <v>34</v>
      </c>
      <c r="B10" t="s">
        <v>22</v>
      </c>
      <c r="C10" t="s">
        <v>35</v>
      </c>
      <c r="D10">
        <v>3</v>
      </c>
      <c r="E10" t="s">
        <v>14</v>
      </c>
      <c r="F10" t="s">
        <v>44</v>
      </c>
      <c r="I10" s="6" t="s">
        <v>21</v>
      </c>
      <c r="J10" s="1">
        <v>36</v>
      </c>
      <c r="K10" s="1">
        <v>29</v>
      </c>
      <c r="L10" s="1">
        <v>37</v>
      </c>
      <c r="M10" s="1"/>
      <c r="N10" s="1">
        <f>COUNTIF(B2:B90, "Skill")</f>
        <v>6</v>
      </c>
      <c r="O10" s="1"/>
    </row>
    <row r="11" spans="1:15" ht="17" x14ac:dyDescent="0.2">
      <c r="A11" t="s">
        <v>54</v>
      </c>
      <c r="B11" t="s">
        <v>21</v>
      </c>
      <c r="C11" t="s">
        <v>56</v>
      </c>
      <c r="D11">
        <v>1</v>
      </c>
      <c r="E11" t="s">
        <v>13</v>
      </c>
      <c r="F11" t="s">
        <v>44</v>
      </c>
      <c r="I11" s="7" t="s">
        <v>22</v>
      </c>
      <c r="J11" s="1">
        <v>11</v>
      </c>
      <c r="K11" s="1">
        <v>14</v>
      </c>
      <c r="L11" s="1">
        <v>14</v>
      </c>
      <c r="M11" s="1"/>
      <c r="N11" s="1">
        <f>COUNTIF(B2:B90, "Power")</f>
        <v>4</v>
      </c>
      <c r="O11" s="1"/>
    </row>
    <row r="12" spans="1:15" ht="17" x14ac:dyDescent="0.2">
      <c r="A12" t="s">
        <v>37</v>
      </c>
      <c r="B12" t="s">
        <v>22</v>
      </c>
      <c r="C12" t="s">
        <v>58</v>
      </c>
      <c r="D12">
        <v>2</v>
      </c>
      <c r="E12" t="s">
        <v>13</v>
      </c>
      <c r="F12" t="s">
        <v>44</v>
      </c>
      <c r="I12" s="1" t="s">
        <v>15</v>
      </c>
      <c r="J12" s="1">
        <f>SUBTOTAL(109,Table242[Silent])</f>
        <v>75</v>
      </c>
      <c r="K12" s="1">
        <f>SUBTOTAL(109,Table242[Ironclad])</f>
        <v>75</v>
      </c>
      <c r="L12" s="1">
        <f>SUBTOTAL(109,Table242[Defect])</f>
        <v>75</v>
      </c>
      <c r="M12" s="1"/>
      <c r="N12" s="1">
        <f>SUBTOTAL(109,Table242[Defect])</f>
        <v>75</v>
      </c>
      <c r="O12" s="1"/>
    </row>
    <row r="13" spans="1:15" x14ac:dyDescent="0.2">
      <c r="A13" t="s">
        <v>38</v>
      </c>
      <c r="B13" t="s">
        <v>22</v>
      </c>
      <c r="C13" t="s">
        <v>63</v>
      </c>
      <c r="D13">
        <v>1</v>
      </c>
      <c r="E13" t="s">
        <v>12</v>
      </c>
    </row>
    <row r="14" spans="1:15" ht="17" x14ac:dyDescent="0.2">
      <c r="A14" t="s">
        <v>41</v>
      </c>
      <c r="B14" t="s">
        <v>21</v>
      </c>
      <c r="C14" t="s">
        <v>42</v>
      </c>
      <c r="D14">
        <v>2</v>
      </c>
      <c r="E14" t="s">
        <v>12</v>
      </c>
      <c r="I14" s="1" t="s">
        <v>28</v>
      </c>
      <c r="J14" s="1" t="s">
        <v>9</v>
      </c>
      <c r="K14" s="1" t="s">
        <v>10</v>
      </c>
      <c r="L14" s="1" t="s">
        <v>11</v>
      </c>
      <c r="M14" s="1" t="s">
        <v>17</v>
      </c>
      <c r="N14" s="1" t="s">
        <v>18</v>
      </c>
      <c r="O14" s="1" t="s">
        <v>16</v>
      </c>
    </row>
    <row r="15" spans="1:15" ht="17" x14ac:dyDescent="0.2">
      <c r="A15" t="s">
        <v>61</v>
      </c>
      <c r="B15" t="s">
        <v>21</v>
      </c>
      <c r="C15" t="s">
        <v>42</v>
      </c>
      <c r="D15">
        <v>2</v>
      </c>
      <c r="E15" t="s">
        <v>12</v>
      </c>
      <c r="I15" s="1" t="s">
        <v>29</v>
      </c>
      <c r="J15" s="1">
        <v>3</v>
      </c>
      <c r="K15" s="1">
        <v>1</v>
      </c>
      <c r="L15" s="1">
        <v>3</v>
      </c>
      <c r="M15" s="1"/>
      <c r="N15" s="1">
        <f>COUNTIF(D2:D90,"X")</f>
        <v>0</v>
      </c>
      <c r="O15" s="1"/>
    </row>
    <row r="16" spans="1:15" x14ac:dyDescent="0.2">
      <c r="A16" t="s">
        <v>62</v>
      </c>
      <c r="B16" t="s">
        <v>21</v>
      </c>
      <c r="C16" t="s">
        <v>42</v>
      </c>
      <c r="D16">
        <v>2</v>
      </c>
      <c r="E16" t="s">
        <v>12</v>
      </c>
      <c r="I16" s="1">
        <v>0</v>
      </c>
      <c r="J16" s="1">
        <v>11</v>
      </c>
      <c r="K16" s="1">
        <v>12</v>
      </c>
      <c r="L16" s="1">
        <v>12</v>
      </c>
      <c r="M16" s="1"/>
      <c r="N16" s="1">
        <f>COUNTIF(D2:D90,"=0")</f>
        <v>1</v>
      </c>
      <c r="O16" s="1"/>
    </row>
    <row r="17" spans="1:15" x14ac:dyDescent="0.2">
      <c r="A17" t="s">
        <v>43</v>
      </c>
      <c r="B17" t="s">
        <v>20</v>
      </c>
      <c r="C17" t="s">
        <v>40</v>
      </c>
      <c r="D17">
        <v>1</v>
      </c>
      <c r="E17" t="s">
        <v>12</v>
      </c>
      <c r="F17" t="s">
        <v>44</v>
      </c>
      <c r="I17" s="1">
        <v>1</v>
      </c>
      <c r="J17" s="1">
        <v>42</v>
      </c>
      <c r="K17" s="1">
        <v>40</v>
      </c>
      <c r="L17" s="1">
        <v>43</v>
      </c>
      <c r="M17" s="1"/>
      <c r="N17" s="1">
        <f>COUNTIF(D2:D90,"=1")</f>
        <v>9</v>
      </c>
      <c r="O17" s="1"/>
    </row>
    <row r="18" spans="1:15" x14ac:dyDescent="0.2">
      <c r="I18" s="1">
        <v>2</v>
      </c>
      <c r="J18" s="1">
        <v>13</v>
      </c>
      <c r="K18" s="1">
        <v>17</v>
      </c>
      <c r="L18" s="1">
        <v>11</v>
      </c>
      <c r="M18" s="1"/>
      <c r="N18" s="1">
        <f>COUNTIF(D2:D90,"=2")</f>
        <v>4</v>
      </c>
      <c r="O18" s="1"/>
    </row>
    <row r="19" spans="1:15" x14ac:dyDescent="0.2">
      <c r="I19" s="1">
        <v>3</v>
      </c>
      <c r="J19" s="1">
        <v>3</v>
      </c>
      <c r="K19" s="1">
        <v>4</v>
      </c>
      <c r="L19" s="1">
        <v>4</v>
      </c>
      <c r="M19" s="1"/>
      <c r="N19" s="1">
        <f>COUNTIF(D2:D90,"=3")</f>
        <v>2</v>
      </c>
      <c r="O19" s="1"/>
    </row>
    <row r="20" spans="1:15" ht="17" x14ac:dyDescent="0.2">
      <c r="I20" s="1" t="s">
        <v>30</v>
      </c>
      <c r="J20" s="1">
        <v>1</v>
      </c>
      <c r="K20" s="1">
        <v>1</v>
      </c>
      <c r="L20" s="1">
        <v>2</v>
      </c>
      <c r="M20" s="1"/>
      <c r="N20" s="1">
        <f>COUNTIF(D2:D90,"&gt;=4")</f>
        <v>0</v>
      </c>
      <c r="O20" s="1"/>
    </row>
    <row r="21" spans="1:15" ht="17" x14ac:dyDescent="0.2">
      <c r="A21" t="s">
        <v>45</v>
      </c>
      <c r="B21" t="s">
        <v>22</v>
      </c>
      <c r="C21" t="s">
        <v>46</v>
      </c>
      <c r="D21">
        <v>1</v>
      </c>
      <c r="E21" t="s">
        <v>14</v>
      </c>
      <c r="I21" s="1" t="s">
        <v>15</v>
      </c>
      <c r="J21" s="1">
        <f>SUBTOTAL(109,Table2[Silent])</f>
        <v>73</v>
      </c>
      <c r="K21" s="1">
        <f>SUBTOTAL(109,Table2[Ironclad])</f>
        <v>75</v>
      </c>
      <c r="L21" s="1">
        <f>SUBTOTAL(109,Table2[Defect])</f>
        <v>75</v>
      </c>
      <c r="M21" s="1"/>
      <c r="N21" s="1">
        <f>SUM(Table2[Destruction])</f>
        <v>16</v>
      </c>
      <c r="O21" s="1"/>
    </row>
    <row r="24" spans="1:15" x14ac:dyDescent="0.2">
      <c r="I24" t="s">
        <v>47</v>
      </c>
      <c r="J24" t="s">
        <v>49</v>
      </c>
    </row>
    <row r="25" spans="1:15" x14ac:dyDescent="0.2">
      <c r="I25" t="s">
        <v>48</v>
      </c>
      <c r="J25" t="s">
        <v>50</v>
      </c>
    </row>
    <row r="26" spans="1:15" x14ac:dyDescent="0.2">
      <c r="I26" t="s">
        <v>51</v>
      </c>
      <c r="J26" t="s">
        <v>57</v>
      </c>
    </row>
    <row r="27" spans="1:15" x14ac:dyDescent="0.2">
      <c r="I27" t="s">
        <v>52</v>
      </c>
      <c r="J27" t="s">
        <v>53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2021-01-02T16:31:42Z</dcterms:created>
  <dcterms:modified xsi:type="dcterms:W3CDTF">2021-01-09T12:04:03Z</dcterms:modified>
</cp:coreProperties>
</file>