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zeing_a_Kafka_Cluster" sheetId="1" state="visible" r:id="rId2"/>
    <sheet name="By_Topi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<sst xmlns="http://schemas.openxmlformats.org/spreadsheetml/2006/main" count="76" uniqueCount="57">
  <si>
    <t xml:space="preserve">Message sizing</t>
  </si>
  <si>
    <t xml:space="preserve">Number of Nodes</t>
  </si>
  <si>
    <t xml:space="preserve">Network Utilization</t>
  </si>
  <si>
    <t xml:space="preserve">Have you ever wonder how to size your Apache Kafka cluster, this spreadsheet will hopefully provide you with some guidance.
In this calculator your will find guidance for:
Calculating the number of nodes/brokers need.
Aproximate the numnber of partitions.
The brokers/nodes are calculated based on disk usage but as well on the network and disk requirements.
The number of partitions are calculated based on latency and thoughput optimizations.
I hope this helps.</t>
  </si>
  <si>
    <t xml:space="preserve">Avg size (bytes)</t>
  </si>
  <si>
    <t xml:space="preserve">bytes</t>
  </si>
  <si>
    <t xml:space="preserve">Total Broker Storage</t>
  </si>
  <si>
    <t xml:space="preserve">Gb</t>
  </si>
  <si>
    <t xml:space="preserve">Incoming byterate</t>
  </si>
  <si>
    <t xml:space="preserve">bytes/sec</t>
  </si>
  <si>
    <t xml:space="preserve">Avg size (Kb)</t>
  </si>
  <si>
    <t xml:space="preserve">Kb</t>
  </si>
  <si>
    <t xml:space="preserve">Disk utilization</t>
  </si>
  <si>
    <t xml:space="preserve">Number of Subscribers</t>
  </si>
  <si>
    <t xml:space="preserve">clients</t>
  </si>
  <si>
    <t xml:space="preserve">Avg Size (Mb)</t>
  </si>
  <si>
    <t xml:space="preserve">Mb</t>
  </si>
  <si>
    <t xml:space="preserve">Network bandwidth (bytes/sec)</t>
  </si>
  <si>
    <t xml:space="preserve">Network bandwidth (Mb/sec)</t>
  </si>
  <si>
    <t xml:space="preserve">Mb/sec</t>
  </si>
  <si>
    <t xml:space="preserve">Messages per day</t>
  </si>
  <si>
    <t xml:space="preserve">messages/day</t>
  </si>
  <si>
    <t xml:space="preserve">Network bandwidth (Gb/sec)</t>
  </si>
  <si>
    <t xml:space="preserve">Gb/sec</t>
  </si>
  <si>
    <t xml:space="preserve">Messages per sec (Max)</t>
  </si>
  <si>
    <t xml:space="preserve">msg/sec</t>
  </si>
  <si>
    <t xml:space="preserve">Disk bandwidth (Mb/sec)</t>
  </si>
  <si>
    <t xml:space="preserve">Retention</t>
  </si>
  <si>
    <t xml:space="preserve">day</t>
  </si>
  <si>
    <t xml:space="preserve">Disk bandwidth (bytes/sec)</t>
  </si>
  <si>
    <t xml:space="preserve">Replication Factor</t>
  </si>
  <si>
    <t xml:space="preserve">Max net thoughput (Gb)</t>
  </si>
  <si>
    <t xml:space="preserve">Storage</t>
  </si>
  <si>
    <t xml:space="preserve">Max net thoughput (Mb)</t>
  </si>
  <si>
    <t xml:space="preserve">Number of Nodes (Total)</t>
  </si>
  <si>
    <t xml:space="preserve">Number of Partitions</t>
  </si>
  <si>
    <t xml:space="preserve">(care about latency)</t>
  </si>
  <si>
    <t xml:space="preserve">Partitions</t>
  </si>
  <si>
    <t xml:space="preserve">partitions / broker</t>
  </si>
  <si>
    <t xml:space="preserve">For a Single partition (based on thoughput)</t>
  </si>
  <si>
    <t xml:space="preserve">Write Througput </t>
  </si>
  <si>
    <t xml:space="preserve">Read Througput </t>
  </si>
  <si>
    <t xml:space="preserve">Target Througput</t>
  </si>
  <si>
    <t xml:space="preserve">Number of partitions</t>
  </si>
  <si>
    <t xml:space="preserve">Storage Factors</t>
  </si>
  <si>
    <t xml:space="preserve">Total Storage (GB)</t>
  </si>
  <si>
    <t xml:space="preserve">Incoming byterate (bytes/sec)</t>
  </si>
  <si>
    <t xml:space="preserve">Max net thoughput (Mb/sec)</t>
  </si>
  <si>
    <t xml:space="preserve">Topic Name</t>
  </si>
  <si>
    <t xml:space="preserve">Avg Size (bytes)</t>
  </si>
  <si>
    <t xml:space="preserve">Retention (day)</t>
  </si>
  <si>
    <t xml:space="preserve">Storage (MB)</t>
  </si>
  <si>
    <t xml:space="preserve">Storage (GB)</t>
  </si>
  <si>
    <t xml:space="preserve">topic1</t>
  </si>
  <si>
    <t xml:space="preserve">topic2</t>
  </si>
  <si>
    <t xml:space="preserve">topic3</t>
  </si>
  <si>
    <t xml:space="preserve">topic4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</si>
</sst>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6">
    <font>
      <sz val="12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0"/>
    </font>
    <font>
      <b val="true"/>
      <sz val="12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7.9921875" defaultRowHeight="15" zeroHeight="false" outlineLevelRow="0" outlineLevelCol="0"/>
  <cols>
    <col collapsed="false" customWidth="true" hidden="false" outlineLevel="0" max="1" min="1" style="1" width="23.77"/>
    <col collapsed="false" customWidth="true" hidden="false" outlineLevel="0" max="2" min="2" style="1" width="8.98"/>
    <col collapsed="false" customWidth="true" hidden="false" outlineLevel="0" max="3" min="3" style="1" width="9.6"/>
    <col collapsed="false" customWidth="true" hidden="false" outlineLevel="0" max="4" min="4" style="1" width="2.61"/>
    <col collapsed="false" customWidth="true" hidden="false" outlineLevel="0" max="5" min="5" style="1" width="23.89"/>
    <col collapsed="false" customWidth="false" hidden="false" outlineLevel="0" max="6" min="6" style="1" width="8"/>
    <col collapsed="false" customWidth="true" hidden="false" outlineLevel="0" max="7" min="7" style="1" width="15.93"/>
    <col collapsed="false" customWidth="true" hidden="false" outlineLevel="0" max="8" min="8" style="1" width="3.23"/>
    <col collapsed="false" customWidth="true" hidden="false" outlineLevel="0" max="9" min="9" style="1" width="27.62"/>
    <col collapsed="false" customWidth="true" hidden="false" outlineLevel="0" max="10" min="10" style="1" width="15.3"/>
    <col collapsed="false" customWidth="false" hidden="false" outlineLevel="0" max="1024" min="11" style="1" width="8"/>
  </cols>
  <sheetData>
    <row r="3" s="2" customFormat="true" ht="24.45" hidden="false" customHeight="true" outlineLevel="0" collapsed="false">
      <c r="A3" s="2" t="s">
        <v>0</v>
      </c>
      <c r="E3" s="2" t="s">
        <v>1</v>
      </c>
      <c r="I3" s="2" t="s">
        <v>2</v>
      </c>
      <c r="M3" s="3" t="s"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5" hidden="false" customHeight="false" outlineLevel="0" collapsed="false"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5" hidden="false" customHeight="false" outlineLevel="0" collapsed="false"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5" hidden="false" customHeight="false" outlineLevel="0" collapsed="false">
      <c r="A6" s="4" t="s">
        <v>4</v>
      </c>
      <c r="B6" s="5" t="n">
        <f aca="false">1024*500</f>
        <v>512000</v>
      </c>
      <c r="C6" s="4" t="s">
        <v>5</v>
      </c>
      <c r="E6" s="1" t="s">
        <v>6</v>
      </c>
      <c r="F6" s="6" t="n">
        <f aca="false">100*1024</f>
        <v>102400</v>
      </c>
      <c r="G6" s="1" t="s">
        <v>7</v>
      </c>
      <c r="I6" s="1" t="s">
        <v>8</v>
      </c>
      <c r="J6" s="1" t="n">
        <f aca="false">B11*B6</f>
        <v>25600000</v>
      </c>
      <c r="K6" s="1" t="s">
        <v>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5" hidden="false" customHeight="false" outlineLevel="0" collapsed="false">
      <c r="A7" s="1" t="s">
        <v>10</v>
      </c>
      <c r="B7" s="1" t="n">
        <f aca="false">B6/1024</f>
        <v>500</v>
      </c>
      <c r="C7" s="1" t="s">
        <v>11</v>
      </c>
      <c r="E7" s="1" t="s">
        <v>12</v>
      </c>
      <c r="F7" s="7" t="n">
        <v>1</v>
      </c>
      <c r="I7" s="4" t="s">
        <v>13</v>
      </c>
      <c r="J7" s="6" t="n">
        <v>1</v>
      </c>
      <c r="K7" s="4" t="s">
        <v>14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5" hidden="false" customHeight="false" outlineLevel="0" collapsed="false">
      <c r="A8" s="1" t="s">
        <v>15</v>
      </c>
      <c r="B8" s="1" t="n">
        <f aca="false">B7/1024</f>
        <v>0.48828125</v>
      </c>
      <c r="C8" s="1" t="s">
        <v>16</v>
      </c>
      <c r="I8" s="1" t="s">
        <v>17</v>
      </c>
      <c r="J8" s="1" t="n">
        <f aca="false">J9*1024*1024</f>
        <v>1073741824</v>
      </c>
      <c r="K8" s="1" t="s">
        <v>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5" hidden="false" customHeight="false" outlineLevel="0" collapsed="false">
      <c r="E9" s="8" t="s">
        <v>1</v>
      </c>
      <c r="F9" s="8" t="n">
        <f aca="false">MAX(ROUNDUP(B18/(F6*F7),0),B14)</f>
        <v>1</v>
      </c>
      <c r="I9" s="1" t="s">
        <v>18</v>
      </c>
      <c r="J9" s="1" t="n">
        <f aca="false">J10*1024</f>
        <v>1024</v>
      </c>
      <c r="K9" s="1" t="s">
        <v>19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5" hidden="false" customHeight="false" outlineLevel="0" collapsed="false">
      <c r="A10" s="4" t="s">
        <v>20</v>
      </c>
      <c r="B10" s="5" t="n">
        <v>2000</v>
      </c>
      <c r="C10" s="4" t="s">
        <v>21</v>
      </c>
      <c r="I10" s="4" t="s">
        <v>22</v>
      </c>
      <c r="J10" s="5" t="n">
        <v>1</v>
      </c>
      <c r="K10" s="4" t="s">
        <v>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5" hidden="false" customHeight="false" outlineLevel="0" collapsed="false">
      <c r="A11" s="4" t="s">
        <v>24</v>
      </c>
      <c r="B11" s="5" t="n">
        <v>50</v>
      </c>
      <c r="C11" s="4" t="s">
        <v>25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5" hidden="false" customHeight="false" outlineLevel="0" collapsed="false">
      <c r="I12" s="4" t="s">
        <v>26</v>
      </c>
      <c r="J12" s="5" t="n">
        <v>550</v>
      </c>
      <c r="K12" s="4" t="s">
        <v>19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5" hidden="false" customHeight="false" outlineLevel="0" collapsed="false">
      <c r="A13" s="4" t="s">
        <v>27</v>
      </c>
      <c r="B13" s="5" t="n">
        <v>7</v>
      </c>
      <c r="C13" s="4" t="s">
        <v>28</v>
      </c>
      <c r="I13" s="1" t="s">
        <v>29</v>
      </c>
      <c r="J13" s="1" t="n">
        <f aca="false">J12*1024*1024</f>
        <v>576716800</v>
      </c>
      <c r="K13" s="1" t="s">
        <v>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5" hidden="false" customHeight="false" outlineLevel="0" collapsed="false">
      <c r="A14" s="4" t="s">
        <v>30</v>
      </c>
      <c r="B14" s="5" t="n">
        <v>1</v>
      </c>
      <c r="C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5" hidden="false" customHeight="false" outlineLevel="0" collapsed="false"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5" hidden="false" customHeight="false" outlineLevel="0" collapsed="false">
      <c r="I16" s="1" t="s">
        <v>31</v>
      </c>
      <c r="J16" s="1" t="n">
        <f aca="false">J17/1024</f>
        <v>0.0238418579101562</v>
      </c>
      <c r="K16" s="1" t="s">
        <v>23</v>
      </c>
    </row>
    <row r="17" customFormat="false" ht="15" hidden="false" customHeight="false" outlineLevel="0" collapsed="false">
      <c r="A17" s="1" t="s">
        <v>32</v>
      </c>
      <c r="B17" s="1" t="n">
        <f aca="false">ROUNDUP(B8*B10*B13*B14,0)</f>
        <v>6836</v>
      </c>
      <c r="C17" s="1" t="s">
        <v>16</v>
      </c>
      <c r="I17" s="1" t="s">
        <v>33</v>
      </c>
      <c r="J17" s="1" t="n">
        <f aca="false">B8*B11*B14</f>
        <v>24.4140625</v>
      </c>
      <c r="K17" s="1" t="s">
        <v>19</v>
      </c>
    </row>
    <row r="18" customFormat="false" ht="15" hidden="false" customHeight="false" outlineLevel="0" collapsed="false">
      <c r="B18" s="1" t="n">
        <f aca="false">ROUNDUP(B17/1024,0)</f>
        <v>7</v>
      </c>
      <c r="C18" s="1" t="s">
        <v>7</v>
      </c>
    </row>
    <row r="19" customFormat="false" ht="15" hidden="false" customHeight="false" outlineLevel="0" collapsed="false">
      <c r="I19" s="8" t="s">
        <v>1</v>
      </c>
      <c r="J19" s="8" t="n">
        <f aca="false">ROUNDUP((J6*J7)/MIN(J13,J8),0)</f>
        <v>1</v>
      </c>
      <c r="K19" s="9"/>
    </row>
    <row r="20" customFormat="false" ht="15" hidden="false" customHeight="false" outlineLevel="0" collapsed="false">
      <c r="A20" s="8" t="s">
        <v>34</v>
      </c>
      <c r="B20" s="8" t="n">
        <f aca="false">MAX(F9,J19)</f>
        <v>1</v>
      </c>
    </row>
    <row r="22" s="2" customFormat="true" ht="24.45" hidden="false" customHeight="false" outlineLevel="0" collapsed="false">
      <c r="E22" s="2" t="s">
        <v>35</v>
      </c>
    </row>
    <row r="24" customFormat="false" ht="15" hidden="false" customHeight="false" outlineLevel="0" collapsed="false">
      <c r="E24" s="10" t="s">
        <v>36</v>
      </c>
    </row>
    <row r="25" customFormat="false" ht="15" hidden="false" customHeight="false" outlineLevel="0" collapsed="false">
      <c r="E25" s="8" t="s">
        <v>37</v>
      </c>
      <c r="F25" s="8" t="n">
        <f aca="false">100*B20*B14</f>
        <v>100</v>
      </c>
      <c r="G25" s="8" t="s">
        <v>38</v>
      </c>
    </row>
    <row r="27" customFormat="false" ht="15" hidden="false" customHeight="false" outlineLevel="0" collapsed="false">
      <c r="E27" s="10" t="s">
        <v>39</v>
      </c>
      <c r="F27" s="10"/>
      <c r="G27" s="10"/>
    </row>
    <row r="28" customFormat="false" ht="15" hidden="false" customHeight="false" outlineLevel="0" collapsed="false">
      <c r="E28" s="4" t="s">
        <v>40</v>
      </c>
      <c r="F28" s="5" t="n">
        <v>60</v>
      </c>
      <c r="G28" s="4" t="s">
        <v>19</v>
      </c>
    </row>
    <row r="29" customFormat="false" ht="15" hidden="false" customHeight="false" outlineLevel="0" collapsed="false">
      <c r="E29" s="4" t="s">
        <v>41</v>
      </c>
      <c r="F29" s="5" t="n">
        <v>50</v>
      </c>
      <c r="G29" s="4" t="s">
        <v>19</v>
      </c>
    </row>
    <row r="30" customFormat="false" ht="15" hidden="false" customHeight="false" outlineLevel="0" collapsed="false">
      <c r="E30" s="1" t="s">
        <v>42</v>
      </c>
      <c r="F30" s="1" t="n">
        <f aca="false">J17</f>
        <v>24.4140625</v>
      </c>
      <c r="G30" s="1" t="s">
        <v>19</v>
      </c>
    </row>
    <row r="32" customFormat="false" ht="15" hidden="false" customHeight="false" outlineLevel="0" collapsed="false">
      <c r="E32" s="8" t="s">
        <v>43</v>
      </c>
      <c r="F32" s="8" t="n">
        <f aca="false">ROUNDUP(MAX(F30/F28,F30/F29),0)</f>
        <v>1</v>
      </c>
      <c r="G32" s="8" t="s">
        <v>38</v>
      </c>
    </row>
  </sheetData>
  <sheetProtection sheet="true" password="cea2" objects="true" scenarios="true"/>
  <mergeCells count="2">
    <mergeCell ref="M3:X15"/>
    <mergeCell ref="E27:G27"/>
  </mergeCells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7.9921875" defaultRowHeight="15" zeroHeight="false" outlineLevelRow="0" outlineLevelCol="0"/>
  <cols>
    <col collapsed="false" customWidth="false" hidden="false" outlineLevel="0" max="1" min="1" style="1" width="8"/>
    <col collapsed="false" customWidth="true" hidden="false" outlineLevel="0" max="2" min="2" style="1" width="26.25"/>
    <col collapsed="false" customWidth="true" hidden="false" outlineLevel="0" max="3" min="3" style="1" width="16.42"/>
    <col collapsed="false" customWidth="true" hidden="false" outlineLevel="0" max="4" min="4" style="1" width="14.06"/>
    <col collapsed="false" customWidth="true" hidden="false" outlineLevel="0" max="5" min="5" style="1" width="19.16"/>
    <col collapsed="false" customWidth="true" hidden="false" outlineLevel="0" max="6" min="6" style="1" width="20.66"/>
    <col collapsed="false" customWidth="true" hidden="false" outlineLevel="0" max="7" min="7" style="1" width="13.44"/>
    <col collapsed="false" customWidth="true" hidden="false" outlineLevel="0" max="8" min="8" style="1" width="16.17"/>
    <col collapsed="false" customWidth="false" hidden="false" outlineLevel="0" max="9" min="9" style="1" width="8"/>
    <col collapsed="false" customWidth="true" hidden="false" outlineLevel="0" max="10" min="10" style="1" width="13.06"/>
    <col collapsed="false" customWidth="true" hidden="false" outlineLevel="0" max="11" min="11" style="1" width="11.07"/>
    <col collapsed="false" customWidth="false" hidden="false" outlineLevel="0" max="12" min="12" style="1" width="8"/>
    <col collapsed="false" customWidth="true" hidden="false" outlineLevel="0" max="13" min="13" style="1" width="24.88"/>
    <col collapsed="false" customWidth="true" hidden="false" outlineLevel="0" max="14" min="14" style="1" width="22.77"/>
    <col collapsed="false" customWidth="false" hidden="false" outlineLevel="0" max="1024" min="15" style="1" width="8"/>
  </cols>
  <sheetData>
    <row r="6" customFormat="false" ht="15" hidden="false" customHeight="false" outlineLevel="0" collapsed="false">
      <c r="B6" s="10" t="s">
        <v>44</v>
      </c>
    </row>
    <row r="9" customFormat="false" ht="15" hidden="false" customHeight="false" outlineLevel="0" collapsed="false">
      <c r="B9" s="4" t="s">
        <v>45</v>
      </c>
      <c r="C9" s="1" t="n">
        <f aca="false">SUM(K14:K17)</f>
        <v>2171.56</v>
      </c>
    </row>
    <row r="10" customFormat="false" ht="15" hidden="false" customHeight="false" outlineLevel="0" collapsed="false">
      <c r="B10" s="4" t="s">
        <v>46</v>
      </c>
      <c r="C10" s="1" t="n">
        <f aca="false">SUM(M14:M17)</f>
        <v>667238900</v>
      </c>
      <c r="D10" s="1" t="n">
        <f aca="false">C10/1024</f>
        <v>651600.48828125</v>
      </c>
      <c r="E10" s="1" t="n">
        <f aca="false">D10/1024</f>
        <v>636.328601837158</v>
      </c>
    </row>
    <row r="11" customFormat="false" ht="15" hidden="false" customHeight="false" outlineLevel="0" collapsed="false">
      <c r="B11" s="4" t="s">
        <v>47</v>
      </c>
      <c r="C11" s="1" t="n">
        <f aca="false">SUM(N14:N17)</f>
        <v>1959.01</v>
      </c>
    </row>
    <row r="13" customFormat="false" ht="15" hidden="false" customHeight="false" outlineLevel="0" collapsed="false">
      <c r="B13" s="4" t="s">
        <v>48</v>
      </c>
      <c r="C13" s="4" t="s">
        <v>49</v>
      </c>
      <c r="D13" s="4" t="s">
        <v>15</v>
      </c>
      <c r="E13" s="4" t="s">
        <v>20</v>
      </c>
      <c r="F13" s="4" t="s">
        <v>24</v>
      </c>
      <c r="G13" s="4" t="s">
        <v>50</v>
      </c>
      <c r="H13" s="4" t="s">
        <v>30</v>
      </c>
      <c r="J13" s="4" t="s">
        <v>51</v>
      </c>
      <c r="K13" s="4" t="s">
        <v>52</v>
      </c>
      <c r="M13" s="4" t="s">
        <v>46</v>
      </c>
      <c r="N13" s="4" t="s">
        <v>33</v>
      </c>
    </row>
    <row r="14" customFormat="false" ht="15" hidden="false" customHeight="false" outlineLevel="0" collapsed="false">
      <c r="B14" s="1" t="s">
        <v>53</v>
      </c>
      <c r="C14" s="6" t="n">
        <v>10</v>
      </c>
      <c r="D14" s="1" t="n">
        <f aca="false">(C14/1024)/1024</f>
        <v>9.5367431640625E-006</v>
      </c>
      <c r="E14" s="6" t="n">
        <v>100000</v>
      </c>
      <c r="F14" s="6" t="n">
        <v>50</v>
      </c>
      <c r="G14" s="6" t="n">
        <v>7</v>
      </c>
      <c r="H14" s="6" t="n">
        <v>4</v>
      </c>
      <c r="J14" s="1" t="n">
        <f aca="false">ROUNDUP(H14*G14*E14*D14,0)</f>
        <v>27</v>
      </c>
      <c r="K14" s="1" t="n">
        <f aca="false">ROUNDUP(J14/1024,2)</f>
        <v>0.03</v>
      </c>
      <c r="M14" s="1" t="n">
        <f aca="false">F14*C14</f>
        <v>500</v>
      </c>
      <c r="N14" s="1" t="n">
        <f aca="false">ROUNDUP(H14*F14*D14,2)</f>
        <v>0.01</v>
      </c>
    </row>
    <row r="15" customFormat="false" ht="15" hidden="false" customHeight="false" outlineLevel="0" collapsed="false">
      <c r="B15" s="1" t="s">
        <v>54</v>
      </c>
      <c r="C15" s="6" t="n">
        <v>1024</v>
      </c>
      <c r="D15" s="1" t="n">
        <f aca="false">(C15/1024)/1024</f>
        <v>0.0009765625</v>
      </c>
      <c r="E15" s="6" t="n">
        <v>500000</v>
      </c>
      <c r="F15" s="6" t="n">
        <v>400</v>
      </c>
      <c r="G15" s="6" t="n">
        <v>14</v>
      </c>
      <c r="H15" s="6" t="n">
        <v>3</v>
      </c>
      <c r="J15" s="1" t="n">
        <f aca="false">ROUNDUP(H15*G15*E15*D15,0)</f>
        <v>20508</v>
      </c>
      <c r="K15" s="1" t="n">
        <f aca="false">ROUNDUP(J15/1024,2)</f>
        <v>20.03</v>
      </c>
      <c r="M15" s="1" t="n">
        <f aca="false">F15*C15</f>
        <v>409600</v>
      </c>
      <c r="N15" s="1" t="n">
        <f aca="false">ROUNDUP(H15*F15*D15,2)</f>
        <v>1.18</v>
      </c>
    </row>
    <row r="16" customFormat="false" ht="15" hidden="false" customHeight="false" outlineLevel="0" collapsed="false">
      <c r="B16" s="1" t="s">
        <v>55</v>
      </c>
      <c r="C16" s="6" t="n">
        <f aca="false">1024*512</f>
        <v>524288</v>
      </c>
      <c r="D16" s="1" t="n">
        <f aca="false">(C16/1024)/1024</f>
        <v>0.5</v>
      </c>
      <c r="E16" s="6" t="n">
        <v>250000</v>
      </c>
      <c r="F16" s="6" t="n">
        <v>100</v>
      </c>
      <c r="G16" s="6" t="n">
        <v>3</v>
      </c>
      <c r="H16" s="6" t="n">
        <v>4</v>
      </c>
      <c r="J16" s="1" t="n">
        <f aca="false">ROUNDUP(H16*G16*E16*D16,0)</f>
        <v>1500000</v>
      </c>
      <c r="K16" s="1" t="n">
        <f aca="false">ROUNDUP(J16/1024,2)</f>
        <v>1464.85</v>
      </c>
      <c r="M16" s="1" t="n">
        <f aca="false">F16*C16</f>
        <v>52428800</v>
      </c>
      <c r="N16" s="1" t="n">
        <f aca="false">ROUNDUP(H16*F16*D16,2)</f>
        <v>200</v>
      </c>
    </row>
    <row r="17" customFormat="false" ht="15" hidden="false" customHeight="false" outlineLevel="0" collapsed="false">
      <c r="B17" s="1" t="s">
        <v>56</v>
      </c>
      <c r="C17" s="6" t="n">
        <f aca="false">1024*600</f>
        <v>614400</v>
      </c>
      <c r="D17" s="1" t="n">
        <f aca="false">(C17/1024)/1024</f>
        <v>0.5859375</v>
      </c>
      <c r="E17" s="6" t="n">
        <v>100000</v>
      </c>
      <c r="F17" s="6" t="n">
        <v>1000</v>
      </c>
      <c r="G17" s="6" t="n">
        <v>4</v>
      </c>
      <c r="H17" s="6" t="n">
        <v>3</v>
      </c>
      <c r="J17" s="1" t="n">
        <f aca="false">ROUNDUP(H17*G17*E17*D17,0)</f>
        <v>703125</v>
      </c>
      <c r="K17" s="1" t="n">
        <f aca="false">ROUNDUP(J17/1024,2)</f>
        <v>686.65</v>
      </c>
      <c r="M17" s="1" t="n">
        <f aca="false">F17*C17</f>
        <v>614400000</v>
      </c>
      <c r="N17" s="1" t="n">
        <f aca="false">ROUNDUP(H17*F17*D17,2)</f>
        <v>1757.82</v>
      </c>
    </row>
  </sheetData>
  <sheetProtection sheet="true" password="cea2" objects="true" scenarios="true"/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2019-01-23T15:22:19Z</dcterms:created>
  <dc:creator>Microsoft Office User</dc:creator>
  <dc:description/>
  <dc:language>en-US</dc:language>
  <cp:lastModifiedBy/>
  <dcterms:modified xsi:type="dcterms:W3CDTF">2022-12-01T11:59:06Z</dcterms:modified>
  <cp:revision>2</cp:revision>
  <dc:subject/>
  <dc:title/>
</cp:coreProperties>
</file>