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25" windowHeight="12090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44525"/>
</workbook>
</file>

<file path=xl/comments1.xml><?xml version="1.0" encoding="utf-8"?>
<comments xmlns="http://schemas.openxmlformats.org/spreadsheetml/2006/main">
  <authors>
    <author>SEELE</author>
    <author>Administrator</author>
  </authors>
  <commentList>
    <comment ref="AA1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进攻方神器进入战斗后是6; 
防守方是106</t>
        </r>
      </text>
    </comment>
    <comment ref="AC1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E1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F13" authorId="0">
      <text>
        <r>
          <rPr>
            <sz val="9"/>
            <rFont val="宋体"/>
            <charset val="134"/>
          </rPr>
          <t>加属性的被动2必须放在这个槽位</t>
        </r>
      </text>
    </comment>
    <comment ref="E15" authorId="1">
      <text>
        <r>
          <rPr>
            <sz val="9"/>
            <rFont val="宋体"/>
            <charset val="134"/>
          </rPr>
          <t>英雄觉醒（根据星级获取）及本身以外的养成线（根据佩戴模板获取）</t>
        </r>
      </text>
    </comment>
    <comment ref="AA9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C9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E9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DELL</author>
  </authors>
  <commentList>
    <comment ref="A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服务器记录的真实星级
用于升星、任务达成等逻辑判断</t>
        </r>
      </text>
    </comment>
    <comment ref="B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客户端表现的星级
1-15星</t>
        </r>
      </text>
    </comment>
    <comment ref="C3" authorId="1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分类
0非觉醒，1觉醒</t>
        </r>
      </text>
    </comment>
    <comment ref="D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客户端表现的星阶
1-4星阶</t>
        </r>
      </text>
    </comment>
    <comment ref="AB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1 self：同名卡
2 same_race：同族卡
3 any：任意卡
4 key：关键英雄，读取hero表的keyhero字段</t>
        </r>
      </text>
    </comment>
  </commentList>
</comments>
</file>

<file path=xl/comments11.xml><?xml version="1.0" encoding="utf-8"?>
<comments xmlns="http://schemas.openxmlformats.org/spreadsheetml/2006/main">
  <authors>
    <author>Chai</author>
    <author>SEELE</author>
  </authors>
  <commentList>
    <comment ref="A3" authorId="0">
      <text>
        <r>
          <rPr>
            <b/>
            <sz val="9"/>
            <rFont val="宋体"/>
            <charset val="134"/>
          </rPr>
          <t>Chai:</t>
        </r>
        <r>
          <rPr>
            <sz val="9"/>
            <rFont val="宋体"/>
            <charset val="134"/>
          </rPr>
          <t xml:space="preserve">
1.肉盾
2.法师
3.战士
4.辅助</t>
        </r>
      </text>
    </comment>
    <comment ref="C3" authorId="1">
      <text>
        <r>
          <rPr>
            <sz val="9"/>
            <rFont val="宋体"/>
            <charset val="134"/>
          </rPr>
          <t>取当前值</t>
        </r>
      </text>
    </comment>
  </commentList>
</comments>
</file>

<file path=xl/comments12.xml><?xml version="1.0" encoding="utf-8"?>
<comments xmlns="http://schemas.openxmlformats.org/spreadsheetml/2006/main">
  <authors>
    <author>HIAPAD</author>
    <author>yangge</author>
  </authors>
  <commentList>
    <comment ref="A3" authorId="0">
      <text>
        <r>
          <rPr>
            <b/>
            <sz val="9"/>
            <rFont val="宋体"/>
            <charset val="134"/>
          </rPr>
          <t>HIAPAD:</t>
        </r>
        <r>
          <rPr>
            <sz val="9"/>
            <rFont val="宋体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>
      <text>
        <r>
          <rPr>
            <b/>
            <sz val="9"/>
            <rFont val="宋体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>
  <authors>
    <author>Tdy</author>
  </authors>
  <commentList>
    <comment ref="F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1 PVP战报
3 跑PVE关卡
4 跑PVP战斗</t>
        </r>
      </text>
    </comment>
    <comment ref="H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0 不分析
1 仅分析胜负回合数剩余人数
2 详细分析伤害治疗等</t>
        </r>
      </text>
    </comment>
    <comment ref="I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战报是否输出公式等</t>
        </r>
      </text>
    </comment>
    <comment ref="J2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PVE时的关卡起始行</t>
        </r>
      </text>
    </comment>
  </commentList>
</comments>
</file>

<file path=xl/comments3.xml><?xml version="1.0" encoding="utf-8"?>
<comments xmlns="http://schemas.openxmlformats.org/spreadsheetml/2006/main">
  <authors>
    <author>SEELE</author>
  </authors>
  <commentList>
    <comment ref="M2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2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A6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6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6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10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10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A14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14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141" authorId="0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</commentList>
</comments>
</file>

<file path=xl/comments4.xml><?xml version="1.0" encoding="utf-8"?>
<comments xmlns="http://schemas.openxmlformats.org/spreadsheetml/2006/main">
  <authors>
    <author>SEELE</author>
    <author>Administrator</author>
  </authors>
  <commentList>
    <comment ref="F15" authorId="0">
      <text>
        <r>
          <rPr>
            <sz val="9"/>
            <rFont val="宋体"/>
            <charset val="134"/>
          </rPr>
          <t>突破的节点属性</t>
        </r>
      </text>
    </comment>
    <comment ref="G15" authorId="1">
      <text>
        <r>
          <rPr>
            <sz val="9"/>
            <rFont val="宋体"/>
            <charset val="134"/>
          </rPr>
          <t>暂无</t>
        </r>
      </text>
    </comment>
    <comment ref="H1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15" authorId="0">
      <text>
        <r>
          <rPr>
            <sz val="9"/>
            <rFont val="宋体"/>
            <charset val="134"/>
          </rPr>
          <t>觉醒属性</t>
        </r>
      </text>
    </comment>
    <comment ref="R15" authorId="0">
      <text>
        <r>
          <rPr>
            <sz val="9"/>
            <rFont val="宋体"/>
            <charset val="134"/>
          </rPr>
          <t>突破的节点属性</t>
        </r>
      </text>
    </comment>
    <comment ref="T1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15" authorId="0">
      <text>
        <r>
          <rPr>
            <sz val="9"/>
            <rFont val="宋体"/>
            <charset val="134"/>
          </rPr>
          <t>觉醒属性</t>
        </r>
      </text>
    </comment>
    <comment ref="AA16" authorId="1">
      <text>
        <r>
          <rPr>
            <sz val="9"/>
            <rFont val="宋体"/>
            <charset val="134"/>
          </rPr>
          <t>这块程序算好了，先屏蔽了</t>
        </r>
      </text>
    </comment>
    <comment ref="F55" authorId="0">
      <text>
        <r>
          <rPr>
            <sz val="9"/>
            <rFont val="宋体"/>
            <charset val="134"/>
          </rPr>
          <t>突破的节点属性</t>
        </r>
      </text>
    </comment>
    <comment ref="H5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55" authorId="0">
      <text>
        <r>
          <rPr>
            <sz val="9"/>
            <rFont val="宋体"/>
            <charset val="134"/>
          </rPr>
          <t>觉醒属性</t>
        </r>
      </text>
    </comment>
    <comment ref="R55" authorId="0">
      <text>
        <r>
          <rPr>
            <sz val="9"/>
            <rFont val="宋体"/>
            <charset val="134"/>
          </rPr>
          <t>突破的节点属性</t>
        </r>
      </text>
    </comment>
    <comment ref="T5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55" authorId="0">
      <text>
        <r>
          <rPr>
            <sz val="9"/>
            <rFont val="宋体"/>
            <charset val="134"/>
          </rPr>
          <t>觉醒属性</t>
        </r>
      </text>
    </comment>
    <comment ref="AD55" authorId="0">
      <text>
        <r>
          <rPr>
            <sz val="9"/>
            <rFont val="宋体"/>
            <charset val="134"/>
          </rPr>
          <t>突破的节点属性</t>
        </r>
      </text>
    </comment>
    <comment ref="AF5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AG55" authorId="0">
      <text>
        <r>
          <rPr>
            <sz val="9"/>
            <rFont val="宋体"/>
            <charset val="134"/>
          </rPr>
          <t>觉醒属性</t>
        </r>
      </text>
    </comment>
    <comment ref="F95" authorId="0">
      <text>
        <r>
          <rPr>
            <sz val="9"/>
            <rFont val="宋体"/>
            <charset val="134"/>
          </rPr>
          <t>突破的节点属性</t>
        </r>
      </text>
    </comment>
    <comment ref="H9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95" authorId="0">
      <text>
        <r>
          <rPr>
            <sz val="9"/>
            <rFont val="宋体"/>
            <charset val="134"/>
          </rPr>
          <t>觉醒属性</t>
        </r>
      </text>
    </comment>
    <comment ref="R95" authorId="0">
      <text>
        <r>
          <rPr>
            <sz val="9"/>
            <rFont val="宋体"/>
            <charset val="134"/>
          </rPr>
          <t>突破的节点属性</t>
        </r>
      </text>
    </comment>
    <comment ref="T9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95" authorId="0">
      <text>
        <r>
          <rPr>
            <sz val="9"/>
            <rFont val="宋体"/>
            <charset val="134"/>
          </rPr>
          <t>觉醒属性</t>
        </r>
      </text>
    </comment>
    <comment ref="AA96" authorId="1">
      <text>
        <r>
          <rPr>
            <sz val="9"/>
            <rFont val="宋体"/>
            <charset val="134"/>
          </rPr>
          <t>这块程序算好了，先屏蔽了</t>
        </r>
      </text>
    </comment>
    <comment ref="F135" authorId="0">
      <text>
        <r>
          <rPr>
            <sz val="9"/>
            <rFont val="宋体"/>
            <charset val="134"/>
          </rPr>
          <t>突破的节点属性</t>
        </r>
      </text>
    </comment>
    <comment ref="H13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I135" authorId="0">
      <text>
        <r>
          <rPr>
            <sz val="9"/>
            <rFont val="宋体"/>
            <charset val="134"/>
          </rPr>
          <t>觉醒属性</t>
        </r>
      </text>
    </comment>
    <comment ref="R135" authorId="0">
      <text>
        <r>
          <rPr>
            <sz val="9"/>
            <rFont val="宋体"/>
            <charset val="134"/>
          </rPr>
          <t>突破的节点属性</t>
        </r>
      </text>
    </comment>
    <comment ref="T13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U135" authorId="0">
      <text>
        <r>
          <rPr>
            <sz val="9"/>
            <rFont val="宋体"/>
            <charset val="134"/>
          </rPr>
          <t>觉醒属性</t>
        </r>
      </text>
    </comment>
    <comment ref="AD135" authorId="0">
      <text>
        <r>
          <rPr>
            <sz val="9"/>
            <rFont val="宋体"/>
            <charset val="134"/>
          </rPr>
          <t>突破的节点属性</t>
        </r>
      </text>
    </comment>
    <comment ref="AF135" authorId="1">
      <text>
        <r>
          <rPr>
            <sz val="9"/>
            <rFont val="宋体"/>
            <charset val="134"/>
          </rPr>
          <t>通过职业推导绝对值在&lt;hero_star_info&gt;的位置</t>
        </r>
      </text>
    </comment>
    <comment ref="AG135" authorId="0">
      <text>
        <r>
          <rPr>
            <sz val="9"/>
            <rFont val="宋体"/>
            <charset val="134"/>
          </rPr>
          <t>觉醒属性</t>
        </r>
      </text>
    </comment>
  </commentList>
</comments>
</file>

<file path=xl/comments5.xml><?xml version="1.0" encoding="utf-8"?>
<comments xmlns="http://schemas.openxmlformats.org/spreadsheetml/2006/main">
  <authors>
    <author>SEELE</author>
    <author>Administrator</author>
  </authors>
  <commentList>
    <comment ref="E11" authorId="0">
      <text>
        <r>
          <rPr>
            <sz val="9"/>
            <rFont val="宋体"/>
            <charset val="134"/>
          </rPr>
          <t>必须配在第4个技能槽</t>
        </r>
      </text>
    </comment>
    <comment ref="Q11" authorId="0">
      <text>
        <r>
          <rPr>
            <sz val="9"/>
            <rFont val="宋体"/>
            <charset val="134"/>
          </rPr>
          <t>必须配在第4个技能槽</t>
        </r>
      </text>
    </comment>
    <comment ref="E12" authorId="0">
      <text>
        <r>
          <rPr>
            <sz val="9"/>
            <rFont val="宋体"/>
            <charset val="134"/>
          </rPr>
          <t>必须配在第5个技能槽</t>
        </r>
      </text>
    </comment>
    <comment ref="Q12" authorId="0">
      <text>
        <r>
          <rPr>
            <sz val="9"/>
            <rFont val="宋体"/>
            <charset val="134"/>
          </rPr>
          <t>必须配在第5个技能槽</t>
        </r>
      </text>
    </comment>
    <comment ref="C15" authorId="1">
      <text>
        <r>
          <rPr>
            <sz val="9"/>
            <rFont val="宋体"/>
            <charset val="134"/>
          </rPr>
          <t>这块不算入英雄基础属性，走额外属性加到佩戴属性里</t>
        </r>
      </text>
    </comment>
    <comment ref="E51" authorId="0">
      <text>
        <r>
          <rPr>
            <sz val="9"/>
            <rFont val="宋体"/>
            <charset val="134"/>
          </rPr>
          <t>必须配在第4个技能槽</t>
        </r>
      </text>
    </comment>
    <comment ref="Q51" authorId="0">
      <text>
        <r>
          <rPr>
            <sz val="9"/>
            <rFont val="宋体"/>
            <charset val="134"/>
          </rPr>
          <t>必须配在第4个技能槽</t>
        </r>
      </text>
    </comment>
    <comment ref="AC51" authorId="0">
      <text>
        <r>
          <rPr>
            <sz val="9"/>
            <rFont val="宋体"/>
            <charset val="134"/>
          </rPr>
          <t>必须配在第4个技能槽</t>
        </r>
      </text>
    </comment>
    <comment ref="E52" authorId="0">
      <text>
        <r>
          <rPr>
            <sz val="9"/>
            <rFont val="宋体"/>
            <charset val="134"/>
          </rPr>
          <t>必须配在第5个技能槽</t>
        </r>
      </text>
    </comment>
    <comment ref="Q52" authorId="0">
      <text>
        <r>
          <rPr>
            <sz val="9"/>
            <rFont val="宋体"/>
            <charset val="134"/>
          </rPr>
          <t>必须配在第5个技能槽</t>
        </r>
      </text>
    </comment>
    <comment ref="AC52" authorId="0">
      <text>
        <r>
          <rPr>
            <sz val="9"/>
            <rFont val="宋体"/>
            <charset val="134"/>
          </rPr>
          <t>必须配在第5个技能槽</t>
        </r>
      </text>
    </comment>
    <comment ref="E91" authorId="0">
      <text>
        <r>
          <rPr>
            <sz val="9"/>
            <rFont val="宋体"/>
            <charset val="134"/>
          </rPr>
          <t>必须配在第4个技能槽</t>
        </r>
      </text>
    </comment>
    <comment ref="Q91" authorId="0">
      <text>
        <r>
          <rPr>
            <sz val="9"/>
            <rFont val="宋体"/>
            <charset val="134"/>
          </rPr>
          <t>必须配在第4个技能槽</t>
        </r>
      </text>
    </comment>
    <comment ref="E92" authorId="0">
      <text>
        <r>
          <rPr>
            <sz val="9"/>
            <rFont val="宋体"/>
            <charset val="134"/>
          </rPr>
          <t>必须配在第5个技能槽</t>
        </r>
      </text>
    </comment>
    <comment ref="Q92" authorId="0">
      <text>
        <r>
          <rPr>
            <sz val="9"/>
            <rFont val="宋体"/>
            <charset val="134"/>
          </rPr>
          <t>必须配在第5个技能槽</t>
        </r>
      </text>
    </comment>
    <comment ref="E131" authorId="0">
      <text>
        <r>
          <rPr>
            <sz val="9"/>
            <rFont val="宋体"/>
            <charset val="134"/>
          </rPr>
          <t>必须配在第4个技能槽</t>
        </r>
      </text>
    </comment>
    <comment ref="Q131" authorId="0">
      <text>
        <r>
          <rPr>
            <sz val="9"/>
            <rFont val="宋体"/>
            <charset val="134"/>
          </rPr>
          <t>必须配在第4个技能槽</t>
        </r>
      </text>
    </comment>
    <comment ref="AC131" authorId="0">
      <text>
        <r>
          <rPr>
            <sz val="9"/>
            <rFont val="宋体"/>
            <charset val="134"/>
          </rPr>
          <t>必须配在第4个技能槽</t>
        </r>
      </text>
    </comment>
    <comment ref="E132" authorId="0">
      <text>
        <r>
          <rPr>
            <sz val="9"/>
            <rFont val="宋体"/>
            <charset val="134"/>
          </rPr>
          <t>必须配在第5个技能槽</t>
        </r>
      </text>
    </comment>
    <comment ref="Q132" authorId="0">
      <text>
        <r>
          <rPr>
            <sz val="9"/>
            <rFont val="宋体"/>
            <charset val="134"/>
          </rPr>
          <t>必须配在第5个技能槽</t>
        </r>
      </text>
    </comment>
    <comment ref="AC132" authorId="0">
      <text>
        <r>
          <rPr>
            <sz val="9"/>
            <rFont val="宋体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>
  <authors>
    <author>SEELE</author>
  </authors>
  <commentList>
    <comment ref="Q11" authorId="0">
      <text>
        <r>
          <rPr>
            <sz val="9"/>
            <rFont val="宋体"/>
            <charset val="134"/>
          </rPr>
          <t>必须配在第5个技能槽</t>
        </r>
      </text>
    </comment>
    <comment ref="E51" authorId="0">
      <text>
        <r>
          <rPr>
            <sz val="9"/>
            <rFont val="宋体"/>
            <charset val="134"/>
          </rPr>
          <t>必须配在第5个技能槽</t>
        </r>
      </text>
    </comment>
    <comment ref="Q51" authorId="0">
      <text>
        <r>
          <rPr>
            <sz val="9"/>
            <rFont val="宋体"/>
            <charset val="134"/>
          </rPr>
          <t>必须配在第5个技能槽</t>
        </r>
      </text>
    </comment>
    <comment ref="AC51" authorId="0">
      <text>
        <r>
          <rPr>
            <sz val="9"/>
            <rFont val="宋体"/>
            <charset val="134"/>
          </rPr>
          <t>必须配在第5个技能槽</t>
        </r>
      </text>
    </comment>
    <comment ref="E91" authorId="0">
      <text>
        <r>
          <rPr>
            <sz val="9"/>
            <rFont val="宋体"/>
            <charset val="134"/>
          </rPr>
          <t>必须配在第5个技能槽</t>
        </r>
      </text>
    </comment>
    <comment ref="Q91" authorId="0">
      <text>
        <r>
          <rPr>
            <sz val="9"/>
            <rFont val="宋体"/>
            <charset val="134"/>
          </rPr>
          <t>必须配在第5个技能槽</t>
        </r>
      </text>
    </comment>
    <comment ref="E131" authorId="0">
      <text>
        <r>
          <rPr>
            <sz val="9"/>
            <rFont val="宋体"/>
            <charset val="134"/>
          </rPr>
          <t>必须配在第5个技能槽</t>
        </r>
      </text>
    </comment>
    <comment ref="Q131" authorId="0">
      <text>
        <r>
          <rPr>
            <sz val="9"/>
            <rFont val="宋体"/>
            <charset val="134"/>
          </rPr>
          <t>必须配在第5个技能槽</t>
        </r>
      </text>
    </comment>
    <comment ref="AC131" authorId="0">
      <text>
        <r>
          <rPr>
            <sz val="9"/>
            <rFont val="宋体"/>
            <charset val="134"/>
          </rPr>
          <t>必须配在第5个技能槽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0特殊情况，每个种族各上一个人的情况
1帝国
2月影
3青旗
4神使
5魔裔</t>
        </r>
      </text>
    </comment>
  </commentList>
</comments>
</file>

<file path=xl/comments8.xml><?xml version="1.0" encoding="utf-8"?>
<comments xmlns="http://schemas.openxmlformats.org/spreadsheetml/2006/main">
  <authors>
    <author>DELL</author>
  </authors>
  <commentList>
    <comment ref="A3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【1001至2000】属性转换相关参数
【2001至3000】战斗公式相关参数</t>
        </r>
      </text>
    </comment>
  </commentList>
</comments>
</file>

<file path=xl/comments9.xml><?xml version="1.0" encoding="utf-8"?>
<comments xmlns="http://schemas.openxmlformats.org/spreadsheetml/2006/main">
  <authors>
    <author>Chai</author>
    <author>SEELE</author>
    <author>作者</author>
    <author>DELL</author>
    <author>yangge</author>
    <author>Administrator</author>
  </authors>
  <commentList>
    <comment ref="A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英雄
1种族2职业345自定义
怪物：
1固定23玩法45自定义
</t>
        </r>
      </text>
    </comment>
    <comment ref="H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1普通-2星
2优良-3星
3稀有-4星
4极稀有-假5
5传说-真5</t>
        </r>
      </text>
    </comment>
    <comment ref="I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1.肉盾
2.法师
3.战士
4.辅助</t>
        </r>
      </text>
    </comment>
    <comment ref="J3" authorId="0">
      <text>
        <r>
          <rPr>
            <b/>
            <sz val="9"/>
            <rFont val="等线"/>
            <scheme val="minor"/>
            <charset val="0"/>
          </rPr>
          <t>Chai:</t>
        </r>
        <r>
          <rPr>
            <sz val="9"/>
            <rFont val="等线"/>
            <scheme val="minor"/>
            <charset val="0"/>
          </rPr>
          <t xml:space="preserve">
1.拂晓帝国
2.青旗学会
3.月影教团
4.神使
5.末裔</t>
        </r>
      </text>
    </comment>
    <comment ref="N3" authorId="1">
      <text>
        <r>
          <rPr>
            <b/>
            <sz val="9"/>
            <rFont val="等线"/>
            <scheme val="minor"/>
            <charset val="0"/>
          </rPr>
          <t>SEELE:</t>
        </r>
        <r>
          <rPr>
            <sz val="9"/>
            <rFont val="等线"/>
            <scheme val="minor"/>
            <charset val="0"/>
          </rPr>
          <t xml:space="preserve">
读取&lt;hero_pos_info&gt;</t>
        </r>
      </text>
    </comment>
    <comment ref="O3" authorId="1">
      <text>
        <r>
          <rPr>
            <b/>
            <sz val="9"/>
            <rFont val="等线"/>
            <scheme val="minor"/>
            <charset val="0"/>
          </rPr>
          <t>SEELE:</t>
        </r>
        <r>
          <rPr>
            <sz val="9"/>
            <rFont val="等线"/>
            <scheme val="minor"/>
            <charset val="0"/>
          </rPr>
          <t xml:space="preserve">
读取&lt;hero_pos_info&gt;</t>
        </r>
      </text>
    </comment>
    <comment ref="P3" authorId="2">
      <text>
        <r>
          <rPr>
            <b/>
            <sz val="9"/>
            <rFont val="等线"/>
            <scheme val="minor"/>
            <charset val="0"/>
          </rPr>
          <t>作者:</t>
        </r>
        <r>
          <rPr>
            <sz val="9"/>
            <rFont val="等线"/>
            <scheme val="minor"/>
            <charset val="0"/>
          </rPr>
          <t xml:space="preserve">
1物理
2魔法</t>
        </r>
      </text>
    </comment>
    <comment ref="Y3" authorId="1">
      <text>
        <r>
          <rPr>
            <sz val="9"/>
            <rFont val="等线"/>
            <scheme val="minor"/>
            <charset val="0"/>
          </rPr>
          <t>虽然字段分为skill和passive_skill, 但实际没有区分, 
如果是一主动一被动,被动技能仍应填在skill_2</t>
        </r>
      </text>
    </comment>
    <comment ref="AE3" authorId="3">
      <text>
        <r>
          <rPr>
            <b/>
            <sz val="9"/>
            <rFont val="等线"/>
            <scheme val="minor"/>
            <charset val="0"/>
          </rPr>
          <t>DELL:</t>
        </r>
        <r>
          <rPr>
            <sz val="9"/>
            <rFont val="等线"/>
            <scheme val="minor"/>
            <charset val="0"/>
          </rPr>
          <t xml:space="preserve">
挂机展示时释放的技能</t>
        </r>
      </text>
    </comment>
    <comment ref="AG3" authorId="4">
      <text>
        <r>
          <rPr>
            <sz val="9"/>
            <rFont val="等线"/>
            <scheme val="minor"/>
            <charset val="0"/>
          </rPr>
          <t>0，不可通过GM发放
1，可以通过GM发放</t>
        </r>
      </text>
    </comment>
    <comment ref="AK3" authorId="5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0的话不触发获得途径</t>
        </r>
      </text>
    </comment>
  </commentList>
</comments>
</file>

<file path=xl/sharedStrings.xml><?xml version="1.0" encoding="utf-8"?>
<sst xmlns="http://schemas.openxmlformats.org/spreadsheetml/2006/main" count="9242" uniqueCount="1434">
  <si>
    <t>攻方战力：</t>
  </si>
  <si>
    <t>守方战力：</t>
  </si>
  <si>
    <t>佩戴模板</t>
  </si>
  <si>
    <t>月24(1天)</t>
  </si>
  <si>
    <t>月37(3天)</t>
  </si>
  <si>
    <t>月44(7天）</t>
  </si>
  <si>
    <t>月50(15天)</t>
  </si>
  <si>
    <t>月100(387天)</t>
  </si>
  <si>
    <t>极50</t>
  </si>
  <si>
    <t>极70</t>
  </si>
  <si>
    <t>极100</t>
  </si>
  <si>
    <t>速刷PVE列表-monster_group</t>
  </si>
  <si>
    <t>速刷PVP列表</t>
  </si>
  <si>
    <t>A</t>
  </si>
  <si>
    <t>战力：</t>
  </si>
  <si>
    <t>S</t>
  </si>
  <si>
    <t>title</t>
  </si>
  <si>
    <t>模板代号:</t>
  </si>
  <si>
    <t>物理切后</t>
  </si>
  <si>
    <t>{"title":"防守方","num":6,"id":31002,"skills":[3100200,3100212,3100222,3100232,3100241,100111],"attrs":{"1":69891,"2":588731,"5":38105,"6":36498,"4":127,"18":11460,"19":1660,"20":2660,"21":3160,"22":360,"23":360,"24":180,"25":180,"26":1862,"27":1862,"34":15000},"passive_skills":[]},{"title":"1","num":7,"id":13003,"skills":[1300300,1300312,1300322,1300332,1300341,100311],"attrs":{"1":74357,"2":537311,"5":36125,"6":34692,"4":115,"18":11460,"19":1660,"20":5160,"21":2160,"22":360,"23":360,"24":180,"25":180,"26":1862,"27":1862,"34":15000},"passive_skills":[]},{"title":"1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1","num":9,"id":14002,"skills":[1400200,1400212,1400222,1400232,1400241,100411],"attrs":{"1":70663,"2":560525,"5":35451,"6":36576,"4":150,"18":11460,"19":1660,"20":2660,"21":3160,"22":360,"23":1860,"24":180,"25":180,"26":1862,"27":1862,"34":15000},"passive_skills":[]},{"title":"1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[7150502],"attrs":{}},{"title":"2","num":105,"id":71501,"skills":[7150102]},{"title":"3","num":106,"id":71506,"skills":[7150602]}</t>
  </si>
  <si>
    <t>站位</t>
  </si>
  <si>
    <t>角色ID</t>
  </si>
  <si>
    <t>等级</t>
  </si>
  <si>
    <t>突破</t>
  </si>
  <si>
    <t>星级</t>
  </si>
  <si>
    <t>num</t>
  </si>
  <si>
    <t>魔法增伤</t>
  </si>
  <si>
    <t>{"title":"防守方","num":6,"id":11004,"skills":[1100400,1100412,1100422,1100432,1100441,100111],"attrs":{"1":69891,"2":544648,"5":37599,"6":35993,"4":128,"18":11460,"19":1660,"20":2660,"21":3160,"22":360,"23":360,"24":180,"25":180,"26":1562,"27":3062,"34":15000},"passive_skills":[]},{"title":"1","num":7,"id":44980,"skills":[4498000,4498012,4498022,4498032,100411],"attrs":{"1":70096,"2":561153,"5":35472,"6":36556,"4":131,"18":11460,"19":1660,"20":2660,"21":3160,"22":360,"23":360,"24":180,"25":180,"26":1562,"27":1562,"34":15000},"passive_skills":[]},{"title":"1","num":8,"id":22004,"skills":[2200400,2200412,2200422,2200432,2200441,100211],"attrs":{"1":74315,"2":536693,"5":34574,"6":36056,"4":120,"18":11460,"19":3660,"20":3660,"21":2160,"22":360,"23":360,"24":180,"25":180,"26":1562,"27":1562,"34":15000},"passive_skills":[]},{"title":"1","num":9,"id":32005,"skills":[3200500,3200512,3200522,3200532,3200541,100211],"attrs":{"1":74861,"2":535438,"5":34533,"6":36016,"4":105,"18":11460,"19":1660,"20":5660,"21":2160,"22":360,"23":360,"24":180,"25":180,"26":1562,"27":1562,"34":15000},"passive_skills":[]},{"title":"1","num":10,"id":12005,"skills":[1200500,1200512,1200522,1200532,1200541,100211],"attrs":{"1":80486,"2":534729,"5":34513,"6":35995,"4":121,"18":11460,"19":1660,"20":3660,"21":2160,"22":360,"23":360,"24":180,"25":180,"26":1562,"27":1562,"34":15000},"passive_skills":[]},{"title":"1","num":104,"id":71505,"skills":[7150502],"attrs":{}},{"title":"2","num":105,"id":71501,"skills":[7150102]},{"title":"3","num":106,"id":71506,"skills":[7150602]}</t>
  </si>
  <si>
    <r>
      <rPr>
        <b/>
        <sz val="11"/>
        <color rgb="FFFF0000"/>
        <rFont val="微软雅黑"/>
        <charset val="134"/>
      </rPr>
      <t>神器</t>
    </r>
    <r>
      <rPr>
        <sz val="11"/>
        <color theme="1"/>
        <rFont val="微软雅黑"/>
        <charset val="134"/>
      </rPr>
      <t>ID</t>
    </r>
  </si>
  <si>
    <t>id</t>
  </si>
  <si>
    <t>持续腐蚀</t>
  </si>
  <si>
    <t>{"title":"防守方","num":6,"id":21003,"skills":[2100300,2100312,2100322,2100332,2100341,100111],"attrs":{"1":69263,"2":547098,"5":38105,"6":36479,"4":122,"18":11460,"19":1660,"20":2660,"21":3160,"22":360,"23":360,"24":180,"25":1680,"26":1762,"27":1762,"34":15000},"passive_skills":[]},{"title":"1","num":7,"id":31002,"skills":[3100200,3100212,3100222,3100232,3100241,100111],"attrs":{"1":69891,"2":588731,"5":38105,"6":36498,"4":127,"18":11460,"19":1660,"20":2660,"21":3160,"22":360,"23":360,"24":180,"25":180,"26":1762,"27":1762,"34":15000},"passive_skills":[]},{"title":"1","num":8,"id":34003,"skills":[3400300,3400312,3400322,3400332,3400341,100411],"attrs":{"1":70035,"2":559168,"5":34987,"6":36535,"4":147,"18":11460,"19":1660,"20":2660,"21":3160,"22":360,"23":360,"24":1680,"25":180,"26":1762,"27":1762,"34":15000},"passive_skills":[]},{"title":"1","num":9,"id":24005,"skills":[2400500,2400512,2400522,2400532,2400541,100411],"attrs":{"1":69913,"2":560464,"5":35451,"6":36596,"4":142,"18":11460,"19":1660,"20":2660,"21":3160,"22":360,"23":360,"24":1680,"25":180,"26":1762,"27":1762,"34":15000},"passive_skills":[]},{"title":"1","num":10,"id":32005,"skills":[3200500,3200512,3200522,3200532,3200541,100211],"attrs":{"1":74861,"2":535438,"5":34533,"6":36016,"4":105,"18":11460,"19":1660,"20":5660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</si>
  <si>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技能：</t>
  </si>
  <si>
    <t>技能</t>
  </si>
  <si>
    <t>skills</t>
  </si>
  <si>
    <t>低配控制增伤</t>
  </si>
  <si>
    <t>{"title":"防守方","num":6,"id":21003,"skills":[2100300,2100312,2100322,2100332,2100341,100111],"attrs":{"1":69263,"2":547098,"5":38105,"6":36479,"4":122,"18":11460,"19":1660,"20":2660,"21":3160,"22":360,"23":360,"24":180,"25":1680,"26":1762,"27":1762,"34":15000},"passive_skills":[]},{"title":"1","num":7,"id":43005,"skills":[4300500,4300512,4300522,4300532,4300541,100311],"attrs":{"1":75005,"2":545511,"5":36752,"6":35239,"4":33,"18":11460,"19":1660,"20":3660,"21":2160,"22":360,"23":360,"24":180,"25":180,"26":3262,"27":1762,"34":15000},"passive_skills":[]},{"title":"1","num":8,"id":12005,"skills":[1200500,1200512,1200522,1200532,1200541,100211],"attrs":{"1":80486,"2":534729,"5":34513,"6":35995,"4":121,"18":11460,"19":1660,"20":3660,"21":2160,"22":360,"23":360,"24":180,"25":180,"26":1762,"27":1762,"34":15000},"passive_skills":[]},{"title":"1","num":9,"id":54004,"skills":[5400400,5400412,5400422,5400432,5400441,100411],"attrs":{"1":71250,"2":565465,"5":35533,"6":37163,"4":156,"18":11460,"19":1660,"20":2660,"21":3160,"22":360,"23":360,"24":180,"25":180,"26":1762,"27":1762,"31":800,"34":15000},"passive_skills":[]},{"title":"1","num":10,"id":52005,"skills":[5200500,5200512,5200522,5200532,5200541,100211],"attrs":{"1":76157,"2":541147,"5":35059,"6":36602,"4":123,"18":13460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</si>
  <si>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佩戴：</t>
  </si>
  <si>
    <t>暗器</t>
  </si>
  <si>
    <t>控制增伤</t>
  </si>
  <si>
    <t>{"title":"防守方","num":6,"id":51003,"skills":[5100300,5100312,5100322,5100332,5100341,100111],"attrs":{"1":71004,"2":552119,"5":38207,"6":36600,"4":149,"18":11460,"19":1660,"20":2660,"21":3160,"22":360,"23":360,"24":180,"25":180,"26":1762,"27":3262,"34":15000},"passive_skills":[]},{"title":"1","num":7,"id":42001,"skills":[4200100,4200112,4200122,4200132,4200141,100211],"attrs":{"1":81811,"2":545399,"5":35141,"6":36623,"4":126,"18":11460,"19":1660,"20":3660,"21":2160,"22":360,"23":360,"24":180,"25":180,"26":1762,"27":1762,"34":15000},"passive_skills":[]},{"title":"1","num":8,"id":32001,"skills":[3200100,3200112,3200122,3200132,3200141,100211],"attrs":{"1":74984,"2":537888,"5":34574,"6":36056,"4":116,"18":11460,"19":1660,"20":3660,"21":2160,"22":360,"23":360,"24":180,"25":180,"26":1762,"27":1762,"30":2000,"34":15000},"passive_skills":[]},{"title":"1","num":9,"id":12005,"skills":[1200500,1200512,1200522,1200532,1200541,100211],"attrs":{"1":80486,"2":534729,"5":34513,"6":35995,"4":121,"18":11460,"19":1660,"20":3660,"21":2160,"22":360,"23":360,"24":180,"25":180,"26":1762,"27":1762,"34":15000},"passive_skills":[]},{"title":"1","num":10,"id":52005,"skills":[5200500,5200512,5200522,5200532,5200541,100211],"attrs":{"1":76157,"2":541147,"5":35059,"6":36602,"4":123,"18":13460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</si>
  <si>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</si>
  <si>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</si>
  <si>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</si>
  <si>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</si>
  <si>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</si>
  <si>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</si>
  <si>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</si>
  <si>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</si>
  <si>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帝国国家队</t>
  </si>
  <si>
    <t>{"title":"防守方","num":6,"id":11004,"skills":[1100400,1100412,1100422,1100432,1100441,100111],"attrs":{"1":69891,"2":544648,"5":37599,"6":35993,"4":128,"18":11460,"19":1660,"20":3160,"21":3160,"22":360,"23":360,"24":180,"25":180,"26":2462,"27":3962,"34":15000},"passive_skills":[]},{"title":"1","num":7,"id":13003,"skills":[1300300,1300312,1300322,1300332,1300341,100311],"attrs":{"1":74357,"2":537311,"5":36125,"6":34692,"4":115,"18":11460,"19":1660,"20":5660,"21":2160,"22":360,"23":360,"24":180,"25":180,"26":2462,"27":2462,"34":15000},"passive_skills":[]},{"title":"1","num":8,"id":13001,"skills":[1300100,1300112,1300122,1300132,1300141,100311],"attrs":{"1":74479,"2":539761,"5":36165,"6":34734,"4":120,"18":13260,"19":1660,"20":4160,"21":2160,"22":360,"23":360,"24":180,"25":180,"26":2462,"27":2462,"34":15000},"passive_skills":[]},{"title":"1","num":9,"id":14002,"skills":[1400200,1400212,1400222,1400232,1400241,100411],"attrs":{"1":70663,"2":560525,"5":35451,"6":36576,"4":150,"18":11460,"19":1660,"20":3160,"21":3160,"22":360,"23":1860,"24":180,"25":180,"26":2462,"27":2462,"34":15000},"passive_skills":[]},{"title":"1","num":10,"id":12005,"skills":[1200500,1200512,1200522,1200532,1200541,100211],"attrs":{"1":80486,"2":534729,"5":34513,"6":35995,"4":121,"18":11460,"19":1660,"20":4160,"21":2160,"22":360,"23":360,"24":180,"25":180,"26":2462,"27":2462,"34":15000},"passive_skills":[]},{"title":"1","num":104,"id":71505,"skills":[7150502],"attrs":{}},{"title":"2","num":105,"id":71501,"skills":[7150102]},{"title":"3","num":106,"id":71506,"skills":[7150602]}</t>
  </si>
  <si>
    <t>value</t>
  </si>
  <si>
    <t>月影国家队</t>
  </si>
  <si>
    <t>{"title":"防守方","num":6,"id":31002,"skills":[3100200,3100212,3100222,3100232,3100241,100111],"attrs":{"1":69891,"2":588731,"5":38105,"6":36498,"4":127,"18":11460,"19":2160,"20":2660,"21":3160,"22":360,"23":360,"24":180,"25":180,"26":2462,"27":2462,"34":15000},"passive_skills":[]},{"title":"1","num":7,"id":33004,"skills":[3300400,3300412,3300422,3300432,3300441,100311],"attrs":{"1":73831,"2":538445,"5":36145,"6":34692,"4":110,"18":11460,"19":2160,"20":3660,"21":2160,"22":360,"23":360,"24":180,"25":180,"26":2462,"27":2462,"28":1500,"34":15000},"passive_skills":[]},{"title":"1","num":8,"id":32001,"skills":[3200100,3200112,3200122,3200132,3200141,100211],"attrs":{"1":74984,"2":537888,"5":34574,"6":36056,"4":116,"18":11460,"19":2160,"20":3660,"21":2160,"22":360,"23":360,"24":180,"25":180,"26":2462,"27":2462,"30":2000,"34":15000},"passive_skills":[]},{"title":"1","num":9,"id":34003,"skills":[3400300,3400312,3400322,3400332,3400341,100411],"attrs":{"1":70035,"2":559168,"5":34987,"6":36535,"4":147,"18":11460,"19":2160,"20":2660,"21":3160,"22":360,"23":360,"24":1680,"25":180,"26":2462,"27":2462,"34":15000},"passive_skills":[]},{"title":"1","num":10,"id":32005,"skills":[3200500,3200512,3200522,3200532,3200541,100211],"attrs":{"1":74861,"2":535438,"5":34533,"6":36016,"4":105,"18":11460,"19":2160,"20":5660,"21":2160,"22":360,"23":360,"24":180,"25":180,"26":2462,"27":2462,"34":15000},"passive_skills":[]},{"title":"1","num":104,"id":71505,"skills":[7150502],"attrs":{}},{"title":"2","num":105,"id":71501,"skills":[7150102]},{"title":"3","num":106,"id":71506,"skills":[7150602]}</t>
  </si>
  <si>
    <t>森林国家队</t>
  </si>
  <si>
    <t>{"title":"防守方","num":6,"id":21003,"skills":[2100300,2100312,2100322,2100332,2100341,100111],"attrs":{"1":69263,"2":547098,"5":38105,"6":36479,"4":122,"18":11460,"19":1660,"20":2660,"21":3160,"22":360,"23":360,"24":180,"25":2180,"26":2462,"27":2462,"34":15000},"passive_skills":[]},{"title":"1","num":7,"id":23002,"skills":[2300200,2300212,2300222,2300232,2300241,100311],"attrs":{"1":73811,"2":542211,"5":36671,"6":35219,"4":118,"18":11460,"19":1660,"20":3660,"21":2160,"22":360,"23":360,"24":180,"25":680,"26":2462,"27":2462,"28":1500,"34":15000},"passive_skills":[]},{"title":"1","num":8,"id":22001,"skills":[2200100,2200112,2200122,2200132,2200141,100211],"attrs":{"1":74841,"2":539163,"5":35039,"6":36117,"4":117,"18":11460,"19":1660,"20":4660,"21":2160,"22":360,"23":360,"24":180,"25":680,"26":2462,"27":2462,"30":1000,"34":15000},"passive_skills":[]},{"title":"1","num":9,"id":22004,"skills":[2200400,2200412,2200422,2200432,2200441,100211],"attrs":{"1":74315,"2":536693,"5":34574,"6":36056,"4":120,"18":11460,"19":3660,"20":3660,"21":2160,"22":360,"23":360,"24":180,"25":680,"26":2462,"27":2462,"34":15000},"passive_skills":[]},{"title":"1","num":10,"id":24005,"skills":[2400500,2400512,2400522,2400532,2400541,100411],"attrs":{"1":69913,"2":560464,"5":35451,"6":36596,"4":142,"18":11460,"19":1660,"20":2660,"21":3160,"22":360,"23":360,"24":1680,"25":680,"26":2462,"27":2462,"34":15000},"passive_skills":[]},{"title":"1","num":104,"id":71505,"skills":[7150502],"attrs":{}},{"title":"2","num":105,"id":71501,"skills":[7150102]},{"title":"3","num":106,"id":71506,"skills":[7150602]}</t>
  </si>
  <si>
    <t>三核切后</t>
  </si>
  <si>
    <t>{"title":"防守方","num":6,"id":31002,"skills":[3100200,3100212,3100222,3100232,3100241,100111],"attrs":{"1":69891,"2":588731,"5":38105,"6":36498,"4":127,"18":11460,"19":1660,"20":2660,"21":3160,"22":360,"23":360,"24":180,"25":180,"26":1762,"27":1762,"34":15000},"passive_skills":[]},{"title":"1","num":7,"id":23002,"skills":[2300200,2300212,2300222,2300232,2300241,100311],"attrs":{"1":73811,"2":542211,"5":36671,"6":35219,"4":118,"18":11460,"19":1660,"20":3660,"21":2160,"22":360,"23":360,"24":180,"25":180,"26":1762,"27":1762,"28":1500,"34":15000},"passive_skills":[]},{"title":"1","num":8,"id":32001,"skills":[3200100,3200112,3200122,3200132,3200141,100211],"attrs":{"1":74984,"2":537888,"5":34574,"6":36056,"4":116,"18":11460,"19":1660,"20":3660,"21":2160,"22":360,"23":360,"24":180,"25":180,"26":1762,"27":1762,"30":2000,"34":15000},"passive_skills":[]},{"title":"1","num":9,"id":22001,"skills":[2200100,2200112,2200122,2200132,2200141,100211],"attrs":{"1":74841,"2":539163,"5":35039,"6":36117,"4":117,"18":11460,"19":1660,"20":4660,"21":2160,"22":360,"23":360,"24":180,"25":180,"26":1762,"27":1762,"30":1000,"34":15000},"passive_skills":[]},{"title":"1","num":10,"id":34003,"skills":[3400300,3400312,3400322,3400332,3400341,100411],"attrs":{"1":70035,"2":559168,"5":34987,"6":36535,"4":147,"18":11460,"19":1660,"20":2660,"21":3160,"22":360,"23":360,"24":1680,"25":180,"26":1762,"27":1762,"34":15000},"passive_skills":[]},{"title":"1","num":104,"id":71505,"skills":[7150502],"attrs":{}},{"title":"2","num":105,"id":71501,"skills":[7150102]},{"title":"3","num":106,"id":71506,"skills":[7150602]}</t>
  </si>
  <si>
    <t>前排蒸发</t>
  </si>
  <si>
    <t>{"title":"防守方","num":6,"id":41003,"skills":[4100300,4100312,4100322,4100332,4100341,100111],"attrs":{"1":70499,"2":553435,"5":38248,"6":36560,"4":155,"18":11460,"19":1660,"20":2660,"21":3160,"22":360,"23":360,"24":180,"25":180,"26":2062,"27":2062,"34":15000},"passive_skills":[]},{"title":"1","num":7,"id":13001,"skills":[1300100,1300112,1300122,1300132,1300141,100311],"attrs":{"1":74479,"2":539761,"5":36165,"6":34734,"4":120,"18":13260,"19":1660,"20":3660,"21":2160,"22":360,"23":360,"24":180,"25":180,"26":2062,"27":2062,"34":15000},"passive_skills":[]},{"title":"1","num":8,"id":53001,"skills":[5300100,5300112,5300122,5300132,5300141,100311],"attrs":{"1":75654,"2":546746,"5":36752,"6":35341,"4":124,"18":11460,"19":1660,"20":3660,"21":2160,"22":360,"23":360,"24":180,"25":180,"26":2062,"27":2062,"34":17400},"passive_skills":[]},{"title":"1","num":9,"id":14002,"skills":[1400200,1400212,1400222,1400232,1400241,100411],"attrs":{"1":70663,"2":560525,"5":35451,"6":36576,"4":150,"18":11460,"19":1660,"20":2660,"21":3160,"22":360,"23":1860,"24":180,"25":180,"26":2062,"27":2062,"34":15000},"passive_skills":[]},{"title":"1","num":10,"id":52002,"skills":[5200200,5200212,5200222,5200232,5200241,100211],"attrs":{"1":76724,"2":544103,"5":35120,"6":36664,"4":119,"18":11460,"19":1660,"20":4460,"21":2160,"22":360,"23":360,"24":180,"25":180,"26":2062,"27":2062,"34":16200},"passive_skills":[]},{"title":"1","num":104,"id":71505,"skills":[7150502],"attrs":{}},{"title":"2","num":105,"id":71501,"skills":[7150102]},{"title":"3","num":106,"id":71506,"skills":[7150602]}</t>
  </si>
  <si>
    <t>高配物理切后</t>
  </si>
  <si>
    <t>{"title":"防守方","num":6,"id":51003,"skills":[5100300,5100312,5100322,5100332,5100341,100111],"attrs":{"1":71004,"2":552119,"5":38207,"6":36600,"4":149,"18":11460,"19":1660,"20":2660,"21":3160,"22":360,"23":360,"24":180,"25":180,"26":1762,"27":3262,"34":15000},"passive_skills":[]},{"title":"1","num":7,"id":23002,"skills":[2300200,2300212,2300222,2300232,2300241,100311],"attrs":{"1":73811,"2":542211,"5":36671,"6":35219,"4":118,"18":11460,"19":1660,"20":3660,"21":2160,"22":360,"23":360,"24":180,"25":180,"26":1762,"27":1762,"28":1500,"34":15000},"passive_skills":[]},{"title":"1","num":8,"id":43002,"skills":[4300200,4300212,4300222,4300232,4300241,100311],"attrs":{"1":75551,"2":548487,"5":36813,"6":35300,"4":129,"18":11460,"19":1660,"20":4460,"21":2160,"22":360,"23":1160,"24":180,"25":180,"26":1762,"27":1762,"34":15000},"passive_skills":[]},{"title":"1","num":9,"id":54004,"skills":[5400400,5400412,5400422,5400432,5400441,100411],"attrs":{"1":71250,"2":565465,"5":35533,"6":37163,"4":156,"18":11460,"19":1660,"20":2660,"21":3160,"22":360,"23":360,"24":180,"25":180,"26":1762,"27":1762,"31":800,"34":15000},"passive_skills":[]},{"title":"1","num":10,"id":13001,"skills":[1300100,1300112,1300122,1300132,1300141,100311],"attrs":{"1":74479,"2":539761,"5":36165,"6":34734,"4":120,"18":13260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</si>
  <si>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高配持续爆发</t>
  </si>
  <si>
    <t>{"title":"防守方","num":6,"id":41003,"skills":[4100300,4100312,4100322,4100332,4100341,100111],"attrs":{"1":70499,"2":553435,"5":38248,"6":36560,"4":155,"18":11460,"19":1660,"20":2660,"21":3160,"22":360,"23":360,"24":180,"25":180,"26":1762,"27":1762,"34":15000},"passive_skills":[]},{"title":"1","num":7,"id":23002,"skills":[2300200,2300212,2300222,2300232,2300241,100311],"attrs":{"1":73811,"2":542211,"5":36671,"6":35219,"4":118,"18":11460,"19":1660,"20":3660,"21":2160,"22":360,"23":360,"24":180,"25":180,"26":1762,"27":1762,"28":1500,"34":15000},"passive_skills":[]},{"title":"1","num":8,"id":52002,"skills":[5200200,5200212,5200222,5200232,5200241,100211],"attrs":{"1":76724,"2":544103,"5":35120,"6":36664,"4":119,"18":11460,"19":1660,"20":4460,"21":2160,"22":360,"23":360,"24":180,"25":180,"26":1762,"27":1762,"34":16200},"passive_skills":[]},{"title":"1","num":9,"id":14002,"skills":[1400200,1400212,1400222,1400232,1400241,100411],"attrs":{"1":70663,"2":560525,"5":35451,"6":36576,"4":150,"18":11460,"19":1660,"20":2660,"21":3160,"22":360,"23":1860,"24":180,"25":180,"26":1762,"27":1762,"34":15000},"passive_skills":[]},{"title":"1","num":10,"id":42001,"skills":[4200100,4200112,4200122,4200132,4200141,100211],"attrs":{"1":81811,"2":545399,"5":35141,"6":36623,"4":126,"18":11460,"19":1660,"20":3660,"21":2160,"22":360,"23":360,"24":180,"25":180,"26":1762,"27":1762,"34":15000},"passive_skills":[]},{"title":"1","num":104,"id":71505,"skills":[7150502],"attrs":{}},{"title":"2","num":105,"id":71501,"skills":[7150102]},{"title":"3","num":106,"id":71506,"skills":[7150602]}</t>
  </si>
  <si>
    <t>强力控制</t>
  </si>
  <si>
    <t>{"title":"防守方","num":6,"id":51003,"skills":[5100300,5100312,5100322,5100332,5100341,100111],"attrs":{"1":71004,"2":552119,"5":38207,"6":36600,"4":149,"18":11460,"19":1660,"20":2660,"21":3160,"22":360,"23":360,"24":180,"25":180,"26":2462,"27":3962,"34":15000},"passive_skills":[]},{"title":"1","num":7,"id":54004,"skills":[5400400,5400412,5400422,5400432,5400441,100411],"attrs":{"1":71250,"2":565465,"5":35533,"6":37163,"4":156,"18":11460,"19":1660,"20":2660,"21":3160,"22":360,"23":360,"24":180,"25":180,"26":2462,"27":2462,"31":800,"34":15000},"passive_skills":[]},{"title":"1","num":8,"id":43002,"skills":[4300200,4300212,4300222,4300232,4300241,100311],"attrs":{"1":75551,"2":548487,"5":36813,"6":35300,"4":129,"18":11460,"19":1660,"20":4460,"21":2160,"22":360,"23":1160,"24":180,"25":180,"26":2462,"27":2462,"34":15000},"passive_skills":[]},{"title":"1","num":9,"id":44004,"skills":[4400400,4400412,4400422,4400432,4400441,100411],"attrs":{"1":71189,"2":566762,"5":35573,"6":37102,"4":130,"18":11460,"19":1660,"20":2660,"21":3160,"22":360,"23":2160,"24":1880,"25":180,"26":2462,"27":2462,"34":15000},"passive_skills":[]},{"title":"1","num":10,"id":52005,"skills":[5200500,5200512,5200522,5200532,5200541,100211],"attrs":{"1":76157,"2":541147,"5":35059,"6":36602,"4":123,"18":13460,"19":1660,"20":3660,"21":2160,"22":360,"23":360,"24":180,"25":180,"26":2462,"27":2462,"34":15000},"passive_skills":[]},{"title":"1","num":104,"id":71505,"skills":[7150502],"attrs":{}},{"title":"2","num":105,"id":71501,"skills":[7150102]},{"title":"3","num":106,"id":71506,"skills":[7150602]}</t>
  </si>
  <si>
    <t>神族国家队</t>
  </si>
  <si>
    <t>{"title":"防守方","num":6,"id":41003,"skills":[4100300,4100312,4100322,4100332,4100341,100111],"attrs":{"1":70499,"2":553435,"5":38248,"6":36560,"4":155,"18":11460,"19":1660,"20":2660,"21":3160,"22":360,"23":360,"24":180,"25":180,"26":2962,"27":2962,"34":15000,"38":500},"passive_skills":[]},{"title":"1","num":7,"id":43002,"skills":[4300200,4300212,4300222,4300232,4300241,100311],"attrs":{"1":75551,"2":548487,"5":36813,"6":35300,"4":129,"18":11460,"19":1660,"20":4460,"21":2160,"22":360,"23":1160,"24":180,"25":180,"26":2962,"27":2962,"34":15000,"38":500},"passive_skills":[]},{"title":"1","num":8,"id":42001,"skills":[4200100,4200112,4200122,4200132,4200141,100211],"attrs":{"1":81811,"2":545399,"5":35141,"6":36623,"4":126,"18":11460,"19":1660,"20":3660,"21":2160,"22":360,"23":360,"24":180,"25":180,"26":2962,"27":2962,"34":15000,"38":500},"passive_skills":[]},{"title":"1","num":9,"id":43005,"skills":[4300500,4300512,4300522,4300532,4300541,100311],"attrs":{"1":75005,"2":545511,"5":36752,"6":35239,"4":33,"18":11460,"19":1660,"20":3660,"21":2160,"22":360,"23":360,"24":180,"25":180,"26":4462,"27":2962,"34":15000,"38":500},"passive_skills":[]},{"title":"1","num":10,"id":44004,"skills":[4400400,4400412,4400422,4400432,4400441,100411],"attrs":{"1":71189,"2":566762,"5":35573,"6":37102,"4":130,"18":11460,"19":1660,"20":2660,"21":3160,"22":360,"23":2160,"24":1880,"25":180,"26":2962,"27":2962,"34":15000,"38":500},"passive_skills":[]},{"title":"1","num":104,"id":71505,"skills":[7150502],"attrs":{}},{"title":"2","num":105,"id":71501,"skills":[7150102]},{"title":"3","num":106,"id":71506,"skills":[7150602]}</t>
  </si>
  <si>
    <t>恶魔国家队</t>
  </si>
  <si>
    <t>{"title":"防守方","num":6,"id":51003,"skills":[5100300,5100312,5100322,5100332,5100341,100111],"attrs":{"1":71004,"2":552119,"5":38207,"6":36600,"4":149,"18":11460,"19":1660,"20":2660,"21":3160,"22":360,"23":360,"24":180,"25":180,"26":2962,"27":4462,"32":500,"34":15000},"passive_skills":[]},{"title":"1","num":7,"id":52002,"skills":[5200200,5200212,5200222,5200232,5200241,100211],"attrs":{"1":76724,"2":544103,"5":35120,"6":36664,"4":119,"18":11460,"19":1660,"20":4460,"21":2160,"22":360,"23":360,"24":180,"25":180,"26":2962,"27":2962,"32":500,"34":16200},"passive_skills":[]},{"title":"1","num":8,"id":53001,"skills":[5300100,5300112,5300122,5300132,5300141,100311],"attrs":{"1":75654,"2":546746,"5":36752,"6":35341,"4":124,"18":11460,"19":1660,"20":3660,"21":2160,"22":360,"23":360,"24":180,"25":180,"26":2962,"27":2962,"32":500,"34":17400},"passive_skills":[]},{"title":"1","num":9,"id":54004,"skills":[5400400,5400412,5400422,5400432,5400441,100411],"attrs":{"1":71250,"2":565465,"5":35533,"6":37163,"4":156,"18":11460,"19":1660,"20":2660,"21":3160,"22":360,"23":360,"24":180,"25":180,"26":2962,"27":2962,"31":800,"32":500,"34":15000},"passive_skills":[]},{"title":"1","num":10,"id":52005,"skills":[5200500,5200512,5200522,5200532,5200541,100211],"attrs":{"1":76157,"2":541147,"5":35059,"6":36602,"4":123,"18":13460,"19":1660,"20":3660,"21":2160,"22":360,"23":360,"24":180,"25":180,"26":2962,"27":2962,"32":500,"34":15000},"passive_skills":[]},{"title":"1","num":104,"id":71505,"skills":[7150502],"attrs":{}},{"title":"2","num":105,"id":71501,"skills":[7150102]},{"title":"3","num":106,"id":71506,"skills":[7150602]}</t>
  </si>
  <si>
    <t>自定义项：</t>
  </si>
  <si>
    <r>
      <rPr>
        <b/>
        <sz val="11"/>
        <color rgb="FFFF0000"/>
        <rFont val="微软雅黑"/>
        <charset val="134"/>
      </rPr>
      <t>灵宠</t>
    </r>
    <r>
      <rPr>
        <sz val="11"/>
        <color theme="1"/>
        <rFont val="微软雅黑"/>
        <charset val="134"/>
      </rPr>
      <t>ID</t>
    </r>
  </si>
  <si>
    <t>攻击%</t>
  </si>
  <si>
    <t>生命%</t>
  </si>
  <si>
    <t>物防%</t>
  </si>
  <si>
    <t>魔防%</t>
  </si>
  <si>
    <t>"passive_skills":[]</t>
  </si>
  <si>
    <t>英雄等级</t>
  </si>
  <si>
    <t>强突破</t>
  </si>
  <si>
    <t>弱突破</t>
  </si>
  <si>
    <t>Z</t>
  </si>
  <si>
    <t>X</t>
  </si>
  <si>
    <t>C</t>
  </si>
  <si>
    <t>强星级</t>
  </si>
  <si>
    <t>次星级</t>
  </si>
  <si>
    <t>神器星级</t>
  </si>
  <si>
    <t>a</t>
  </si>
  <si>
    <t>s</t>
  </si>
  <si>
    <t>z</t>
  </si>
  <si>
    <t>x</t>
  </si>
  <si>
    <t>c</t>
  </si>
  <si>
    <t>input:</t>
  </si>
  <si>
    <t>进攻方数据：</t>
  </si>
  <si>
    <t>防守方方数据：</t>
  </si>
  <si>
    <t>材料</t>
  </si>
  <si>
    <t>迷宫</t>
  </si>
  <si>
    <t>竞技场</t>
  </si>
  <si>
    <t>爬塔</t>
  </si>
  <si>
    <t>材料本</t>
  </si>
  <si>
    <t>个人boss</t>
  </si>
  <si>
    <t>公会</t>
  </si>
  <si>
    <t>列传</t>
  </si>
  <si>
    <t>列传精英</t>
  </si>
  <si>
    <t>模块名称</t>
  </si>
  <si>
    <t>excel_battlefield</t>
  </si>
  <si>
    <t>当前版本</t>
  </si>
  <si>
    <t>0.9.3.1-2021-12-2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</si>
  <si>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</si>
  <si>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</si>
  <si>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</si>
  <si>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</si>
  <si>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</si>
  <si>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</si>
  <si>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</si>
  <si>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</si>
  <si>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</si>
  <si>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</si>
  <si>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</si>
  <si>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</si>
  <si>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</si>
  <si>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</si>
  <si>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</si>
  <si>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已提交</t>
  </si>
  <si>
    <t>轮次</t>
  </si>
  <si>
    <t>胜负</t>
  </si>
  <si>
    <t>回合</t>
  </si>
  <si>
    <t>剩余人数</t>
  </si>
  <si>
    <t>战报</t>
  </si>
  <si>
    <t>神器1</t>
  </si>
  <si>
    <t>神器2</t>
  </si>
  <si>
    <t>神器3</t>
  </si>
  <si>
    <t>神器</t>
  </si>
  <si>
    <t>"title"</t>
  </si>
  <si>
    <t>"num"</t>
  </si>
  <si>
    <t>"id"</t>
  </si>
  <si>
    <t>"skills"</t>
  </si>
  <si>
    <t>"passive_skills"</t>
  </si>
  <si>
    <t>"attrs"</t>
  </si>
  <si>
    <t>"value"</t>
  </si>
  <si>
    <t>"passive_skills":[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</si>
  <si>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</si>
  <si>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</si>
  <si>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</si>
  <si>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</si>
  <si>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</si>
  <si>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</si>
  <si>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</si>
  <si>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</si>
  <si>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</si>
  <si>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</si>
  <si>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</si>
  <si>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</si>
  <si>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</si>
  <si>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</si>
  <si>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</si>
  <si>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</si>
  <si>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</si>
  <si>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升星固定值</t>
  </si>
  <si>
    <t>额外百分比属性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</si>
  <si>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</si>
  <si>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</si>
  <si>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</si>
  <si>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</si>
  <si>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</si>
  <si>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</si>
  <si>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进攻方阵营羁绊加成：</t>
  </si>
  <si>
    <t>防守方方阵营羁绊加成：</t>
  </si>
  <si>
    <t>属性默认值:</t>
  </si>
  <si>
    <t>战力修正</t>
  </si>
  <si>
    <t>属性ID</t>
  </si>
  <si>
    <t>属性值</t>
  </si>
  <si>
    <t>阵营</t>
  </si>
  <si>
    <t>标准命中率</t>
  </si>
  <si>
    <t>标准暴击率</t>
  </si>
  <si>
    <t>标准暴伤</t>
  </si>
  <si>
    <t>race</t>
  </si>
  <si>
    <t>战力</t>
  </si>
  <si>
    <t>属性</t>
  </si>
  <si>
    <t>最终值</t>
  </si>
  <si>
    <t>战力系数</t>
  </si>
  <si>
    <t>被动1</t>
  </si>
  <si>
    <t>被动2</t>
  </si>
  <si>
    <t>值</t>
  </si>
  <si>
    <t>值%</t>
  </si>
  <si>
    <t>觉醒%</t>
  </si>
  <si>
    <t>被动1加属性</t>
  </si>
  <si>
    <t>被动2加属性</t>
  </si>
  <si>
    <t>被动1加属性%</t>
  </si>
  <si>
    <t>被动2加属性%</t>
  </si>
  <si>
    <t>skill</t>
  </si>
  <si>
    <t>passive_skill</t>
  </si>
  <si>
    <t>突破技能</t>
  </si>
  <si>
    <t>突破需求</t>
  </si>
  <si>
    <t>ID</t>
  </si>
  <si>
    <t>int</t>
  </si>
  <si>
    <t>string</t>
  </si>
  <si>
    <t>种族</t>
  </si>
  <si>
    <t>上阵角色数量</t>
  </si>
  <si>
    <t>加成属性1</t>
  </si>
  <si>
    <t>加成值1</t>
  </si>
  <si>
    <t>描述</t>
  </si>
  <si>
    <t>both</t>
  </si>
  <si>
    <t>client</t>
  </si>
  <si>
    <t>role_num</t>
  </si>
  <si>
    <t>buff_1</t>
  </si>
  <si>
    <t>buff_value_1</t>
  </si>
  <si>
    <t>buff_2</t>
  </si>
  <si>
    <t>buff_value_2</t>
  </si>
  <si>
    <t>buff_3</t>
  </si>
  <si>
    <t>buff_value_3</t>
  </si>
  <si>
    <t>text</t>
  </si>
  <si>
    <t>common.race_buff_1</t>
  </si>
  <si>
    <t>common.race_buff_2</t>
  </si>
  <si>
    <t>common.race_buff_3</t>
  </si>
  <si>
    <t>common.race_buff_4</t>
  </si>
  <si>
    <t>common.race_buff_9</t>
  </si>
  <si>
    <t>common.race_buff_10</t>
  </si>
  <si>
    <t>common.race_buff_11</t>
  </si>
  <si>
    <t>common.race_buff_12</t>
  </si>
  <si>
    <t>common.race_buff_5</t>
  </si>
  <si>
    <t>common.race_buff_6</t>
  </si>
  <si>
    <t>common.race_buff_7</t>
  </si>
  <si>
    <t>common.race_buff_8</t>
  </si>
  <si>
    <t>common.race_buff_13</t>
  </si>
  <si>
    <t>common.race_buff_14</t>
  </si>
  <si>
    <t>common.race_buff_15</t>
  </si>
  <si>
    <t>common.race_buff_16</t>
  </si>
  <si>
    <t>common.race_buff_17</t>
  </si>
  <si>
    <t>common.race_buff_18</t>
  </si>
  <si>
    <t>common.race_buff_19</t>
  </si>
  <si>
    <t>common.race_buff_20</t>
  </si>
  <si>
    <t>common.race_buff_21</t>
  </si>
  <si>
    <t>common.race_buff_22</t>
  </si>
  <si>
    <t>common.race_buff_23</t>
  </si>
  <si>
    <t>编号</t>
  </si>
  <si>
    <t>名称</t>
  </si>
  <si>
    <t>数值</t>
  </si>
  <si>
    <t>注释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</si>
  <si>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</si>
  <si>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</si>
  <si>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</si>
  <si>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</si>
  <si>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</si>
  <si>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</si>
  <si>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</si>
  <si>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</si>
  <si>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</si>
  <si>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</si>
  <si>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</si>
  <si>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</si>
  <si>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</si>
  <si>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</si>
  <si>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</si>
  <si>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</si>
  <si>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</si>
  <si>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</si>
  <si>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</si>
  <si>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</si>
  <si>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</si>
  <si>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</si>
  <si>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</si>
  <si>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</si>
  <si>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</si>
  <si>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</si>
  <si>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</si>
  <si>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</si>
  <si>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</si>
  <si>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</si>
  <si>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</si>
  <si>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</si>
  <si>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战斗有效控制率，最低修正0%</t>
  </si>
  <si>
    <t>有效控制触发最高</t>
  </si>
  <si>
    <t>战斗有效控制率，最高修正100%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</si>
  <si>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</si>
  <si>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</si>
  <si>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</si>
  <si>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</si>
  <si>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</si>
  <si>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</si>
  <si>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</si>
  <si>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</si>
  <si>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</si>
  <si>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</si>
  <si>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</si>
  <si>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</si>
  <si>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</si>
  <si>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</si>
  <si>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</si>
  <si>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</si>
  <si>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</si>
  <si>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</si>
  <si>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</si>
  <si>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</si>
  <si>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</si>
  <si>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</si>
  <si>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</si>
  <si>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</si>
  <si>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</si>
  <si>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</si>
  <si>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</si>
  <si>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</si>
  <si>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</si>
  <si>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</si>
  <si>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</si>
  <si>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</si>
  <si>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</si>
  <si>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</si>
  <si>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</si>
  <si>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</si>
  <si>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</si>
  <si>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英雄战斗力公式中的系数，实际为3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</si>
  <si>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</si>
  <si>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</si>
  <si>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</si>
  <si>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</si>
  <si>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</si>
  <si>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</si>
  <si>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</si>
  <si>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</si>
  <si>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</si>
  <si>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</si>
  <si>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</si>
  <si>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</si>
  <si>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</si>
  <si>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</si>
  <si>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</si>
  <si>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</si>
  <si>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</si>
  <si>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</si>
  <si>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</si>
  <si>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</si>
  <si>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</si>
  <si>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</si>
  <si>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</si>
  <si>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</si>
  <si>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</si>
  <si>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</si>
  <si>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</si>
  <si>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</si>
  <si>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</si>
  <si>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</si>
  <si>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</si>
  <si>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</si>
  <si>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</si>
  <si>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</si>
  <si>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</si>
  <si>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</si>
  <si>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</si>
  <si>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</si>
  <si>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</si>
  <si>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</si>
  <si>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</si>
  <si>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</si>
  <si>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</si>
  <si>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</si>
  <si>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</si>
  <si>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</si>
  <si>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</si>
  <si>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</si>
  <si>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</si>
  <si>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</si>
  <si>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</si>
  <si>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</si>
  <si>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</si>
  <si>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</si>
  <si>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</si>
  <si>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</si>
  <si>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</si>
  <si>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</si>
  <si>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</si>
  <si>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</si>
  <si>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</si>
  <si>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</si>
  <si>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</si>
  <si>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</si>
  <si>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</si>
  <si>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</si>
  <si>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</si>
  <si>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</si>
  <si>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</si>
  <si>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</si>
  <si>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</si>
  <si>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</si>
  <si>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</si>
  <si>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是否在图鉴中显示</t>
  </si>
  <si>
    <t>显示排序</t>
  </si>
  <si>
    <t>碎片id</t>
  </si>
  <si>
    <t>通用英雄标记</t>
  </si>
  <si>
    <t>是否显示获取途径按钮</t>
  </si>
  <si>
    <t>none</t>
  </si>
  <si>
    <t>server</t>
  </si>
  <si>
    <t>comments</t>
  </si>
  <si>
    <t>bio</t>
  </si>
  <si>
    <t>tips</t>
  </si>
  <si>
    <t>tip</t>
  </si>
  <si>
    <t>rare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</si>
  <si>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</si>
  <si>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</si>
  <si>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</si>
  <si>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</si>
  <si>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</si>
  <si>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</si>
  <si>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</si>
  <si>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</si>
  <si>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</si>
  <si>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</si>
  <si>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</si>
  <si>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</si>
  <si>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</si>
  <si>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</si>
  <si>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</si>
  <si>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</si>
  <si>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</si>
  <si>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</si>
  <si>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</si>
  <si>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</si>
  <si>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show_manual</t>
  </si>
  <si>
    <t>order</t>
  </si>
  <si>
    <t>fragment_id</t>
  </si>
  <si>
    <t>special</t>
  </si>
  <si>
    <t>back</t>
  </si>
  <si>
    <t>get_path_view</t>
  </si>
  <si>
    <t>菲米丝-裁决之刃</t>
  </si>
  <si>
    <t>hero.hero_name_13001</t>
  </si>
  <si>
    <t>hero.hero_title_13001</t>
  </si>
  <si>
    <t>hero.hero_bio_13001</t>
  </si>
  <si>
    <t>hero.hero_tip_13001</t>
  </si>
  <si>
    <t>117|125|123</t>
  </si>
  <si>
    <t>130011:1</t>
  </si>
  <si>
    <t>贞德-圣女（临时）</t>
  </si>
  <si>
    <t>hero.hero_name_14002</t>
  </si>
  <si>
    <t>hero.hero_title_14002</t>
  </si>
  <si>
    <t>hero.hero_bio_14002</t>
  </si>
  <si>
    <t>hero.hero_tip_14002</t>
  </si>
  <si>
    <t>122|128|121</t>
  </si>
  <si>
    <t>140020:1</t>
  </si>
  <si>
    <t>路飞-海军上将（临时）</t>
  </si>
  <si>
    <t>hero.hero_name_13003</t>
  </si>
  <si>
    <t>hero.hero_title_13003</t>
  </si>
  <si>
    <t>hero.hero_bio_13003</t>
  </si>
  <si>
    <t>hero.hero_tip_13003</t>
  </si>
  <si>
    <t>125|123|116</t>
  </si>
  <si>
    <t>130030:1</t>
  </si>
  <si>
    <t>艾璐德-拂晓之光</t>
  </si>
  <si>
    <t>hero.hero_name_11004</t>
  </si>
  <si>
    <t>hero.hero_title_11004</t>
  </si>
  <si>
    <t>hero.hero_bio_11004</t>
  </si>
  <si>
    <t>hero.hero_tip_11004</t>
  </si>
  <si>
    <t>120|127|128</t>
  </si>
  <si>
    <t>110040:1</t>
  </si>
  <si>
    <t>朵拉贝拉-奥术法师</t>
  </si>
  <si>
    <t>hero.hero_name_12005</t>
  </si>
  <si>
    <t>hero.hero_title_12005</t>
  </si>
  <si>
    <t>hero.hero_bio_12005</t>
  </si>
  <si>
    <t>hero.hero_tip_12005</t>
  </si>
  <si>
    <t>124|117|111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</si>
  <si>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</si>
  <si>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</si>
  <si>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</si>
  <si>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</si>
  <si>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</si>
  <si>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</si>
  <si>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117|125|118</t>
  </si>
  <si>
    <t>120060:1</t>
  </si>
  <si>
    <t/>
  </si>
  <si>
    <t>派瑞昂-密林先知</t>
  </si>
  <si>
    <t>hero.hero_name_22001</t>
  </si>
  <si>
    <t>hero.hero_title_22001</t>
  </si>
  <si>
    <t>hero.hero_bio_22001</t>
  </si>
  <si>
    <t>hero.hero_tip_22001</t>
  </si>
  <si>
    <t>117|121|118</t>
  </si>
  <si>
    <t>220012:2</t>
  </si>
  <si>
    <t>伊尔露恩-唤风者</t>
  </si>
  <si>
    <t>hero.hero_name_23002</t>
  </si>
  <si>
    <t>hero.hero_title_23002</t>
  </si>
  <si>
    <t>hero.hero_bio_23002</t>
  </si>
  <si>
    <t>hero.hero_tip_23002</t>
  </si>
  <si>
    <t>125|129|118</t>
  </si>
  <si>
    <t>230020:1</t>
  </si>
  <si>
    <t>凯恩-战争巨兽（临时）</t>
  </si>
  <si>
    <t>hero.hero_name_21003</t>
  </si>
  <si>
    <t>hero.hero_title_21003</t>
  </si>
  <si>
    <t>hero.hero_bio_21003</t>
  </si>
  <si>
    <t>hero.hero_tip_21003</t>
  </si>
  <si>
    <t>130|119|127</t>
  </si>
  <si>
    <t>210030:1</t>
  </si>
  <si>
    <t>爱丽儿-美人鱼（临时）</t>
  </si>
  <si>
    <t>hero.hero_name_22004</t>
  </si>
  <si>
    <t>hero.hero_title_22004</t>
  </si>
  <si>
    <t>hero.hero_bio_22004</t>
  </si>
  <si>
    <t>hero.hero_tip_22004</t>
  </si>
  <si>
    <t>116|118|129</t>
  </si>
  <si>
    <t>220040:1</t>
  </si>
  <si>
    <t>莉莉&amp;莉雅-自然之灵</t>
  </si>
  <si>
    <t>hero.hero_name_24005</t>
  </si>
  <si>
    <t>hero.hero_title_24005</t>
  </si>
  <si>
    <t>hero.hero_bio_24005</t>
  </si>
  <si>
    <t>hero.hero_tip_24005</t>
  </si>
  <si>
    <t>122|121|130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</si>
  <si>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</si>
  <si>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</si>
  <si>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</si>
  <si>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</si>
  <si>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</si>
  <si>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</si>
  <si>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122|128|130</t>
  </si>
  <si>
    <t>240060:1</t>
  </si>
  <si>
    <t>艾莉-暗影诡兔</t>
  </si>
  <si>
    <t>hero.hero_name_32001</t>
  </si>
  <si>
    <t>hero.hero_title_32001</t>
  </si>
  <si>
    <t>hero.hero_bio_32001</t>
  </si>
  <si>
    <t>hero.hero_tip_32001</t>
  </si>
  <si>
    <t>116|124|129</t>
  </si>
  <si>
    <t>320011:2</t>
  </si>
  <si>
    <t>阿拉德-复仇者（临时）</t>
  </si>
  <si>
    <t>hero.hero_name_31002</t>
  </si>
  <si>
    <t>hero.hero_title_31002</t>
  </si>
  <si>
    <t>hero.hero_bio_31002</t>
  </si>
  <si>
    <t>hero.hero_tip_31002</t>
  </si>
  <si>
    <t>120|127|122</t>
  </si>
  <si>
    <t>310020:1</t>
  </si>
  <si>
    <t>塞德莉-守门人</t>
  </si>
  <si>
    <t>hero.hero_name_34003</t>
  </si>
  <si>
    <t>hero.hero_title_34003</t>
  </si>
  <si>
    <t>hero.hero_bio_34003</t>
  </si>
  <si>
    <t>hero.hero_tip_34003</t>
  </si>
  <si>
    <t>121|128|130</t>
  </si>
  <si>
    <t>340031:3</t>
  </si>
  <si>
    <t>卡洛拉-诡魅魔偶</t>
  </si>
  <si>
    <t>hero.hero_name_33004</t>
  </si>
  <si>
    <t>hero.hero_title_33004</t>
  </si>
  <si>
    <t>hero.hero_bio_33004</t>
  </si>
  <si>
    <t>hero.hero_tip_33004</t>
  </si>
  <si>
    <t>116|118|123</t>
  </si>
  <si>
    <t>330040:1</t>
  </si>
  <si>
    <t>弗兰兹-时之魔爪</t>
  </si>
  <si>
    <t>hero.hero_name_32005</t>
  </si>
  <si>
    <t>hero.hero_title_32005</t>
  </si>
  <si>
    <t>hero.hero_bio_32005</t>
  </si>
  <si>
    <t>hero.hero_tip_32005</t>
  </si>
  <si>
    <t>124|126|116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</si>
  <si>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</si>
  <si>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</si>
  <si>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</si>
  <si>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</si>
  <si>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</si>
  <si>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</si>
  <si>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125|116|118</t>
  </si>
  <si>
    <t>330060:1</t>
  </si>
  <si>
    <t>希斯特瑞亚-风暴之神（临时）</t>
  </si>
  <si>
    <t>hero.hero_name_42001</t>
  </si>
  <si>
    <t>hero.hero_title_42001</t>
  </si>
  <si>
    <t>hero.hero_bio_42001</t>
  </si>
  <si>
    <t>hero.hero_tip_42001</t>
  </si>
  <si>
    <t>124|117|118</t>
  </si>
  <si>
    <t>420010:1</t>
  </si>
  <si>
    <t>海力欧斯-天启审判者</t>
  </si>
  <si>
    <t>hero.hero_name_43002</t>
  </si>
  <si>
    <t>hero.hero_title_43002</t>
  </si>
  <si>
    <t>hero.hero_bio_43002</t>
  </si>
  <si>
    <t>hero.hero_tip_43002</t>
  </si>
  <si>
    <t>125|118|117</t>
  </si>
  <si>
    <t>430020:1</t>
  </si>
  <si>
    <t>巴克夏-正义之拳</t>
  </si>
  <si>
    <t>hero.hero_name_41003</t>
  </si>
  <si>
    <t>hero.hero_title_41003</t>
  </si>
  <si>
    <t>hero.hero_bio_41003</t>
  </si>
  <si>
    <t>hero.hero_tip_41003</t>
  </si>
  <si>
    <t>119|130|127</t>
  </si>
  <si>
    <t>410030:1</t>
  </si>
  <si>
    <t>德米提雅-救赎之魂</t>
  </si>
  <si>
    <t>hero.hero_name_44004</t>
  </si>
  <si>
    <t>hero.hero_title_44004</t>
  </si>
  <si>
    <t>hero.hero_bio_44004</t>
  </si>
  <si>
    <t>hero.hero_tip_44004</t>
  </si>
  <si>
    <t>128|122|130</t>
  </si>
  <si>
    <t>440040:1</t>
  </si>
  <si>
    <t>卡纳克-机械领主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</si>
  <si>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</si>
  <si>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</si>
  <si>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</si>
  <si>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</si>
  <si>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</si>
  <si>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</si>
  <si>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</si>
  <si>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</si>
  <si>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</si>
  <si>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</si>
  <si>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125|128|117</t>
  </si>
  <si>
    <t>420060:1</t>
  </si>
  <si>
    <t>扎普尔-复仇之矛</t>
  </si>
  <si>
    <t>hero.hero_name_53001</t>
  </si>
  <si>
    <t>hero.hero_title_53001</t>
  </si>
  <si>
    <t>hero.hero_bio_53001</t>
  </si>
  <si>
    <t>hero.hero_tip_53001</t>
  </si>
  <si>
    <t>530010:1</t>
  </si>
  <si>
    <t>格尼克德-灵魂撕裂者</t>
  </si>
  <si>
    <t>hero.hero_name_52002</t>
  </si>
  <si>
    <t>hero.hero_title_52002</t>
  </si>
  <si>
    <t>hero.hero_bio_52002</t>
  </si>
  <si>
    <t>hero.hero_tip_52002</t>
  </si>
  <si>
    <t>520020:1</t>
  </si>
  <si>
    <t>杜尔拉汗-恶灵骑士</t>
  </si>
  <si>
    <t>hero.hero_name_51003</t>
  </si>
  <si>
    <t>hero.hero_title_51003</t>
  </si>
  <si>
    <t>hero.hero_bio_51003</t>
  </si>
  <si>
    <t>hero.hero_tip_51003</t>
  </si>
  <si>
    <t>127|128|119</t>
  </si>
  <si>
    <t>510030:1</t>
  </si>
  <si>
    <t>爱尤莎-魅惑魔女</t>
  </si>
  <si>
    <t>hero.hero_name_54004</t>
  </si>
  <si>
    <t>hero.hero_title_54004</t>
  </si>
  <si>
    <t>hero.hero_bio_54004</t>
  </si>
  <si>
    <t>hero.hero_tip_54004</t>
  </si>
  <si>
    <t>128|127|130</t>
  </si>
  <si>
    <t>540040:1</t>
  </si>
  <si>
    <t>阿克迪娜-血涌之蛾</t>
  </si>
  <si>
    <t>hero.hero_name_52005</t>
  </si>
  <si>
    <t>hero.hero_title_52005</t>
  </si>
  <si>
    <t>hero.hero_bio_52005</t>
  </si>
  <si>
    <t>hero.hero_tip_52005</t>
  </si>
  <si>
    <t>129|116|123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</si>
  <si>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</si>
  <si>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</si>
  <si>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</si>
  <si>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</si>
  <si>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</si>
  <si>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</si>
  <si>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125|116|129</t>
  </si>
  <si>
    <t>530060:1</t>
  </si>
  <si>
    <t>萨尔雷恩-铁血王公</t>
  </si>
  <si>
    <t>hero.hero_name_12980</t>
  </si>
  <si>
    <t>hero.hero_title_12980</t>
  </si>
  <si>
    <t>hero.hero_bio_12980</t>
  </si>
  <si>
    <t>hero.hero_tip_12980</t>
  </si>
  <si>
    <t>129800:1</t>
  </si>
  <si>
    <t>比约恩-冰原双刃</t>
  </si>
  <si>
    <t>hero.hero_name_13981</t>
  </si>
  <si>
    <t>hero.hero_title_13981</t>
  </si>
  <si>
    <t>hero.hero_bio_13981</t>
  </si>
  <si>
    <t>hero.hero_tip_13981</t>
  </si>
  <si>
    <t>139810:1</t>
  </si>
  <si>
    <t>阿隆诺-小骑士</t>
  </si>
  <si>
    <t>hero.hero_name_21980</t>
  </si>
  <si>
    <t>hero.hero_title_21980</t>
  </si>
  <si>
    <t>hero.hero_bio_21980</t>
  </si>
  <si>
    <t>hero.hero_tip_21980</t>
  </si>
  <si>
    <t>219800:1</t>
  </si>
  <si>
    <t>希尔文-无畏铁骑</t>
  </si>
  <si>
    <t>hero.hero_name_23981</t>
  </si>
  <si>
    <t>hero.hero_title_23981</t>
  </si>
  <si>
    <t>hero.hero_bio_23981</t>
  </si>
  <si>
    <t>hero.hero_tip_23981</t>
  </si>
  <si>
    <t>239810:1</t>
  </si>
  <si>
    <t>伊文-爆破狂人（临时）</t>
  </si>
  <si>
    <t>hero.hero_name_32980</t>
  </si>
  <si>
    <t>hero.hero_title_32980</t>
  </si>
  <si>
    <t>hero.hero_bio_32980</t>
  </si>
  <si>
    <t>hero.hero_tip_32980</t>
  </si>
  <si>
    <t>329800:1</t>
  </si>
  <si>
    <t>伊芙琳-死亡新娘</t>
  </si>
  <si>
    <t>hero.hero_name_34981</t>
  </si>
  <si>
    <t>hero.hero_title_34981</t>
  </si>
  <si>
    <t>hero.hero_bio_34981</t>
  </si>
  <si>
    <t>hero.hero_tip_34981</t>
  </si>
  <si>
    <t>349810:1</t>
  </si>
  <si>
    <t>佐维尔-群星之语</t>
  </si>
  <si>
    <t>hero.hero_name_44980</t>
  </si>
  <si>
    <t>hero.hero_title_44980</t>
  </si>
  <si>
    <t>hero.hero_bio_44980</t>
  </si>
  <si>
    <t>hero.hero_tip_44980</t>
  </si>
  <si>
    <t>449800:1</t>
  </si>
  <si>
    <t>希特瑞丝-半神之弓（临时）</t>
  </si>
  <si>
    <t>hero.hero_name_41981</t>
  </si>
  <si>
    <t>hero.hero_title_41981</t>
  </si>
  <si>
    <t>hero.hero_bio_41981</t>
  </si>
  <si>
    <t>hero.hero_tip_41981</t>
  </si>
  <si>
    <t>419810:1</t>
  </si>
  <si>
    <t>美杜莎-蛇发魔女（临时）</t>
  </si>
  <si>
    <t>hero.hero_name_52980</t>
  </si>
  <si>
    <t>hero.hero_title_52980</t>
  </si>
  <si>
    <t>hero.hero_bio_52980</t>
  </si>
  <si>
    <t>hero.hero_tip_52980</t>
  </si>
  <si>
    <t>529800:1</t>
  </si>
  <si>
    <t>塞共-神性抹杀者</t>
  </si>
  <si>
    <t>hero.hero_name_53981</t>
  </si>
  <si>
    <t>hero.hero_title_53981</t>
  </si>
  <si>
    <t>hero.hero_bio_53981</t>
  </si>
  <si>
    <t>hero.hero_tip_53981</t>
  </si>
  <si>
    <t>539810:1</t>
  </si>
  <si>
    <t>海洛斯-救世者</t>
  </si>
  <si>
    <t>hero.hero_name_13990</t>
  </si>
  <si>
    <t>hero.hero_title_13990</t>
  </si>
  <si>
    <t>hero.hero_bio_13990</t>
  </si>
  <si>
    <t>hero.hero_tip_13990</t>
  </si>
  <si>
    <t>139900:1</t>
  </si>
  <si>
    <t>派克特-吟游诗人</t>
  </si>
  <si>
    <t>hero.hero_name_14991</t>
  </si>
  <si>
    <t>hero.hero_title_14991</t>
  </si>
  <si>
    <t>hero.hero_bio_14991</t>
  </si>
  <si>
    <t>hero.hero_tip_14991</t>
  </si>
  <si>
    <t>149910:1</t>
  </si>
  <si>
    <t>艾露尔-拂晓之盾</t>
  </si>
  <si>
    <t>hero.hero_name_11992</t>
  </si>
  <si>
    <t>hero.hero_title_11992</t>
  </si>
  <si>
    <t>hero.hero_bio_11992</t>
  </si>
  <si>
    <t>hero.hero_tip_11992</t>
  </si>
  <si>
    <t>119920:1</t>
  </si>
  <si>
    <t>提莫-松鼠射手（临时）</t>
  </si>
  <si>
    <t>hero.hero_name_22990</t>
  </si>
  <si>
    <t>hero.hero_title_22990</t>
  </si>
  <si>
    <t>hero.hero_bio_22990</t>
  </si>
  <si>
    <t>hero.hero_tip_22990</t>
  </si>
  <si>
    <t>229900:1</t>
  </si>
  <si>
    <t>尤娜-狡兔游侠</t>
  </si>
  <si>
    <t>hero.hero_name_23991</t>
  </si>
  <si>
    <t>hero.hero_title_23991</t>
  </si>
  <si>
    <t>hero.hero_bio_23991</t>
  </si>
  <si>
    <t>hero.hero_tip_23991</t>
  </si>
  <si>
    <t>239910:1</t>
  </si>
  <si>
    <t>梅莉达-森林祭司</t>
  </si>
  <si>
    <t>hero.hero_name_24992</t>
  </si>
  <si>
    <t>hero.hero_title_24992</t>
  </si>
  <si>
    <t>hero.hero_bio_24992</t>
  </si>
  <si>
    <t>hero.hero_tip_24992</t>
  </si>
  <si>
    <t>249920:1</t>
  </si>
  <si>
    <t>杰克-魔影</t>
  </si>
  <si>
    <t>hero.hero_name_33990</t>
  </si>
  <si>
    <t>hero.hero_title_33990</t>
  </si>
  <si>
    <t>hero.hero_bio_33990</t>
  </si>
  <si>
    <t>hero.hero_tip_33990</t>
  </si>
  <si>
    <t>339900:1</t>
  </si>
  <si>
    <t>萨拉查-憎恨之躯</t>
  </si>
  <si>
    <t>hero.hero_name_31991</t>
  </si>
  <si>
    <t>hero.hero_title_31991</t>
  </si>
  <si>
    <t>hero.hero_bio_31991</t>
  </si>
  <si>
    <t>hero.hero_tip_31991</t>
  </si>
  <si>
    <t>319910:1</t>
  </si>
  <si>
    <t>夏尔-吸血鬼管家</t>
  </si>
  <si>
    <t>hero.hero_name_32992</t>
  </si>
  <si>
    <t>hero.hero_title_32992</t>
  </si>
  <si>
    <t>hero.hero_bio_32992</t>
  </si>
  <si>
    <t>hero.hero_tip_32992</t>
  </si>
  <si>
    <t>329920:1</t>
  </si>
  <si>
    <t>XX</t>
  </si>
  <si>
    <t>hero.hero_name_42990</t>
  </si>
  <si>
    <t>hero.hero_title_42990</t>
  </si>
  <si>
    <t>hero.hero_bio_42990</t>
  </si>
  <si>
    <t>hero.hero_tip_42990</t>
  </si>
  <si>
    <t>429900:1</t>
  </si>
  <si>
    <t>贝优妮塔-异端审判者（临时）</t>
  </si>
  <si>
    <t>hero.hero_name_43991</t>
  </si>
  <si>
    <t>hero.hero_title_43991</t>
  </si>
  <si>
    <t>hero.hero_bio_43991</t>
  </si>
  <si>
    <t>hero.hero_tip_43991</t>
  </si>
  <si>
    <t>439910:1</t>
  </si>
  <si>
    <t>阿内克莱特-神职者</t>
  </si>
  <si>
    <t>hero.hero_name_44992</t>
  </si>
  <si>
    <t>hero.hero_title_44992</t>
  </si>
  <si>
    <t>hero.hero_bio_44992</t>
  </si>
  <si>
    <t>hero.hero_tip_44992</t>
  </si>
  <si>
    <t>449920:1</t>
  </si>
  <si>
    <t>格劳尔-毁灭者（临时）</t>
  </si>
  <si>
    <t>hero.hero_name_51990</t>
  </si>
  <si>
    <t>hero.hero_title_51990</t>
  </si>
  <si>
    <t>hero.hero_bio_51990</t>
  </si>
  <si>
    <t>hero.hero_tip_51990</t>
  </si>
  <si>
    <t>519900:1</t>
  </si>
  <si>
    <t>hero.hero_name_53991</t>
  </si>
  <si>
    <t>hero.hero_title_53991</t>
  </si>
  <si>
    <t>hero.hero_bio_53991</t>
  </si>
  <si>
    <t>hero.hero_tip_53991</t>
  </si>
  <si>
    <t>539910:1</t>
  </si>
  <si>
    <t>兰普-残烛</t>
  </si>
  <si>
    <t>hero.hero_name_52992</t>
  </si>
  <si>
    <t>hero.hero_title_52992</t>
  </si>
  <si>
    <t>hero.hero_bio_52992</t>
  </si>
  <si>
    <t>hero.hero_tip_52992</t>
  </si>
  <si>
    <t>529920:1</t>
  </si>
  <si>
    <t xml:space="preserve"> 拂晓斧兵</t>
  </si>
  <si>
    <t>hero.hero_name_11997</t>
  </si>
  <si>
    <t>hero.hero_title_11997</t>
  </si>
  <si>
    <t>hero.hero_tip_11997</t>
  </si>
  <si>
    <t>119970:1</t>
  </si>
  <si>
    <t xml:space="preserve"> 拂晓游侠</t>
  </si>
  <si>
    <t>hero.hero_name_13998</t>
  </si>
  <si>
    <t>hero.hero_title_13998</t>
  </si>
  <si>
    <t>hero.hero_tip_13998</t>
  </si>
  <si>
    <t>139980:1</t>
  </si>
  <si>
    <t xml:space="preserve"> 帝国先锋</t>
  </si>
  <si>
    <t>hero.hero_name_13999</t>
  </si>
  <si>
    <t>hero.hero_title_13999</t>
  </si>
  <si>
    <t>hero.hero_tip_13999</t>
  </si>
  <si>
    <t>139990:1</t>
  </si>
  <si>
    <t xml:space="preserve"> 森林狼</t>
  </si>
  <si>
    <t>hero.hero_name_21997</t>
  </si>
  <si>
    <t>hero.hero_title_21997</t>
  </si>
  <si>
    <t>hero.hero_tip_21997</t>
  </si>
  <si>
    <t>219970:1</t>
  </si>
  <si>
    <t xml:space="preserve"> 森林萨满</t>
  </si>
  <si>
    <t>hero.hero_name_24998</t>
  </si>
  <si>
    <t>hero.hero_title_24998</t>
  </si>
  <si>
    <t>hero.hero_tip_24998</t>
  </si>
  <si>
    <t>249980:1</t>
  </si>
  <si>
    <t xml:space="preserve"> 蘑菇侠</t>
  </si>
  <si>
    <t>hero.hero_name_22999</t>
  </si>
  <si>
    <t>hero.hero_title_22999</t>
  </si>
  <si>
    <t>hero.hero_tip_22999</t>
  </si>
  <si>
    <t>229990:1</t>
  </si>
  <si>
    <t xml:space="preserve"> 月影刽子手</t>
  </si>
  <si>
    <t>hero.hero_name_31997</t>
  </si>
  <si>
    <t>hero.hero_title_31997</t>
  </si>
  <si>
    <t>hero.hero_tip_31997</t>
  </si>
  <si>
    <t>319970:1</t>
  </si>
  <si>
    <t xml:space="preserve"> 月影刺客</t>
  </si>
  <si>
    <t>hero.hero_name_33998</t>
  </si>
  <si>
    <t>hero.hero_title_33998</t>
  </si>
  <si>
    <t>hero.hero_tip_33998</t>
  </si>
  <si>
    <t>339980:1</t>
  </si>
  <si>
    <t xml:space="preserve"> 教团信徒</t>
  </si>
  <si>
    <t>hero.hero_name_34999</t>
  </si>
  <si>
    <t>hero.hero_title_34999</t>
  </si>
  <si>
    <t>hero.hero_tip_34999</t>
  </si>
  <si>
    <t>349990:1</t>
  </si>
  <si>
    <t xml:space="preserve"> 元素人</t>
  </si>
  <si>
    <t>hero.hero_name_43997</t>
  </si>
  <si>
    <t>hero.hero_title_43997</t>
  </si>
  <si>
    <t>hero.hero_tip_43997</t>
  </si>
  <si>
    <t>439970:1</t>
  </si>
  <si>
    <t xml:space="preserve"> 小恶魔</t>
  </si>
  <si>
    <t>hero.hero_name_52997</t>
  </si>
  <si>
    <t>hero.hero_title_52997</t>
  </si>
  <si>
    <t>hero.hero_tip_52997</t>
  </si>
  <si>
    <t>529970:1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</si>
  <si>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</si>
  <si>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</si>
  <si>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</si>
  <si>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</si>
  <si>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</si>
  <si>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</si>
  <si>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</si>
  <si>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</si>
  <si>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</si>
  <si>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</si>
  <si>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</si>
  <si>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</si>
  <si>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</si>
  <si>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</si>
  <si>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</si>
  <si>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</si>
  <si>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</si>
  <si>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</si>
  <si>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</si>
  <si>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</si>
  <si>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</si>
  <si>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</si>
  <si>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长矛兵</t>
  </si>
  <si>
    <t>hero.monster_name_90000</t>
  </si>
  <si>
    <t>hero.monster_tip_90000</t>
  </si>
  <si>
    <t>近战飞蛾</t>
  </si>
  <si>
    <t>hero.monster_name_90001</t>
  </si>
  <si>
    <t>hero.monster_tip_90001</t>
  </si>
  <si>
    <t>远程飞蛾</t>
  </si>
  <si>
    <t>hero.monster_name_90002</t>
  </si>
  <si>
    <t>hero.monster_tip_90002</t>
  </si>
  <si>
    <t>断剑哥</t>
  </si>
  <si>
    <t>hero.monster_name_90003</t>
  </si>
  <si>
    <t>hero.monster_tip_90003</t>
  </si>
  <si>
    <t>菜狗</t>
  </si>
  <si>
    <t>hero.monster_name_90004</t>
  </si>
  <si>
    <t>hero.monster_tip_90004</t>
  </si>
  <si>
    <t>森林蜘蛛</t>
  </si>
  <si>
    <t>hero.monster_name_90005</t>
  </si>
  <si>
    <t>hero.monster_tip_90005</t>
  </si>
  <si>
    <t>幽冥蜘蛛</t>
  </si>
  <si>
    <t>hero.monster_name_90006</t>
  </si>
  <si>
    <t>hero.monster_tip_90006</t>
  </si>
  <si>
    <t>甘道夫</t>
  </si>
  <si>
    <t>hero.monster_name_90007</t>
  </si>
  <si>
    <t>hero.monster_tip_90007</t>
  </si>
  <si>
    <t>主线-柱男ELITE</t>
  </si>
  <si>
    <t>hero.monster_name_51990</t>
  </si>
  <si>
    <t>主线-蛾子BOSS</t>
  </si>
  <si>
    <t>主线-锤男ELITE</t>
  </si>
  <si>
    <t>主线-树人BOSS</t>
  </si>
  <si>
    <t>hero.monster_name_90200</t>
  </si>
  <si>
    <t>hero.monster_tip_90200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</si>
  <si>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</si>
  <si>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</si>
  <si>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</si>
  <si>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</si>
  <si>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</si>
  <si>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</si>
  <si>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</si>
  <si>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</si>
  <si>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</si>
  <si>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</si>
  <si>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</si>
  <si>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</si>
  <si>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</si>
  <si>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</si>
  <si>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</si>
  <si>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</si>
  <si>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</si>
  <si>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</si>
  <si>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</si>
  <si>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</si>
  <si>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</si>
  <si>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</si>
  <si>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</si>
  <si>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</si>
  <si>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</si>
  <si>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迷宫-BOSS</t>
  </si>
  <si>
    <t>hero.monster_name_90501</t>
  </si>
  <si>
    <t>hero.monster_tip_90501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</si>
  <si>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</si>
  <si>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</si>
  <si>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</si>
  <si>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</si>
  <si>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</si>
  <si>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</si>
  <si>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</si>
  <si>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</si>
  <si>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</si>
  <si>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</si>
  <si>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</si>
  <si>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</si>
  <si>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</si>
  <si>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</si>
  <si>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</si>
  <si>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</si>
  <si>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</si>
  <si>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</si>
  <si>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</si>
  <si>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</si>
  <si>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</si>
  <si>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</si>
  <si>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</si>
  <si>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</si>
  <si>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描边测试-艾璐德</t>
  </si>
  <si>
    <t>hero.hero_name_61004</t>
  </si>
  <si>
    <t>描边测试-朵拉贝拉</t>
  </si>
  <si>
    <t>hero.hero_name_62005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</si>
  <si>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</si>
  <si>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</si>
  <si>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</si>
  <si>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</si>
  <si>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</si>
  <si>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</si>
  <si>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</si>
  <si>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</si>
  <si>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</si>
  <si>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</si>
  <si>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</si>
  <si>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</si>
  <si>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</si>
  <si>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</si>
  <si>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</si>
  <si>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</si>
  <si>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</si>
  <si>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</si>
  <si>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</si>
  <si>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</si>
  <si>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</si>
  <si>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</si>
  <si>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</si>
  <si>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</si>
  <si>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</si>
  <si>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</si>
  <si>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</si>
  <si>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</si>
  <si>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</si>
  <si>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</si>
  <si>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</si>
  <si>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</si>
  <si>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</si>
  <si>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</si>
  <si>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</si>
  <si>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</si>
  <si>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</si>
  <si>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</si>
  <si>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</si>
  <si>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</si>
  <si>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</si>
  <si>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</si>
  <si>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</si>
  <si>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</si>
  <si>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</si>
  <si>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</si>
  <si>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</si>
  <si>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</si>
  <si>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</si>
  <si>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</si>
  <si>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</si>
  <si>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</si>
  <si>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</si>
  <si>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</si>
  <si>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</si>
  <si>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</si>
  <si>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</si>
  <si>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</si>
  <si>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</si>
  <si>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</si>
  <si>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</si>
  <si>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</si>
  <si>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腐蚀之躯 萨拉查</t>
  </si>
  <si>
    <t>守夜人 基亚尔</t>
  </si>
  <si>
    <t>怪盗 杰克</t>
  </si>
  <si>
    <t>死亡之爪 弗兰兹</t>
  </si>
  <si>
    <t>"神使法师" 剑仙</t>
  </si>
  <si>
    <t>剑圣 海洛斯</t>
  </si>
  <si>
    <t>钢铁之躯 加里奥</t>
  </si>
  <si>
    <t>救赎之魂 德米提雅</t>
  </si>
  <si>
    <t>永恒之枪 冈格尼尔</t>
  </si>
  <si>
    <t>复仇之矛 扎普尔</t>
  </si>
  <si>
    <t>恶魔之子 费德提克</t>
  </si>
  <si>
    <t>死亡骑士 嘲讽坦</t>
  </si>
  <si>
    <t>魅惑女王 萨塔琳</t>
  </si>
  <si>
    <t>诡异之蛾 阿克迪娜</t>
  </si>
  <si>
    <t>帝国法师 冰法</t>
  </si>
  <si>
    <t>双弯刀 闪避战</t>
  </si>
  <si>
    <t>森林坦克 物防坦</t>
  </si>
  <si>
    <t>狂野铁骑 希尔文</t>
  </si>
  <si>
    <t>月影法师 卖血法</t>
  </si>
  <si>
    <t>月影新娘 伊芙琳</t>
  </si>
  <si>
    <t>神辅助 解控辅</t>
  </si>
  <si>
    <t>半神之弓 希特瑞丝</t>
  </si>
  <si>
    <t>魔法师 减防法</t>
  </si>
  <si>
    <t>渎神者 阿撒兹勒</t>
  </si>
  <si>
    <t>剑士 主角战士</t>
  </si>
  <si>
    <t>吟游诗人 派克特</t>
  </si>
  <si>
    <t>盾女 主角坦克</t>
  </si>
  <si>
    <t>松鼠法师 松鼠</t>
  </si>
  <si>
    <t>皎兔射手 真希</t>
  </si>
  <si>
    <t>森林祭司 梅莉达</t>
  </si>
  <si>
    <t xml:space="preserve"> 腐蚀者</t>
  </si>
  <si>
    <t xml:space="preserve"> 沉默者</t>
  </si>
  <si>
    <t xml:space="preserve"> 殉道者</t>
  </si>
  <si>
    <t xml:space="preserve"> 光女</t>
  </si>
  <si>
    <t xml:space="preserve"> 破壁人</t>
  </si>
  <si>
    <t>神职者 约瑟夫</t>
  </si>
  <si>
    <t xml:space="preserve"> 混乱怪</t>
  </si>
  <si>
    <t xml:space="preserve"> 魔战士</t>
  </si>
  <si>
    <t xml:space="preserve"> 魔裔法师</t>
  </si>
  <si>
    <t xml:space="preserve"> 森林酒鬼</t>
  </si>
  <si>
    <t xml:space="preserve"> 蘑菇丽</t>
  </si>
  <si>
    <t>hero_info对应位置</t>
  </si>
  <si>
    <t>hero_data_info对应位置</t>
  </si>
  <si>
    <t>hero_star_info对应位置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</si>
  <si>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</si>
  <si>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</si>
  <si>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</si>
  <si>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</si>
  <si>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</si>
  <si>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</si>
  <si>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</si>
  <si>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</si>
  <si>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</si>
  <si>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</si>
  <si>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</si>
  <si>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</si>
  <si>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</si>
  <si>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</si>
  <si>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</si>
  <si>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</si>
  <si>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</si>
  <si>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</si>
  <si>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</si>
  <si>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</si>
  <si>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</si>
  <si>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</si>
  <si>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</si>
  <si>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</si>
  <si>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</si>
  <si>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</si>
  <si>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</si>
  <si>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</si>
  <si>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</si>
  <si>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</si>
  <si>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</si>
  <si>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</si>
  <si>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</si>
  <si>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</si>
  <si>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</si>
  <si>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</si>
  <si>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</si>
  <si>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</si>
  <si>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</si>
  <si>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</si>
  <si>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</si>
  <si>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</si>
  <si>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</si>
  <si>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</si>
  <si>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</si>
  <si>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</si>
  <si>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</si>
  <si>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</si>
  <si>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</si>
  <si>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</si>
  <si>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</si>
  <si>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</si>
  <si>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</si>
  <si>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</si>
  <si>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</si>
  <si>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真实星级</t>
  </si>
  <si>
    <t>显示星级</t>
  </si>
  <si>
    <t>觉醒分类</t>
  </si>
  <si>
    <t>显示星阶</t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</si>
  <si>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</si>
  <si>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</si>
  <si>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</si>
  <si>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</si>
  <si>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</si>
  <si>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</si>
  <si>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</si>
  <si>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</si>
  <si>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</si>
  <si>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</si>
  <si>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</si>
  <si>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</si>
  <si>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</si>
  <si>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</si>
  <si>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</si>
  <si>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</si>
  <si>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</si>
  <si>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</si>
  <si>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</si>
  <si>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</si>
  <si>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</si>
  <si>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</si>
  <si>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</si>
  <si>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</si>
  <si>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</si>
  <si>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</si>
  <si>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</si>
  <si>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</si>
  <si>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</si>
  <si>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</si>
  <si>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</si>
  <si>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</si>
  <si>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</si>
  <si>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</si>
  <si>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</si>
  <si>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</si>
  <si>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is_awake</t>
  </si>
  <si>
    <t>star_grade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</si>
  <si>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</si>
  <si>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</si>
  <si>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</si>
  <si>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</si>
  <si>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</si>
  <si>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</si>
  <si>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</si>
  <si>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</si>
  <si>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</si>
  <si>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</si>
  <si>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</si>
  <si>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</si>
  <si>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</si>
  <si>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</si>
  <si>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</si>
  <si>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</si>
  <si>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</si>
  <si>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</si>
  <si>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</si>
  <si>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</si>
  <si>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</si>
  <si>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</si>
  <si>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</si>
  <si>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</si>
  <si>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</si>
  <si>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</si>
  <si>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</si>
  <si>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</si>
  <si>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</si>
  <si>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</si>
  <si>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</si>
  <si>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</si>
  <si>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</si>
  <si>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</si>
  <si>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</si>
  <si>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</si>
  <si>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</si>
  <si>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</si>
  <si>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</si>
  <si>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</si>
  <si>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</si>
  <si>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</si>
  <si>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</si>
  <si>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</si>
  <si>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</si>
  <si>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</si>
  <si>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</si>
  <si>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</si>
  <si>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</si>
  <si>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</si>
  <si>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</si>
  <si>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</si>
  <si>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</si>
  <si>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</si>
  <si>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</si>
  <si>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</si>
  <si>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</si>
  <si>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</si>
  <si>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</si>
  <si>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</si>
  <si>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</si>
  <si>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</si>
  <si>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</si>
  <si>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</si>
  <si>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</si>
  <si>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</si>
  <si>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</si>
  <si>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</si>
  <si>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</si>
  <si>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</si>
  <si>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</si>
  <si>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</si>
  <si>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</si>
  <si>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</si>
  <si>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</si>
  <si>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</si>
  <si>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</si>
  <si>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</si>
  <si>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</si>
  <si>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</si>
  <si>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</si>
  <si>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</si>
  <si>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</si>
  <si>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</si>
  <si>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</si>
  <si>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</si>
  <si>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</si>
  <si>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</si>
  <si>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</si>
  <si>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</si>
  <si>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</si>
  <si>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</si>
  <si>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</si>
  <si>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</si>
  <si>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</si>
  <si>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</si>
  <si>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</si>
  <si>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</si>
  <si>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</si>
  <si>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</si>
  <si>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主动2触发</t>
  </si>
  <si>
    <t>联结追加攻击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</si>
  <si>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</si>
  <si>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</si>
  <si>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</si>
  <si>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</si>
  <si>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</si>
  <si>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</si>
  <si>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</si>
  <si>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根须领主</t>
  </si>
  <si>
    <t>长裙女-单小小</t>
  </si>
  <si>
    <t>双子-卡秋娅&amp;萝拉</t>
  </si>
  <si>
    <t>HOT人</t>
  </si>
  <si>
    <t>小红帽-索菲亚</t>
  </si>
  <si>
    <t>腐蚀之躯-萨拉查</t>
  </si>
  <si>
    <t>灯笼-拓跋月儿</t>
  </si>
  <si>
    <t>木偶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</si>
  <si>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</si>
  <si>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</si>
  <si>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</si>
  <si>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</si>
  <si>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</si>
  <si>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</si>
  <si>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</si>
  <si>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</si>
  <si>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</si>
  <si>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</si>
  <si>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</si>
  <si>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</si>
  <si>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</si>
  <si>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</si>
  <si>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</si>
  <si>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</si>
  <si>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</si>
  <si>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</si>
  <si>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</si>
  <si>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</si>
  <si>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</si>
  <si>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</si>
  <si>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</si>
  <si>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</si>
  <si>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</si>
  <si>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</si>
  <si>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</si>
  <si>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</si>
  <si>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</si>
  <si>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</si>
  <si>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</si>
  <si>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</si>
  <si>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松鼠</t>
  </si>
  <si>
    <t xml:space="preserve"> 兔子射手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</si>
  <si>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</si>
  <si>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</si>
  <si>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</si>
  <si>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</si>
  <si>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</si>
  <si>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</si>
  <si>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</si>
  <si>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</si>
  <si>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</si>
  <si>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</si>
  <si>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冰法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</si>
  <si>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</si>
  <si>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</si>
  <si>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</si>
  <si>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</si>
  <si>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</si>
  <si>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</si>
  <si>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</si>
  <si>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</si>
  <si>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</si>
  <si>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主动1钻地</t>
  </si>
  <si>
    <t>地下治疗</t>
  </si>
  <si>
    <t>出地爆炸</t>
  </si>
  <si>
    <t>地下腐蚀</t>
  </si>
  <si>
    <t>主线-星尾兽BOSS</t>
  </si>
  <si>
    <t>主动3</t>
  </si>
  <si>
    <t>啥也不干,免疫禁魂</t>
  </si>
  <si>
    <t>复活、强化</t>
  </si>
  <si>
    <t>复活、强化、亡语爆炸</t>
  </si>
  <si>
    <t>材料本-经验怪</t>
  </si>
  <si>
    <t>复活、强化、亡语BUFF</t>
  </si>
  <si>
    <t>材料本-装备怪</t>
  </si>
  <si>
    <t>复活、强化、亡语眩晕</t>
  </si>
  <si>
    <t>治疗全场</t>
  </si>
  <si>
    <t>免疫控制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</si>
  <si>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</si>
  <si>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</si>
  <si>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</si>
  <si>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</si>
  <si>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</si>
  <si>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</si>
  <si>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</si>
  <si>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</si>
  <si>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</si>
  <si>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</si>
  <si>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被动</t>
  </si>
  <si>
    <t>主动1词缀加强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</si>
  <si>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</si>
  <si>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</si>
  <si>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</si>
  <si>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</si>
  <si>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</si>
  <si>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</si>
  <si>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</si>
  <si>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</si>
  <si>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</si>
  <si>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</si>
  <si>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</si>
  <si>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</si>
  <si>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</si>
  <si>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</si>
  <si>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</si>
  <si>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</si>
  <si>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纹章-绿:加伤</t>
  </si>
  <si>
    <t>纹章-绿:加疗</t>
  </si>
  <si>
    <t>纹章-绿:减伤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</si>
  <si>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</si>
  <si>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</si>
  <si>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</si>
  <si>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</si>
  <si>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</si>
  <si>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</si>
  <si>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</si>
  <si>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</si>
  <si>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</si>
  <si>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</si>
  <si>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</si>
  <si>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</si>
  <si>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</si>
  <si>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</si>
  <si>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</si>
  <si>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</si>
  <si>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</si>
  <si>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</si>
  <si>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</si>
  <si>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</si>
  <si>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</si>
  <si>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</si>
  <si>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</si>
  <si>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</si>
  <si>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</si>
  <si>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</si>
  <si>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</si>
  <si>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内容</t>
  </si>
  <si>
    <t>battleInput</t>
  </si>
  <si>
    <t>battleInput_attacker</t>
  </si>
  <si>
    <t>battleInput_defenser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</si>
  <si>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</si>
  <si>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</si>
  <si>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</si>
  <si>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</si>
  <si>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</si>
  <si>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</si>
  <si>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</si>
  <si>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</si>
  <si>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</si>
  <si>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</si>
  <si>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</si>
  <si>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</si>
  <si>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</si>
  <si>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</si>
  <si>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</si>
  <si>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</si>
  <si>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</si>
  <si>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</si>
  <si>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</si>
  <si>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</si>
  <si>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</si>
  <si>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</si>
  <si>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</si>
  <si>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command3</t>
  </si>
  <si>
    <t>速刷PVE</t>
  </si>
  <si>
    <t>command3param1</t>
  </si>
  <si>
    <t>command3param2</t>
  </si>
  <si>
    <t>command3param3</t>
  </si>
  <si>
    <t>command3param4</t>
  </si>
  <si>
    <t>快跑起始行</t>
  </si>
  <si>
    <t>command3param5</t>
  </si>
  <si>
    <t>失败重试次数</t>
  </si>
  <si>
    <t>command4</t>
  </si>
  <si>
    <t>速刷PVP</t>
  </si>
  <si>
    <t>command4param1</t>
  </si>
  <si>
    <t>command4param2</t>
  </si>
  <si>
    <t>command4param3</t>
  </si>
  <si>
    <t>command4param4</t>
  </si>
  <si>
    <t>防守方数据行号</t>
  </si>
  <si>
    <t>command4param5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</si>
</sst>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2" tint="-0.499984740745262"/>
      <name val="等线"/>
      <charset val="134"/>
      <scheme val="minor"/>
    </font>
    <font>
      <sz val="11"/>
      <color theme="1" tint="0.499984740745262"/>
      <name val="等线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color indexed="8"/>
      <name val="等线"/>
      <charset val="134"/>
    </font>
    <font>
      <sz val="10"/>
      <color indexed="10"/>
      <name val="微软雅黑"/>
      <charset val="134"/>
    </font>
    <font>
      <sz val="10"/>
      <color indexed="23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name val="微软雅黑"/>
      <charset val="134"/>
    </font>
    <font>
      <b/>
      <sz val="11"/>
      <color rgb="FFC00000"/>
      <name val="微软雅黑"/>
      <charset val="134"/>
    </font>
    <font>
      <sz val="8"/>
      <color theme="1"/>
      <name val="微软雅黑"/>
      <charset val="134"/>
    </font>
    <font>
      <b/>
      <sz val="1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0"/>
      <scheme val="minor"/>
    </font>
    <font>
      <b/>
      <sz val="9"/>
      <name val="等线"/>
      <charset val="0"/>
      <scheme val="minor"/>
    </font>
  </fonts>
  <fills count="9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0998870815149388"/>
      </left>
      <right style="thin">
        <color theme="2" tint="-0.0998870815149388"/>
      </right>
      <top style="thin">
        <color theme="2" tint="-0.0998870815149388"/>
      </top>
      <bottom style="thin">
        <color theme="2" tint="-0.099887081514938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5" fillId="6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8" fillId="7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74" borderId="16" applyNumberFormat="0" applyFont="0" applyAlignment="0" applyProtection="0">
      <alignment vertical="center"/>
    </xf>
    <xf numFmtId="0" fontId="33" fillId="7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33" fillId="79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4" fillId="64" borderId="1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9" fillId="64" borderId="13" applyNumberFormat="0" applyAlignment="0" applyProtection="0">
      <alignment vertical="center"/>
    </xf>
    <xf numFmtId="0" fontId="50" fillId="83" borderId="19" applyNumberFormat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3" fillId="67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43" fillId="76" borderId="0" applyNumberFormat="0" applyBorder="0" applyAlignment="0" applyProtection="0">
      <alignment vertical="center"/>
    </xf>
    <xf numFmtId="0" fontId="42" fillId="75" borderId="0" applyNumberFormat="0" applyBorder="0" applyAlignment="0" applyProtection="0">
      <alignment vertical="center"/>
    </xf>
    <xf numFmtId="0" fontId="32" fillId="87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1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3" fillId="78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2" fillId="0" borderId="0"/>
    <xf numFmtId="0" fontId="32" fillId="71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3" fillId="73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3" fillId="88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22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54" applyAlignment="1"/>
    <xf numFmtId="0" fontId="2" fillId="0" borderId="0" xfId="54" applyFill="1">
      <alignment vertical="center"/>
    </xf>
    <xf numFmtId="0" fontId="3" fillId="0" borderId="0" xfId="54" applyFont="1" applyFill="1">
      <alignment vertical="center"/>
    </xf>
    <xf numFmtId="0" fontId="0" fillId="0" borderId="0" xfId="0" applyAlignment="1">
      <alignment vertical="center"/>
    </xf>
    <xf numFmtId="0" fontId="2" fillId="0" borderId="0" xfId="54">
      <alignment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27" applyFont="1" applyFill="1" applyBorder="1" applyAlignment="1">
      <alignment horizontal="center"/>
    </xf>
    <xf numFmtId="0" fontId="4" fillId="6" borderId="1" xfId="27" applyFont="1" applyFill="1" applyBorder="1" applyAlignment="1">
      <alignment horizontal="center"/>
    </xf>
    <xf numFmtId="0" fontId="4" fillId="7" borderId="1" xfId="21" applyFont="1" applyBorder="1" applyAlignment="1">
      <alignment horizontal="center"/>
    </xf>
    <xf numFmtId="0" fontId="4" fillId="8" borderId="1" xfId="21" applyFont="1" applyFill="1" applyBorder="1" applyAlignment="1">
      <alignment horizontal="center"/>
    </xf>
    <xf numFmtId="0" fontId="4" fillId="9" borderId="1" xfId="6" applyFont="1" applyFill="1" applyBorder="1" applyAlignment="1">
      <alignment horizontal="center"/>
    </xf>
    <xf numFmtId="0" fontId="4" fillId="10" borderId="1" xfId="6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11" borderId="1" xfId="0" applyNumberFormat="1" applyFont="1" applyFill="1" applyBorder="1" applyAlignment="1" applyProtection="1">
      <alignment horizontal="center" vertical="center"/>
    </xf>
    <xf numFmtId="0" fontId="7" fillId="11" borderId="1" xfId="0" applyNumberFormat="1" applyFont="1" applyFill="1" applyBorder="1" applyAlignment="1" applyProtection="1">
      <alignment horizontal="center"/>
    </xf>
    <xf numFmtId="0" fontId="7" fillId="12" borderId="1" xfId="0" applyNumberFormat="1" applyFont="1" applyFill="1" applyBorder="1" applyAlignment="1" applyProtection="1">
      <alignment horizontal="center" vertical="center"/>
    </xf>
    <xf numFmtId="0" fontId="7" fillId="12" borderId="1" xfId="0" applyNumberFormat="1" applyFont="1" applyFill="1" applyBorder="1" applyAlignment="1" applyProtection="1">
      <alignment horizontal="center"/>
    </xf>
    <xf numFmtId="0" fontId="7" fillId="13" borderId="1" xfId="0" applyNumberFormat="1" applyFont="1" applyFill="1" applyBorder="1" applyAlignment="1" applyProtection="1">
      <alignment horizontal="center" vertical="center"/>
    </xf>
    <xf numFmtId="0" fontId="7" fillId="13" borderId="1" xfId="0" applyNumberFormat="1" applyFont="1" applyFill="1" applyBorder="1" applyAlignment="1" applyProtection="1">
      <alignment horizontal="center"/>
    </xf>
    <xf numFmtId="0" fontId="7" fillId="14" borderId="1" xfId="0" applyNumberFormat="1" applyFont="1" applyFill="1" applyBorder="1" applyAlignment="1" applyProtection="1">
      <alignment horizontal="center" vertical="center"/>
    </xf>
    <xf numFmtId="0" fontId="7" fillId="14" borderId="1" xfId="0" applyNumberFormat="1" applyFont="1" applyFill="1" applyBorder="1" applyAlignment="1" applyProtection="1">
      <alignment horizontal="center"/>
    </xf>
    <xf numFmtId="0" fontId="7" fillId="15" borderId="0" xfId="0" applyNumberFormat="1" applyFont="1" applyFill="1" applyBorder="1" applyAlignment="1" applyProtection="1">
      <alignment horizontal="center"/>
    </xf>
    <xf numFmtId="0" fontId="7" fillId="15" borderId="0" xfId="0" applyNumberFormat="1" applyFont="1" applyFill="1" applyBorder="1" applyAlignment="1" applyProtection="1">
      <alignment horizontal="center" vertical="center"/>
    </xf>
    <xf numFmtId="0" fontId="8" fillId="0" borderId="0" xfId="53" applyFont="1"/>
    <xf numFmtId="0" fontId="9" fillId="0" borderId="0" xfId="53" applyFont="1"/>
    <xf numFmtId="0" fontId="9" fillId="0" borderId="0" xfId="0" applyFont="1"/>
    <xf numFmtId="0" fontId="9" fillId="16" borderId="1" xfId="0" applyFont="1" applyFill="1" applyBorder="1" applyAlignment="1">
      <alignment horizontal="center"/>
    </xf>
    <xf numFmtId="0" fontId="9" fillId="3" borderId="1" xfId="47" applyFont="1" applyFill="1" applyBorder="1" applyAlignment="1">
      <alignment horizontal="center"/>
    </xf>
    <xf numFmtId="0" fontId="9" fillId="17" borderId="1" xfId="27" applyFont="1" applyFill="1" applyBorder="1" applyAlignment="1">
      <alignment horizontal="center"/>
    </xf>
    <xf numFmtId="0" fontId="9" fillId="18" borderId="1" xfId="27" applyFont="1" applyFill="1" applyBorder="1" applyAlignment="1">
      <alignment horizontal="center"/>
    </xf>
    <xf numFmtId="0" fontId="9" fillId="19" borderId="1" xfId="21" applyFont="1" applyFill="1" applyBorder="1" applyAlignment="1">
      <alignment horizontal="center"/>
    </xf>
    <xf numFmtId="0" fontId="9" fillId="7" borderId="1" xfId="21" applyFont="1" applyBorder="1" applyAlignment="1">
      <alignment horizontal="center"/>
    </xf>
    <xf numFmtId="0" fontId="9" fillId="20" borderId="1" xfId="6" applyFont="1" applyFill="1" applyBorder="1" applyAlignment="1">
      <alignment horizontal="center"/>
    </xf>
    <xf numFmtId="0" fontId="9" fillId="21" borderId="1" xfId="6" applyFont="1" applyFill="1" applyBorder="1" applyAlignment="1">
      <alignment horizontal="center"/>
    </xf>
    <xf numFmtId="0" fontId="9" fillId="0" borderId="0" xfId="53" applyFont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/>
    <xf numFmtId="0" fontId="8" fillId="11" borderId="1" xfId="0" applyFont="1" applyFill="1" applyBorder="1" applyAlignment="1">
      <alignment horizontal="center" vertical="center"/>
    </xf>
    <xf numFmtId="0" fontId="8" fillId="12" borderId="1" xfId="27" applyFont="1" applyFill="1" applyBorder="1" applyAlignment="1">
      <alignment horizontal="center" vertical="center"/>
    </xf>
    <xf numFmtId="0" fontId="8" fillId="13" borderId="1" xfId="21" applyFont="1" applyFill="1" applyBorder="1" applyAlignment="1">
      <alignment horizontal="center" vertical="center"/>
    </xf>
    <xf numFmtId="0" fontId="8" fillId="14" borderId="1" xfId="6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2" borderId="0" xfId="0" applyFill="1"/>
    <xf numFmtId="0" fontId="12" fillId="15" borderId="0" xfId="0" applyFont="1" applyFill="1"/>
    <xf numFmtId="0" fontId="3" fillId="0" borderId="0" xfId="0" applyFont="1" applyFill="1"/>
    <xf numFmtId="0" fontId="13" fillId="0" borderId="0" xfId="0" applyFont="1"/>
    <xf numFmtId="0" fontId="10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1" fillId="23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1" fillId="11" borderId="1" xfId="0" applyNumberFormat="1" applyFont="1" applyFill="1" applyBorder="1" applyAlignment="1" applyProtection="1">
      <alignment horizontal="left" vertical="center"/>
    </xf>
    <xf numFmtId="0" fontId="11" fillId="11" borderId="1" xfId="0" applyNumberFormat="1" applyFont="1" applyFill="1" applyBorder="1" applyAlignment="1" applyProtection="1">
      <alignment horizontal="center"/>
    </xf>
    <xf numFmtId="0" fontId="11" fillId="24" borderId="1" xfId="0" applyNumberFormat="1" applyFont="1" applyFill="1" applyBorder="1" applyAlignment="1" applyProtection="1">
      <alignment horizontal="center"/>
    </xf>
    <xf numFmtId="0" fontId="11" fillId="12" borderId="1" xfId="0" applyNumberFormat="1" applyFont="1" applyFill="1" applyBorder="1" applyAlignment="1" applyProtection="1">
      <alignment horizontal="left" vertical="center"/>
    </xf>
    <xf numFmtId="0" fontId="11" fillId="12" borderId="1" xfId="0" applyNumberFormat="1" applyFont="1" applyFill="1" applyBorder="1" applyAlignment="1" applyProtection="1">
      <alignment horizontal="center"/>
    </xf>
    <xf numFmtId="0" fontId="11" fillId="12" borderId="2" xfId="0" applyNumberFormat="1" applyFont="1" applyFill="1" applyBorder="1" applyAlignment="1" applyProtection="1">
      <alignment horizontal="center"/>
    </xf>
    <xf numFmtId="0" fontId="11" fillId="25" borderId="1" xfId="0" applyNumberFormat="1" applyFont="1" applyFill="1" applyBorder="1" applyAlignment="1" applyProtection="1">
      <alignment horizontal="center"/>
    </xf>
    <xf numFmtId="0" fontId="11" fillId="13" borderId="1" xfId="0" applyNumberFormat="1" applyFont="1" applyFill="1" applyBorder="1" applyAlignment="1" applyProtection="1">
      <alignment horizontal="left" vertical="center"/>
    </xf>
    <xf numFmtId="0" fontId="11" fillId="13" borderId="1" xfId="0" applyNumberFormat="1" applyFont="1" applyFill="1" applyBorder="1" applyAlignment="1" applyProtection="1">
      <alignment horizontal="center"/>
    </xf>
    <xf numFmtId="0" fontId="11" fillId="13" borderId="2" xfId="0" applyNumberFormat="1" applyFont="1" applyFill="1" applyBorder="1" applyAlignment="1" applyProtection="1">
      <alignment horizontal="center"/>
    </xf>
    <xf numFmtId="0" fontId="11" fillId="26" borderId="1" xfId="0" applyNumberFormat="1" applyFont="1" applyFill="1" applyBorder="1" applyAlignment="1" applyProtection="1">
      <alignment horizontal="center"/>
    </xf>
    <xf numFmtId="0" fontId="11" fillId="14" borderId="1" xfId="0" applyNumberFormat="1" applyFont="1" applyFill="1" applyBorder="1" applyAlignment="1" applyProtection="1">
      <alignment horizontal="left" vertical="center"/>
    </xf>
    <xf numFmtId="0" fontId="11" fillId="14" borderId="1" xfId="0" applyNumberFormat="1" applyFont="1" applyFill="1" applyBorder="1" applyAlignment="1" applyProtection="1">
      <alignment horizontal="center"/>
    </xf>
    <xf numFmtId="0" fontId="11" fillId="14" borderId="2" xfId="0" applyNumberFormat="1" applyFont="1" applyFill="1" applyBorder="1" applyAlignment="1" applyProtection="1">
      <alignment horizontal="center"/>
    </xf>
    <xf numFmtId="0" fontId="11" fillId="23" borderId="1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1" fillId="23" borderId="0" xfId="0" applyNumberFormat="1" applyFont="1" applyFill="1" applyBorder="1" applyAlignment="1" applyProtection="1">
      <alignment horizontal="left" vertical="center"/>
    </xf>
    <xf numFmtId="0" fontId="14" fillId="23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right"/>
    </xf>
    <xf numFmtId="0" fontId="11" fillId="27" borderId="1" xfId="0" applyNumberFormat="1" applyFont="1" applyFill="1" applyBorder="1" applyAlignment="1" applyProtection="1">
      <alignment horizontal="center"/>
    </xf>
    <xf numFmtId="0" fontId="11" fillId="28" borderId="1" xfId="0" applyNumberFormat="1" applyFont="1" applyFill="1" applyBorder="1" applyAlignment="1" applyProtection="1">
      <alignment horizontal="center"/>
    </xf>
    <xf numFmtId="0" fontId="11" fillId="29" borderId="1" xfId="0" applyNumberFormat="1" applyFont="1" applyFill="1" applyBorder="1" applyAlignment="1" applyProtection="1">
      <alignment horizontal="center"/>
    </xf>
    <xf numFmtId="0" fontId="11" fillId="30" borderId="1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/>
    <xf numFmtId="0" fontId="11" fillId="31" borderId="1" xfId="0" applyNumberFormat="1" applyFont="1" applyFill="1" applyBorder="1" applyAlignment="1" applyProtection="1">
      <alignment horizontal="center"/>
    </xf>
    <xf numFmtId="0" fontId="11" fillId="32" borderId="1" xfId="0" applyNumberFormat="1" applyFont="1" applyFill="1" applyBorder="1" applyAlignment="1" applyProtection="1">
      <alignment horizontal="center"/>
    </xf>
    <xf numFmtId="0" fontId="11" fillId="33" borderId="1" xfId="0" applyNumberFormat="1" applyFont="1" applyFill="1" applyBorder="1" applyAlignment="1" applyProtection="1">
      <alignment horizontal="center"/>
    </xf>
    <xf numFmtId="0" fontId="11" fillId="34" borderId="1" xfId="0" applyNumberFormat="1" applyFont="1" applyFill="1" applyBorder="1" applyAlignment="1" applyProtection="1">
      <alignment horizontal="center"/>
    </xf>
    <xf numFmtId="0" fontId="11" fillId="35" borderId="1" xfId="0" applyNumberFormat="1" applyFont="1" applyFill="1" applyBorder="1" applyAlignment="1" applyProtection="1">
      <alignment horizontal="center"/>
    </xf>
    <xf numFmtId="0" fontId="11" fillId="36" borderId="1" xfId="0" applyNumberFormat="1" applyFont="1" applyFill="1" applyBorder="1" applyAlignment="1" applyProtection="1">
      <alignment horizontal="center"/>
    </xf>
    <xf numFmtId="0" fontId="11" fillId="37" borderId="1" xfId="0" applyNumberFormat="1" applyFont="1" applyFill="1" applyBorder="1" applyAlignment="1" applyProtection="1">
      <alignment horizontal="center"/>
    </xf>
    <xf numFmtId="0" fontId="11" fillId="38" borderId="1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>
      <alignment horizontal="right"/>
    </xf>
    <xf numFmtId="0" fontId="11" fillId="11" borderId="1" xfId="0" applyNumberFormat="1" applyFont="1" applyFill="1" applyBorder="1" applyAlignment="1" applyProtection="1">
      <alignment horizontal="right"/>
    </xf>
    <xf numFmtId="0" fontId="11" fillId="11" borderId="1" xfId="0" applyFont="1" applyFill="1" applyBorder="1" applyAlignment="1">
      <alignment horizontal="center"/>
    </xf>
    <xf numFmtId="0" fontId="11" fillId="12" borderId="1" xfId="0" applyNumberFormat="1" applyFont="1" applyFill="1" applyBorder="1" applyAlignment="1" applyProtection="1">
      <alignment horizontal="right"/>
    </xf>
    <xf numFmtId="0" fontId="11" fillId="12" borderId="1" xfId="0" applyFont="1" applyFill="1" applyBorder="1" applyAlignment="1">
      <alignment horizontal="center"/>
    </xf>
    <xf numFmtId="0" fontId="11" fillId="13" borderId="1" xfId="0" applyNumberFormat="1" applyFont="1" applyFill="1" applyBorder="1" applyAlignment="1" applyProtection="1">
      <alignment horizontal="right"/>
    </xf>
    <xf numFmtId="0" fontId="11" fillId="13" borderId="1" xfId="0" applyFont="1" applyFill="1" applyBorder="1" applyAlignment="1">
      <alignment horizontal="center"/>
    </xf>
    <xf numFmtId="0" fontId="11" fillId="14" borderId="1" xfId="0" applyNumberFormat="1" applyFont="1" applyFill="1" applyBorder="1" applyAlignment="1" applyProtection="1">
      <alignment horizontal="right"/>
    </xf>
    <xf numFmtId="0" fontId="11" fillId="14" borderId="1" xfId="0" applyFont="1" applyFill="1" applyBorder="1" applyAlignment="1">
      <alignment horizontal="center"/>
    </xf>
    <xf numFmtId="0" fontId="21" fillId="0" borderId="0" xfId="0" applyNumberFormat="1" applyFont="1" applyFill="1" applyBorder="1" applyAlignment="1" applyProtection="1">
      <alignment horizontal="right"/>
    </xf>
    <xf numFmtId="0" fontId="9" fillId="3" borderId="1" xfId="0" applyFont="1" applyFill="1" applyBorder="1" applyAlignment="1">
      <alignment horizontal="center"/>
    </xf>
    <xf numFmtId="0" fontId="9" fillId="39" borderId="1" xfId="27" applyFont="1" applyFill="1" applyBorder="1" applyAlignment="1">
      <alignment horizontal="center"/>
    </xf>
    <xf numFmtId="0" fontId="9" fillId="40" borderId="1" xfId="6" applyFont="1" applyFill="1" applyBorder="1" applyAlignment="1">
      <alignment horizontal="center"/>
    </xf>
    <xf numFmtId="0" fontId="22" fillId="0" borderId="0" xfId="0" applyNumberFormat="1" applyFont="1" applyFill="1" applyBorder="1" applyAlignment="1" applyProtection="1"/>
    <xf numFmtId="0" fontId="9" fillId="11" borderId="1" xfId="53" applyFont="1" applyFill="1" applyBorder="1" applyAlignment="1">
      <alignment horizontal="left" vertical="center"/>
    </xf>
    <xf numFmtId="0" fontId="9" fillId="12" borderId="1" xfId="27" applyFont="1" applyFill="1" applyBorder="1" applyAlignment="1">
      <alignment horizontal="left" vertical="center"/>
    </xf>
    <xf numFmtId="0" fontId="9" fillId="13" borderId="1" xfId="21" applyFont="1" applyFill="1" applyBorder="1" applyAlignment="1">
      <alignment horizontal="left" vertical="center"/>
    </xf>
    <xf numFmtId="0" fontId="9" fillId="14" borderId="1" xfId="6" applyFont="1" applyFill="1" applyBorder="1" applyAlignment="1">
      <alignment horizontal="left" vertical="center"/>
    </xf>
    <xf numFmtId="0" fontId="9" fillId="41" borderId="0" xfId="53" applyFont="1" applyFill="1" applyAlignment="1">
      <alignment horizontal="left" vertical="center"/>
    </xf>
    <xf numFmtId="0" fontId="9" fillId="0" borderId="0" xfId="53" applyFont="1" applyAlignment="1">
      <alignment horizontal="left"/>
    </xf>
    <xf numFmtId="0" fontId="9" fillId="42" borderId="1" xfId="27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53" applyFont="1" applyAlignment="1">
      <alignment horizontal="center" vertical="center"/>
    </xf>
    <xf numFmtId="0" fontId="24" fillId="0" borderId="0" xfId="0" applyFont="1"/>
    <xf numFmtId="0" fontId="0" fillId="43" borderId="0" xfId="0" applyFill="1"/>
    <xf numFmtId="0" fontId="2" fillId="44" borderId="0" xfId="0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45" borderId="1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5" xfId="0" applyBorder="1"/>
    <xf numFmtId="0" fontId="2" fillId="0" borderId="0" xfId="0" applyFont="1" applyAlignment="1">
      <alignment horizontal="right"/>
    </xf>
    <xf numFmtId="0" fontId="0" fillId="46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6" borderId="6" xfId="0" applyFill="1" applyBorder="1" applyAlignment="1">
      <alignment horizontal="center"/>
    </xf>
    <xf numFmtId="0" fontId="0" fillId="4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6" borderId="6" xfId="0" applyFont="1" applyFill="1" applyBorder="1" applyAlignment="1">
      <alignment horizontal="center"/>
    </xf>
    <xf numFmtId="0" fontId="0" fillId="47" borderId="1" xfId="0" applyFill="1" applyBorder="1"/>
    <xf numFmtId="0" fontId="23" fillId="0" borderId="0" xfId="0" applyFont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46" borderId="1" xfId="0" applyFont="1" applyFill="1" applyBorder="1"/>
    <xf numFmtId="0" fontId="8" fillId="46" borderId="0" xfId="0" applyFont="1" applyFill="1"/>
    <xf numFmtId="0" fontId="8" fillId="0" borderId="1" xfId="0" applyFont="1" applyBorder="1"/>
    <xf numFmtId="0" fontId="9" fillId="0" borderId="1" xfId="53" applyFont="1" applyBorder="1" applyAlignment="1">
      <alignment horizontal="center" vertical="center"/>
    </xf>
    <xf numFmtId="0" fontId="0" fillId="47" borderId="0" xfId="0" applyFill="1"/>
    <xf numFmtId="0" fontId="25" fillId="0" borderId="5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16" borderId="0" xfId="0" applyFill="1"/>
    <xf numFmtId="0" fontId="0" fillId="48" borderId="0" xfId="0" applyFill="1"/>
    <xf numFmtId="0" fontId="0" fillId="31" borderId="0" xfId="0" applyFill="1"/>
    <xf numFmtId="0" fontId="0" fillId="44" borderId="5" xfId="0" applyFill="1" applyBorder="1"/>
    <xf numFmtId="0" fontId="0" fillId="49" borderId="0" xfId="0" applyFill="1"/>
    <xf numFmtId="0" fontId="0" fillId="46" borderId="0" xfId="0" applyFill="1"/>
    <xf numFmtId="0" fontId="0" fillId="44" borderId="0" xfId="0" applyFill="1"/>
    <xf numFmtId="0" fontId="0" fillId="16" borderId="5" xfId="0" applyFill="1" applyBorder="1"/>
    <xf numFmtId="0" fontId="24" fillId="0" borderId="5" xfId="0" applyFont="1" applyBorder="1"/>
    <xf numFmtId="0" fontId="26" fillId="0" borderId="0" xfId="0" applyFont="1"/>
    <xf numFmtId="0" fontId="0" fillId="0" borderId="0" xfId="0" applyFill="1"/>
    <xf numFmtId="0" fontId="0" fillId="0" borderId="0" xfId="0" applyProtection="1">
      <protection locked="0"/>
    </xf>
    <xf numFmtId="0" fontId="0" fillId="0" borderId="0" xfId="0" applyProtection="1"/>
    <xf numFmtId="0" fontId="0" fillId="50" borderId="0" xfId="0" applyFill="1" applyProtection="1">
      <protection locked="0"/>
    </xf>
    <xf numFmtId="0" fontId="0" fillId="51" borderId="0" xfId="0" applyFill="1" applyProtection="1">
      <protection locked="0"/>
    </xf>
    <xf numFmtId="0" fontId="24" fillId="0" borderId="0" xfId="0" applyFont="1" applyProtection="1"/>
    <xf numFmtId="0" fontId="0" fillId="52" borderId="1" xfId="0" applyFill="1" applyBorder="1" applyProtection="1"/>
    <xf numFmtId="0" fontId="2" fillId="53" borderId="1" xfId="0" applyFont="1" applyFill="1" applyBorder="1" applyProtection="1"/>
    <xf numFmtId="0" fontId="0" fillId="54" borderId="1" xfId="0" applyFill="1" applyBorder="1" applyProtection="1"/>
    <xf numFmtId="0" fontId="2" fillId="55" borderId="1" xfId="0" applyFont="1" applyFill="1" applyBorder="1" applyProtection="1"/>
    <xf numFmtId="0" fontId="2" fillId="0" borderId="0" xfId="0" applyFont="1" applyProtection="1">
      <protection locked="0"/>
    </xf>
    <xf numFmtId="0" fontId="8" fillId="51" borderId="8" xfId="0" applyFont="1" applyFill="1" applyBorder="1" applyProtection="1"/>
    <xf numFmtId="0" fontId="8" fillId="22" borderId="0" xfId="0" applyFont="1" applyFill="1"/>
    <xf numFmtId="0" fontId="27" fillId="0" borderId="0" xfId="0" applyFont="1"/>
    <xf numFmtId="0" fontId="8" fillId="50" borderId="8" xfId="0" applyFont="1" applyFill="1" applyBorder="1" applyAlignment="1" applyProtection="1">
      <alignment wrapText="1"/>
    </xf>
    <xf numFmtId="0" fontId="28" fillId="56" borderId="1" xfId="0" applyFont="1" applyFill="1" applyBorder="1" applyProtection="1">
      <protection locked="0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8" fillId="56" borderId="1" xfId="0" applyFont="1" applyFill="1" applyBorder="1" applyProtection="1">
      <protection locked="0"/>
    </xf>
    <xf numFmtId="0" fontId="23" fillId="0" borderId="0" xfId="0" applyFont="1" applyFill="1" applyBorder="1"/>
    <xf numFmtId="0" fontId="8" fillId="56" borderId="9" xfId="0" applyFont="1" applyFill="1" applyBorder="1" applyProtection="1">
      <protection locked="0"/>
    </xf>
    <xf numFmtId="0" fontId="23" fillId="0" borderId="0" xfId="0" applyFont="1" applyAlignment="1"/>
    <xf numFmtId="0" fontId="8" fillId="46" borderId="1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protection locked="0"/>
    </xf>
    <xf numFmtId="0" fontId="8" fillId="46" borderId="1" xfId="0" applyFont="1" applyFill="1" applyBorder="1" applyAlignment="1" applyProtection="1">
      <protection locked="0"/>
    </xf>
    <xf numFmtId="41" fontId="29" fillId="51" borderId="8" xfId="0" applyNumberFormat="1" applyFont="1" applyFill="1" applyBorder="1" applyProtection="1"/>
    <xf numFmtId="0" fontId="8" fillId="44" borderId="0" xfId="0" applyFont="1" applyFill="1"/>
    <xf numFmtId="0" fontId="28" fillId="57" borderId="1" xfId="0" applyFont="1" applyFill="1" applyBorder="1" applyProtection="1">
      <protection locked="0"/>
    </xf>
    <xf numFmtId="0" fontId="8" fillId="57" borderId="1" xfId="0" applyFont="1" applyFill="1" applyBorder="1" applyProtection="1">
      <protection locked="0"/>
    </xf>
    <xf numFmtId="176" fontId="8" fillId="57" borderId="1" xfId="0" applyNumberFormat="1" applyFont="1" applyFill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Fill="1" applyBorder="1"/>
    <xf numFmtId="0" fontId="8" fillId="0" borderId="0" xfId="0" applyFont="1" applyFill="1" applyBorder="1" applyProtection="1">
      <protection locked="0"/>
    </xf>
    <xf numFmtId="0" fontId="8" fillId="15" borderId="0" xfId="0" applyFont="1" applyFill="1"/>
    <xf numFmtId="0" fontId="28" fillId="15" borderId="1" xfId="0" applyFont="1" applyFill="1" applyBorder="1" applyProtection="1">
      <protection locked="0"/>
    </xf>
    <xf numFmtId="0" fontId="23" fillId="15" borderId="0" xfId="0" applyFont="1" applyFill="1"/>
    <xf numFmtId="0" fontId="8" fillId="15" borderId="1" xfId="0" applyFont="1" applyFill="1" applyBorder="1" applyProtection="1">
      <protection locked="0"/>
    </xf>
    <xf numFmtId="0" fontId="23" fillId="15" borderId="0" xfId="0" applyFont="1" applyFill="1" applyAlignment="1"/>
    <xf numFmtId="0" fontId="8" fillId="15" borderId="0" xfId="0" applyFont="1" applyFill="1" applyAlignment="1" applyProtection="1">
      <alignment horizontal="left"/>
      <protection locked="0"/>
    </xf>
    <xf numFmtId="0" fontId="8" fillId="22" borderId="8" xfId="0" applyFont="1" applyFill="1" applyBorder="1" applyProtection="1"/>
    <xf numFmtId="0" fontId="8" fillId="0" borderId="0" xfId="0" applyFont="1" applyAlignment="1">
      <alignment horizontal="right"/>
    </xf>
    <xf numFmtId="0" fontId="8" fillId="0" borderId="10" xfId="0" applyFont="1" applyBorder="1" applyAlignment="1">
      <alignment horizontal="right"/>
    </xf>
    <xf numFmtId="0" fontId="23" fillId="0" borderId="6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8" fillId="49" borderId="1" xfId="0" applyFont="1" applyFill="1" applyBorder="1" applyProtection="1">
      <protection locked="0"/>
    </xf>
    <xf numFmtId="0" fontId="27" fillId="51" borderId="8" xfId="0" applyFont="1" applyFill="1" applyBorder="1" applyProtection="1"/>
    <xf numFmtId="0" fontId="30" fillId="0" borderId="0" xfId="0" applyFont="1"/>
    <xf numFmtId="0" fontId="28" fillId="58" borderId="1" xfId="0" applyFont="1" applyFill="1" applyBorder="1" applyProtection="1">
      <protection locked="0"/>
    </xf>
    <xf numFmtId="0" fontId="8" fillId="58" borderId="1" xfId="0" applyFont="1" applyFill="1" applyBorder="1" applyProtection="1">
      <protection locked="0"/>
    </xf>
    <xf numFmtId="0" fontId="8" fillId="59" borderId="1" xfId="0" applyFont="1" applyFill="1" applyBorder="1" applyAlignment="1" applyProtection="1">
      <alignment horizontal="left"/>
      <protection locked="0"/>
    </xf>
    <xf numFmtId="0" fontId="8" fillId="59" borderId="1" xfId="0" applyFont="1" applyFill="1" applyBorder="1" applyAlignment="1" applyProtection="1">
      <protection locked="0"/>
    </xf>
    <xf numFmtId="0" fontId="8" fillId="16" borderId="0" xfId="0" applyFont="1" applyFill="1"/>
    <xf numFmtId="0" fontId="28" fillId="19" borderId="1" xfId="0" applyFont="1" applyFill="1" applyBorder="1" applyProtection="1">
      <protection locked="0"/>
    </xf>
    <xf numFmtId="0" fontId="8" fillId="19" borderId="1" xfId="0" applyFont="1" applyFill="1" applyBorder="1" applyProtection="1">
      <protection locked="0"/>
    </xf>
    <xf numFmtId="176" fontId="8" fillId="19" borderId="1" xfId="0" applyNumberFormat="1" applyFont="1" applyFill="1" applyBorder="1" applyProtection="1">
      <protection locked="0"/>
    </xf>
    <xf numFmtId="0" fontId="31" fillId="0" borderId="0" xfId="0" applyFont="1"/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7" fillId="0" borderId="0" xfId="0" applyNumberFormat="1" applyFont="1" applyFill="1" applyBorder="1" applyAlignment="1" applyProtection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着色 4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40% - 着色 3 2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40% - 着色 2 2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  <dxfs count="6"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6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 val="1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081"/>
  <sheetViews>
    <sheetView tabSelected="1" zoomScale="70" zoomScaleNormal="70" topLeftCell="AQ1" workbookViewId="0">
      <selection activeCell="BI26" sqref="BI26"/>
    </sheetView>
  </sheetViews>
  <sheetFormatPr defaultColWidth="9" defaultRowHeight="16.5"/>
  <cols>
    <col min="1" max="1" width="9.125" style="45" customWidth="1"/>
    <col min="2" max="2" width="9.625" style="45" customWidth="1"/>
    <col min="3" max="7" width="9.5" style="45" customWidth="1"/>
    <col min="8" max="11" width="9" style="45" hidden="1" customWidth="1"/>
    <col min="12" max="12" width="2.75" style="45" customWidth="1"/>
    <col min="13" max="13" width="9.125" style="45" customWidth="1"/>
    <col min="14" max="14" width="9.625" style="45" customWidth="1"/>
    <col min="15" max="19" width="9.5" style="45" customWidth="1"/>
    <col min="20" max="23" width="9" style="45" hidden="1" customWidth="1"/>
    <col min="24" max="24" width="2.625" style="45" customWidth="1"/>
    <col min="25" max="25" width="9.125" style="45" customWidth="1"/>
    <col min="26" max="26" width="9.625" style="45" customWidth="1"/>
    <col min="27" max="27" width="9.875" style="45" customWidth="1"/>
    <col min="28" max="31" width="9.5" style="45" customWidth="1"/>
    <col min="32" max="35" width="9" style="45" hidden="1" customWidth="1"/>
    <col min="36" max="36" width="9" style="45" customWidth="1"/>
    <col min="37" max="37" width="9.625" style="45" customWidth="1"/>
    <col min="38" max="43" width="9" style="45"/>
    <col min="44" max="47" width="9" style="45" customWidth="1"/>
    <col min="48" max="48" width="3" style="179" customWidth="1"/>
    <col min="49" max="53" width="9" style="45"/>
    <col min="54" max="55" width="9.625" style="45" customWidth="1"/>
    <col min="56" max="56" width="9" style="45"/>
    <col min="57" max="57" width="9.625" style="45" customWidth="1"/>
    <col min="58" max="63" width="9" style="45"/>
    <col min="64" max="64" width="9" style="180"/>
    <col min="65" max="67" width="9" style="45"/>
    <col min="68" max="68" width="9.375" style="45" customWidth="1"/>
    <col min="69" max="69" width="9" style="45"/>
    <col min="70" max="70" width="8.375" style="45" customWidth="1"/>
    <col min="71" max="16384" width="9" style="45"/>
  </cols>
  <sheetData>
    <row r="1" s="178" customFormat="1" spans="1:64">
      <c r="A1" s="181">
        <f>Info!F2</f>
        <v>1</v>
      </c>
      <c r="B1" s="178">
        <f>Info!G2</f>
        <v>5</v>
      </c>
      <c r="C1" s="178">
        <f>Info!H2</f>
        <v>2</v>
      </c>
      <c r="D1" s="178">
        <f>Info!I2</f>
        <v>0</v>
      </c>
      <c r="E1" s="178">
        <f>Info!J2</f>
        <v>10</v>
      </c>
      <c r="F1" s="178">
        <f>Info!K2</f>
        <v>0</v>
      </c>
      <c r="M1" s="178" t="s">
        <v>0</v>
      </c>
      <c r="N1" s="192">
        <f>SUM(D10,P10,D50,P50,AB50)</f>
        <v>6335801</v>
      </c>
      <c r="O1" s="178" t="s">
        <v>1</v>
      </c>
      <c r="P1" s="192">
        <f>SUM(D90,P90,D130,P130,AB130)</f>
        <v>6343915</v>
      </c>
      <c r="AV1" s="206"/>
      <c r="BL1" s="212"/>
    </row>
    <row r="2" spans="49:68">
      <c r="AW2" s="146" t="s">
        <v>2</v>
      </c>
      <c r="AY2" s="45" t="s">
        <v>3</v>
      </c>
      <c r="AZ2" s="45" t="s">
        <v>4</v>
      </c>
      <c r="BA2" s="45" t="s">
        <v>5</v>
      </c>
      <c r="BB2" s="45" t="s">
        <v>6</v>
      </c>
      <c r="BC2" s="45" t="s">
        <v>7</v>
      </c>
      <c r="BD2" s="45" t="s">
        <v>8</v>
      </c>
      <c r="BE2" s="45" t="s">
        <v>9</v>
      </c>
      <c r="BF2" s="45" t="s">
        <v>10</v>
      </c>
      <c r="BL2" s="213" t="s">
        <v>11</v>
      </c>
      <c r="BP2" s="146" t="s">
        <v>12</v>
      </c>
    </row>
    <row r="3" hidden="1"/>
    <row r="4" hidden="1"/>
    <row r="5" hidden="1"/>
    <row r="6" hidden="1"/>
    <row r="7" hidden="1"/>
    <row r="8" hidden="1"/>
    <row r="9" hidden="1"/>
    <row r="10" spans="1:69">
      <c r="A10" s="146" t="str">
        <f>IF(B10="","未启用","启用")</f>
        <v>启用</v>
      </c>
      <c r="B10" s="182" t="s">
        <v>13</v>
      </c>
      <c r="C10" s="183" t="s">
        <v>14</v>
      </c>
      <c r="D10" s="152">
        <f>IF(B10="",0,阵容战力!B14)</f>
        <v>1288655</v>
      </c>
      <c r="G10" s="146" t="str">
        <f>VLOOKUP(B12,hero_info!$A:$B,2,0)</f>
        <v>艾璐德-拂晓之光</v>
      </c>
      <c r="L10" s="193"/>
      <c r="M10" s="146" t="str">
        <f>IF(N10="","未启用","启用")</f>
        <v>启用</v>
      </c>
      <c r="N10" s="182" t="s">
        <v>15</v>
      </c>
      <c r="O10" s="183" t="s">
        <v>14</v>
      </c>
      <c r="P10" s="152">
        <f>IF(N10="",0,阵容战力!N14)</f>
        <v>1216550</v>
      </c>
      <c r="S10" s="146" t="str">
        <f>VLOOKUP(N12,hero_info!$A:$B,2,0)</f>
        <v>佐维尔-群星之语</v>
      </c>
      <c r="X10" s="193"/>
      <c r="Y10" s="45" t="str">
        <f>IF(AA10="","未启用","启用")</f>
        <v>启用</v>
      </c>
      <c r="Z10" s="45" t="s">
        <v>16</v>
      </c>
      <c r="AA10" s="194">
        <v>1</v>
      </c>
      <c r="AB10" s="45" t="str">
        <f>IF(AC10="","未启用","启用")</f>
        <v>启用</v>
      </c>
      <c r="AC10" s="194">
        <v>2</v>
      </c>
      <c r="AD10" s="45" t="str">
        <f>IF(AE10="","未启用","启用")</f>
        <v>启用</v>
      </c>
      <c r="AE10" s="194">
        <v>3</v>
      </c>
      <c r="AJ10" s="193"/>
      <c r="AW10" s="207" t="s">
        <v>17</v>
      </c>
      <c r="AX10" s="208"/>
      <c r="AY10" s="209">
        <v>1</v>
      </c>
      <c r="AZ10" s="210">
        <v>2</v>
      </c>
      <c r="BA10" s="210">
        <v>3</v>
      </c>
      <c r="BB10" s="210">
        <v>4</v>
      </c>
      <c r="BC10" s="210">
        <v>5</v>
      </c>
      <c r="BD10" s="210">
        <v>6</v>
      </c>
      <c r="BE10" s="210">
        <v>7</v>
      </c>
      <c r="BF10" s="210">
        <v>8</v>
      </c>
      <c r="BG10" s="210">
        <v>9</v>
      </c>
      <c r="BH10" s="210">
        <v>10</v>
      </c>
      <c r="BL10" s="45">
        <v>10101</v>
      </c>
      <c r="BP10" s="45" t="s">
        <v>18</v>
      </c>
      <c r="BQ10" s="45" t="s">
        <v>19</v>
      </c>
    </row>
    <row r="11" spans="1:69">
      <c r="A11" s="146" t="s">
        <v>20</v>
      </c>
      <c r="B11" s="146" t="s">
        <v>21</v>
      </c>
      <c r="C11" s="146" t="s">
        <v>22</v>
      </c>
      <c r="D11" s="146" t="s">
        <v>23</v>
      </c>
      <c r="E11" s="146" t="s">
        <v>24</v>
      </c>
      <c r="F11" s="146"/>
      <c r="L11" s="193"/>
      <c r="M11" s="146" t="s">
        <v>20</v>
      </c>
      <c r="N11" s="146" t="s">
        <v>21</v>
      </c>
      <c r="O11" s="146" t="s">
        <v>22</v>
      </c>
      <c r="P11" s="146" t="s">
        <v>23</v>
      </c>
      <c r="Q11" s="146" t="s">
        <v>24</v>
      </c>
      <c r="R11" s="146"/>
      <c r="X11" s="193"/>
      <c r="Y11" s="45" t="s">
        <v>20</v>
      </c>
      <c r="Z11" s="45" t="s">
        <v>25</v>
      </c>
      <c r="AA11" s="146">
        <v>101</v>
      </c>
      <c r="AC11" s="146">
        <v>102</v>
      </c>
      <c r="AE11" s="146">
        <v>103</v>
      </c>
      <c r="AJ11" s="193"/>
      <c r="AW11" s="45" t="str">
        <f>IF(AX11,IFERROR(VLOOKUP(AX11,属性对应量表位置!$A:$D,2,0),"其他属性"),"")</f>
        <v>攻击</v>
      </c>
      <c r="AX11" s="185">
        <v>1</v>
      </c>
      <c r="AY11" s="45">
        <v>2832</v>
      </c>
      <c r="AZ11" s="45">
        <v>13167</v>
      </c>
      <c r="BA11" s="45">
        <v>36769</v>
      </c>
      <c r="BB11" s="45">
        <v>49907</v>
      </c>
      <c r="BC11" s="45">
        <v>483066</v>
      </c>
      <c r="BL11" s="45">
        <v>10102</v>
      </c>
      <c r="BP11" s="45" t="s">
        <v>26</v>
      </c>
      <c r="BQ11" s="45" t="s">
        <v>27</v>
      </c>
    </row>
    <row r="12" spans="1:69">
      <c r="A12" s="184">
        <v>1</v>
      </c>
      <c r="B12" s="185">
        <v>11004</v>
      </c>
      <c r="C12" s="185">
        <v>47</v>
      </c>
      <c r="D12" s="185">
        <v>8</v>
      </c>
      <c r="E12" s="185">
        <v>9</v>
      </c>
      <c r="F12" s="185"/>
      <c r="G12" s="185"/>
      <c r="L12" s="193"/>
      <c r="M12" s="184">
        <v>2</v>
      </c>
      <c r="N12" s="185">
        <v>44980</v>
      </c>
      <c r="O12" s="185">
        <f>C12</f>
        <v>47</v>
      </c>
      <c r="P12" s="185">
        <f>D12</f>
        <v>8</v>
      </c>
      <c r="Q12" s="185">
        <f>E12</f>
        <v>9</v>
      </c>
      <c r="R12" s="185"/>
      <c r="S12" s="185"/>
      <c r="X12" s="193"/>
      <c r="Y12" s="45" t="s">
        <v>28</v>
      </c>
      <c r="Z12" s="45" t="s">
        <v>29</v>
      </c>
      <c r="AA12" s="195">
        <v>71505</v>
      </c>
      <c r="AC12" s="195">
        <v>71501</v>
      </c>
      <c r="AE12" s="195">
        <v>71506</v>
      </c>
      <c r="AJ12" s="193"/>
      <c r="AW12" s="45" t="str">
        <f>IF(AX12,IFERROR(VLOOKUP(AX12,属性对应量表位置!$A:$D,2,0),"其他属性"),"")</f>
        <v>生命</v>
      </c>
      <c r="AX12" s="185">
        <v>2</v>
      </c>
      <c r="AY12" s="45">
        <v>22984</v>
      </c>
      <c r="AZ12" s="45">
        <v>99671</v>
      </c>
      <c r="BA12" s="45">
        <v>295784</v>
      </c>
      <c r="BB12" s="45">
        <v>386067</v>
      </c>
      <c r="BC12" s="45">
        <v>3696885</v>
      </c>
      <c r="BL12" s="45">
        <v>10103</v>
      </c>
      <c r="BP12" s="45" t="s">
        <v>30</v>
      </c>
      <c r="BQ12" s="45" t="s">
        <v>31</v>
      </c>
    </row>
    <row r="13" spans="1:69">
      <c r="A13" s="183" t="s">
        <v>32</v>
      </c>
      <c r="B13" s="185">
        <f>B12*100</f>
        <v>1100400</v>
      </c>
      <c r="C13" s="185">
        <f>B12*100+10+VLOOKUP(IF(E12&lt;5,5,E12),skill_level_info!$B$19:$F$28,2,0)</f>
        <v>1100412</v>
      </c>
      <c r="D13" s="185">
        <f>IF(MOD(B12,1000)&gt;996,"",B12*100+20+VLOOKUP(IF(E12&lt;5,5,E12),skill_level_info!$B$19:$F$28,3,0))</f>
        <v>1100422</v>
      </c>
      <c r="E13" s="185">
        <f>IF(E12&gt;=6,IF(D13="","",IF(MOD(B12,1000)&gt;989,"",B12*100+30+VLOOKUP(E12,skill_level_info!$B$19:$F$28,4,0))),"")</f>
        <v>1100432</v>
      </c>
      <c r="F13" s="185">
        <f>IF(E12&gt;=6,IF(E13="","",IF(MOD(B12,1000)&gt;900,"",B12*100+40+VLOOKUP(E12,skill_level_info!$B$19:$F$28,5,0))),"")</f>
        <v>1100441</v>
      </c>
      <c r="G13" s="185"/>
      <c r="L13" s="193"/>
      <c r="M13" s="183" t="s">
        <v>32</v>
      </c>
      <c r="N13" s="185">
        <f>N12*100</f>
        <v>4498000</v>
      </c>
      <c r="O13" s="185">
        <f>N12*100+10+VLOOKUP(IF(Q12&lt;5,5,Q12),skill_level_info!$B$19:$F$28,2,0)</f>
        <v>4498012</v>
      </c>
      <c r="P13" s="185">
        <f>IF(MOD(N12,1000)&gt;996,"",N12*100+20+VLOOKUP(IF(Q12&lt;5,5,Q12),skill_level_info!$B$19:$F$28,3,0))</f>
        <v>4498022</v>
      </c>
      <c r="Q13" s="185">
        <f>IF(Q12&gt;=6,IF(P13="","",IF(MOD(N12,1000)&gt;989,"",N12*100+30+VLOOKUP(Q12,skill_level_info!$B$19:$F$28,4,0))),"")</f>
        <v>4498032</v>
      </c>
      <c r="R13" s="185" t="str">
        <f>IF(Q12&gt;=6,IF(Q13="","",IF(MOD(N12,1000)&gt;900,"",N12*100+40+VLOOKUP(Q12,skill_level_info!$B$19:$F$28,5,0))),"")</f>
        <v/>
      </c>
      <c r="S13" s="185"/>
      <c r="X13" s="193"/>
      <c r="Y13" s="45" t="s">
        <v>33</v>
      </c>
      <c r="Z13" s="45" t="s">
        <v>34</v>
      </c>
      <c r="AA13" s="196">
        <v>7150501</v>
      </c>
      <c r="AC13" s="195">
        <v>7150101</v>
      </c>
      <c r="AE13" s="195">
        <v>7150601</v>
      </c>
      <c r="AJ13" s="193"/>
      <c r="AW13" s="45" t="str">
        <f>IF(AX13,IFERROR(VLOOKUP(AX13,属性对应量表位置!$A:$D,2,0),"其他属性"),"")</f>
        <v>物防</v>
      </c>
      <c r="AX13" s="185">
        <v>5</v>
      </c>
      <c r="AY13" s="45">
        <v>1532</v>
      </c>
      <c r="AZ13" s="45">
        <v>6644</v>
      </c>
      <c r="BA13" s="45">
        <v>19403</v>
      </c>
      <c r="BB13" s="45">
        <v>25356</v>
      </c>
      <c r="BC13" s="45">
        <v>244048</v>
      </c>
      <c r="BL13" s="45">
        <v>10104</v>
      </c>
      <c r="BP13" s="45" t="s">
        <v>35</v>
      </c>
      <c r="BQ13" s="45" t="s">
        <v>36</v>
      </c>
    </row>
    <row r="14" spans="1:69">
      <c r="A14" s="183" t="s">
        <v>37</v>
      </c>
      <c r="B14" s="45" t="s">
        <v>38</v>
      </c>
      <c r="C14" s="185"/>
      <c r="D14" s="45" t="s">
        <v>2</v>
      </c>
      <c r="E14" s="185">
        <v>4</v>
      </c>
      <c r="G14" s="152" t="str">
        <f>养成技能!B15</f>
        <v>100111</v>
      </c>
      <c r="L14" s="193"/>
      <c r="M14" s="183" t="s">
        <v>37</v>
      </c>
      <c r="N14" s="45" t="s">
        <v>38</v>
      </c>
      <c r="O14" s="185"/>
      <c r="P14" s="45" t="s">
        <v>2</v>
      </c>
      <c r="Q14" s="185">
        <f>E14</f>
        <v>4</v>
      </c>
      <c r="S14" s="152" t="str">
        <f>养成技能!N15</f>
        <v>100411</v>
      </c>
      <c r="X14" s="193"/>
      <c r="AJ14" s="193"/>
      <c r="AW14" s="45" t="str">
        <f>IF(AX14,IFERROR(VLOOKUP(AX14,属性对应量表位置!$A:$D,2,0),"其他属性"),"")</f>
        <v>魔防</v>
      </c>
      <c r="AX14" s="185">
        <v>6</v>
      </c>
      <c r="AY14" s="45">
        <v>1532</v>
      </c>
      <c r="AZ14" s="45">
        <v>6644</v>
      </c>
      <c r="BA14" s="45">
        <v>19403</v>
      </c>
      <c r="BB14" s="45">
        <v>25356</v>
      </c>
      <c r="BC14" s="45">
        <v>244048</v>
      </c>
      <c r="BL14" s="45">
        <v>10105</v>
      </c>
      <c r="BP14" s="45" t="s">
        <v>39</v>
      </c>
      <c r="BQ14" s="45" t="s">
        <v>40</v>
      </c>
    </row>
    <row r="15" spans="1:69">
      <c r="A15" s="183" t="s">
        <v>41</v>
      </c>
      <c r="B15" s="146"/>
      <c r="C15" s="146"/>
      <c r="D15" s="186" t="s">
        <v>42</v>
      </c>
      <c r="E15" s="146" t="s">
        <v>43</v>
      </c>
      <c r="F15" s="146" t="s">
        <v>44</v>
      </c>
      <c r="G15" s="146" t="s">
        <v>45</v>
      </c>
      <c r="L15" s="193"/>
      <c r="M15" s="183" t="s">
        <v>41</v>
      </c>
      <c r="N15" s="146"/>
      <c r="O15" s="146"/>
      <c r="P15" s="186" t="s">
        <v>42</v>
      </c>
      <c r="Q15" s="146" t="s">
        <v>43</v>
      </c>
      <c r="R15" s="146" t="s">
        <v>44</v>
      </c>
      <c r="S15" s="146" t="s">
        <v>45</v>
      </c>
      <c r="X15" s="193"/>
      <c r="Y15" s="45" t="s">
        <v>46</v>
      </c>
      <c r="Z15" s="45" t="s">
        <v>47</v>
      </c>
      <c r="AD15" s="45" t="s">
        <v>44</v>
      </c>
      <c r="AE15" s="45" t="s">
        <v>48</v>
      </c>
      <c r="AJ15" s="193"/>
      <c r="AW15" s="45" t="str">
        <f>IF(AX15,IFERROR(VLOOKUP(AX15,属性对应量表位置!$A:$D,2,0),"其他属性"),"")</f>
        <v>速度</v>
      </c>
      <c r="AX15" s="185">
        <v>4</v>
      </c>
      <c r="AY15" s="45">
        <v>0</v>
      </c>
      <c r="AZ15" s="45">
        <v>10</v>
      </c>
      <c r="BA15" s="45">
        <v>10</v>
      </c>
      <c r="BB15" s="45">
        <v>10</v>
      </c>
      <c r="BC15" s="45">
        <v>36</v>
      </c>
      <c r="BL15" s="45">
        <v>10106</v>
      </c>
      <c r="BP15" s="45" t="s">
        <v>49</v>
      </c>
      <c r="BQ15" s="45" t="s">
        <v>50</v>
      </c>
    </row>
    <row r="16" spans="1:69">
      <c r="A16" s="45">
        <f>F16-F96</f>
        <v>0</v>
      </c>
      <c r="B16" s="45" t="str">
        <f>IF(C16,IFERROR(VLOOKUP(C16,属性对应量表位置!$A:$D,2,0),"其他属性"),"")</f>
        <v>攻击</v>
      </c>
      <c r="C16" s="185">
        <v>1</v>
      </c>
      <c r="D16" s="45">
        <f>ROUND(属性计算!B16,0)</f>
        <v>14455</v>
      </c>
      <c r="E16" s="45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55436</v>
      </c>
      <c r="F16" s="45">
        <f>ROUND(D16+E16+G16,0)</f>
        <v>69891</v>
      </c>
      <c r="G16" s="185"/>
      <c r="L16" s="193"/>
      <c r="M16" s="45">
        <f>R16-R96</f>
        <v>-4261</v>
      </c>
      <c r="N16" s="45" t="str">
        <f>IF(O16,IFERROR(VLOOKUP(O16,属性对应量表位置!$A:$D,2,0),"其他属性"),"")</f>
        <v>攻击</v>
      </c>
      <c r="O16" s="185">
        <v>1</v>
      </c>
      <c r="P16" s="45">
        <f>ROUND(属性计算!N16,0)</f>
        <v>14644</v>
      </c>
      <c r="Q16" s="45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55452</v>
      </c>
      <c r="R16" s="45">
        <f>ROUND(P16+Q16+S16,0)</f>
        <v>70096</v>
      </c>
      <c r="S16" s="185"/>
      <c r="X16" s="193"/>
      <c r="Z16" s="45" t="s">
        <v>29</v>
      </c>
      <c r="AA16" s="195">
        <v>1</v>
      </c>
      <c r="AB16" s="45" t="str">
        <f>IF(AA16,IFERROR(VLOOKUP(AA16,属性对应量表位置!$A:$D,2,0),"其他属性"),"")</f>
        <v>攻击</v>
      </c>
      <c r="AC16" s="45" t="s">
        <v>51</v>
      </c>
      <c r="AD16" s="45">
        <f>ROUND(属性计算!Z16+AE16,0)</f>
        <v>0</v>
      </c>
      <c r="AE16" s="195"/>
      <c r="AJ16" s="193"/>
      <c r="AW16" s="45" t="str">
        <f>IF(AX16,IFERROR(VLOOKUP(AX16,属性对应量表位置!$A:$D,2,0),"其他属性"),"")</f>
        <v>命中率</v>
      </c>
      <c r="AX16" s="185">
        <v>18</v>
      </c>
      <c r="AY16" s="45">
        <v>87</v>
      </c>
      <c r="AZ16" s="45">
        <v>951</v>
      </c>
      <c r="BA16" s="45">
        <v>1396</v>
      </c>
      <c r="BB16" s="45">
        <v>1660</v>
      </c>
      <c r="BC16" s="45">
        <v>6442</v>
      </c>
      <c r="BL16" s="45">
        <v>10107</v>
      </c>
      <c r="BP16" s="45" t="s">
        <v>52</v>
      </c>
      <c r="BQ16" s="45" t="s">
        <v>53</v>
      </c>
    </row>
    <row r="17" spans="1:69">
      <c r="A17" s="45">
        <f t="shared" ref="A17:A42" si="0">F17-F97</f>
        <v>-44083</v>
      </c>
      <c r="B17" s="45" t="str">
        <f>IF(C17,IFERROR(VLOOKUP(C17,属性对应量表位置!$A:$D,2,0),"其他属性"),"")</f>
        <v>生命</v>
      </c>
      <c r="C17" s="185">
        <v>2</v>
      </c>
      <c r="D17" s="45">
        <f>ROUND(属性计算!B17,0)</f>
        <v>115497</v>
      </c>
      <c r="E17" s="45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429151</v>
      </c>
      <c r="F17" s="45">
        <f t="shared" ref="F17:F25" si="1">ROUND(D17+E17+G17,0)</f>
        <v>544648</v>
      </c>
      <c r="G17" s="185"/>
      <c r="L17" s="193"/>
      <c r="M17" s="45">
        <f t="shared" ref="M17:M42" si="2">R17-R97</f>
        <v>23842</v>
      </c>
      <c r="N17" s="45" t="str">
        <f>IF(O17,IFERROR(VLOOKUP(O17,属性对应量表位置!$A:$D,2,0),"其他属性"),"")</f>
        <v>生命</v>
      </c>
      <c r="O17" s="185">
        <v>2</v>
      </c>
      <c r="P17" s="45">
        <f>ROUND(属性计算!N17,0)</f>
        <v>130696</v>
      </c>
      <c r="Q17" s="45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430457</v>
      </c>
      <c r="R17" s="45">
        <f t="shared" ref="R17:R25" si="3">ROUND(P17+Q17+S17,0)</f>
        <v>561153</v>
      </c>
      <c r="S17" s="185"/>
      <c r="X17" s="193"/>
      <c r="Z17" s="45" t="s">
        <v>29</v>
      </c>
      <c r="AA17" s="195">
        <v>20</v>
      </c>
      <c r="AB17" s="45" t="str">
        <f>IF(AA17,IFERROR(VLOOKUP(AA17,属性对应量表位置!$A:$D,2,0),"其他属性"),"")</f>
        <v>暴击率</v>
      </c>
      <c r="AC17" s="45" t="s">
        <v>51</v>
      </c>
      <c r="AD17" s="45">
        <f>ROUND(属性计算!Z17+AE17,0)</f>
        <v>0</v>
      </c>
      <c r="AE17" s="195"/>
      <c r="AJ17" s="193"/>
      <c r="AW17" s="45" t="str">
        <f>IF(AX17,IFERROR(VLOOKUP(AX17,属性对应量表位置!$A:$D,2,0),"其他属性"),"")</f>
        <v>闪避率</v>
      </c>
      <c r="AX17" s="185">
        <v>19</v>
      </c>
      <c r="AY17" s="45">
        <v>87</v>
      </c>
      <c r="AZ17" s="45">
        <v>951</v>
      </c>
      <c r="BA17" s="45">
        <v>1396</v>
      </c>
      <c r="BB17" s="45">
        <v>1660</v>
      </c>
      <c r="BC17" s="45">
        <v>6442</v>
      </c>
      <c r="BL17" s="45">
        <v>10201</v>
      </c>
      <c r="BP17" s="45" t="s">
        <v>54</v>
      </c>
      <c r="BQ17" s="45" t="s">
        <v>55</v>
      </c>
    </row>
    <row r="18" spans="1:69">
      <c r="A18" s="45">
        <f t="shared" si="0"/>
        <v>-506</v>
      </c>
      <c r="B18" s="45" t="str">
        <f>IF(C18,IFERROR(VLOOKUP(C18,属性对应量表位置!$A:$D,2,0),"其他属性"),"")</f>
        <v>物防</v>
      </c>
      <c r="C18" s="185">
        <v>5</v>
      </c>
      <c r="D18" s="45">
        <f>ROUND(属性计算!B18,0)</f>
        <v>9269</v>
      </c>
      <c r="E18" s="45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28330</v>
      </c>
      <c r="F18" s="45">
        <f t="shared" si="1"/>
        <v>37599</v>
      </c>
      <c r="G18" s="185"/>
      <c r="L18" s="193"/>
      <c r="M18" s="45">
        <f t="shared" si="2"/>
        <v>-653</v>
      </c>
      <c r="N18" s="45" t="str">
        <f>IF(O18,IFERROR(VLOOKUP(O18,属性对应量表位置!$A:$D,2,0),"其他属性"),"")</f>
        <v>物防</v>
      </c>
      <c r="O18" s="185">
        <v>5</v>
      </c>
      <c r="P18" s="45">
        <f>ROUND(属性计算!N18,0)</f>
        <v>7310</v>
      </c>
      <c r="Q18" s="45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28162</v>
      </c>
      <c r="R18" s="45">
        <f t="shared" si="3"/>
        <v>35472</v>
      </c>
      <c r="S18" s="185"/>
      <c r="X18" s="193"/>
      <c r="Z18" s="45" t="s">
        <v>29</v>
      </c>
      <c r="AA18" s="195">
        <v>21</v>
      </c>
      <c r="AB18" s="45" t="str">
        <f>IF(AA18,IFERROR(VLOOKUP(AA18,属性对应量表位置!$A:$D,2,0),"其他属性"),"")</f>
        <v>抗暴率</v>
      </c>
      <c r="AC18" s="45" t="s">
        <v>51</v>
      </c>
      <c r="AD18" s="45">
        <f>ROUND(属性计算!Z18+AE18,0)</f>
        <v>0</v>
      </c>
      <c r="AE18" s="195"/>
      <c r="AJ18" s="193"/>
      <c r="AW18" s="45" t="str">
        <f>IF(AX18,IFERROR(VLOOKUP(AX18,属性对应量表位置!$A:$D,2,0),"其他属性"),"")</f>
        <v>暴击率</v>
      </c>
      <c r="AX18" s="185">
        <v>20</v>
      </c>
      <c r="AY18" s="45">
        <v>87</v>
      </c>
      <c r="AZ18" s="45">
        <v>1151</v>
      </c>
      <c r="BA18" s="45">
        <v>1596</v>
      </c>
      <c r="BB18" s="45">
        <v>2160</v>
      </c>
      <c r="BC18" s="45">
        <v>6192</v>
      </c>
      <c r="BL18" s="45">
        <v>10202</v>
      </c>
      <c r="BP18" s="45" t="s">
        <v>56</v>
      </c>
      <c r="BQ18" s="45" t="s">
        <v>57</v>
      </c>
    </row>
    <row r="19" spans="1:69">
      <c r="A19" s="45">
        <f t="shared" si="0"/>
        <v>-505</v>
      </c>
      <c r="B19" s="45" t="str">
        <f>IF(C19,IFERROR(VLOOKUP(C19,属性对应量表位置!$A:$D,2,0),"其他属性"),"")</f>
        <v>魔防</v>
      </c>
      <c r="C19" s="185">
        <v>6</v>
      </c>
      <c r="D19" s="45">
        <f>ROUND(属性计算!B19,0)</f>
        <v>7790</v>
      </c>
      <c r="E19" s="45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28203</v>
      </c>
      <c r="F19" s="45">
        <f t="shared" si="1"/>
        <v>35993</v>
      </c>
      <c r="G19" s="185"/>
      <c r="L19" s="193"/>
      <c r="M19" s="45">
        <f t="shared" si="2"/>
        <v>1864</v>
      </c>
      <c r="N19" s="45" t="str">
        <f>IF(O19,IFERROR(VLOOKUP(O19,属性对应量表位置!$A:$D,2,0),"其他属性"),"")</f>
        <v>魔防</v>
      </c>
      <c r="O19" s="185">
        <v>6</v>
      </c>
      <c r="P19" s="45">
        <f>ROUND(属性计算!N19,0)</f>
        <v>8308</v>
      </c>
      <c r="Q19" s="45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28248</v>
      </c>
      <c r="R19" s="45">
        <f t="shared" si="3"/>
        <v>36556</v>
      </c>
      <c r="S19" s="185"/>
      <c r="X19" s="193"/>
      <c r="Z19" s="45" t="s">
        <v>29</v>
      </c>
      <c r="AA19" s="195">
        <v>24</v>
      </c>
      <c r="AB19" s="45" t="str">
        <f>IF(AA19,IFERROR(VLOOKUP(AA19,属性对应量表位置!$A:$D,2,0),"其他属性"),"")</f>
        <v>治疗</v>
      </c>
      <c r="AC19" s="45" t="s">
        <v>51</v>
      </c>
      <c r="AD19" s="45">
        <f>ROUND(属性计算!Z19+AE19,0)</f>
        <v>0</v>
      </c>
      <c r="AE19" s="195"/>
      <c r="AJ19" s="193"/>
      <c r="AW19" s="45" t="str">
        <f>IF(AX19,IFERROR(VLOOKUP(AX19,属性对应量表位置!$A:$D,2,0),"其他属性"),"")</f>
        <v>抗暴率</v>
      </c>
      <c r="AX19" s="185">
        <v>21</v>
      </c>
      <c r="AY19" s="45">
        <v>87</v>
      </c>
      <c r="AZ19" s="45">
        <v>1151</v>
      </c>
      <c r="BA19" s="45">
        <v>1596</v>
      </c>
      <c r="BB19" s="45">
        <v>2160</v>
      </c>
      <c r="BC19" s="45">
        <v>6192</v>
      </c>
      <c r="BL19" s="45">
        <v>10203</v>
      </c>
      <c r="BP19" s="45" t="s">
        <v>58</v>
      </c>
      <c r="BQ19" s="45" t="s">
        <v>59</v>
      </c>
    </row>
    <row r="20" spans="1:69">
      <c r="A20" s="45">
        <f t="shared" si="0"/>
        <v>1</v>
      </c>
      <c r="B20" s="45" t="str">
        <f>IF(C20,IFERROR(VLOOKUP(C20,属性对应量表位置!$A:$D,2,0),"其他属性"),"")</f>
        <v>速度</v>
      </c>
      <c r="C20" s="185">
        <v>4</v>
      </c>
      <c r="D20" s="45">
        <f>ROUND(属性计算!B20,0)</f>
        <v>118</v>
      </c>
      <c r="E20" s="45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10</v>
      </c>
      <c r="F20" s="45">
        <f t="shared" si="1"/>
        <v>128</v>
      </c>
      <c r="G20" s="185"/>
      <c r="L20" s="193"/>
      <c r="M20" s="45">
        <f t="shared" si="2"/>
        <v>16</v>
      </c>
      <c r="N20" s="45" t="str">
        <f>IF(O20,IFERROR(VLOOKUP(O20,属性对应量表位置!$A:$D,2,0),"其他属性"),"")</f>
        <v>速度</v>
      </c>
      <c r="O20" s="185">
        <v>4</v>
      </c>
      <c r="P20" s="45">
        <f>ROUND(属性计算!N20,0)</f>
        <v>121</v>
      </c>
      <c r="Q20" s="45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10</v>
      </c>
      <c r="R20" s="45">
        <f t="shared" si="3"/>
        <v>131</v>
      </c>
      <c r="S20" s="185"/>
      <c r="X20" s="193"/>
      <c r="Z20" s="45" t="s">
        <v>29</v>
      </c>
      <c r="AA20" s="195">
        <v>25</v>
      </c>
      <c r="AB20" s="45" t="str">
        <f>IF(AA20,IFERROR(VLOOKUP(AA20,属性对应量表位置!$A:$D,2,0),"其他属性"),"")</f>
        <v>受疗</v>
      </c>
      <c r="AC20" s="45" t="s">
        <v>51</v>
      </c>
      <c r="AD20" s="45">
        <f>ROUND(属性计算!Z20+AE20,0)</f>
        <v>0</v>
      </c>
      <c r="AE20" s="195"/>
      <c r="AJ20" s="193"/>
      <c r="AW20" s="45" t="str">
        <f>IF(AX20,IFERROR(VLOOKUP(AX20,属性对应量表位置!$A:$D,2,0),"其他属性"),"")</f>
        <v>控制</v>
      </c>
      <c r="AX20" s="185">
        <v>22</v>
      </c>
      <c r="BA20" s="45">
        <v>300</v>
      </c>
      <c r="BB20" s="45">
        <v>360</v>
      </c>
      <c r="BC20" s="45">
        <v>792</v>
      </c>
      <c r="BL20" s="45">
        <v>10204</v>
      </c>
      <c r="BP20" s="45" t="s">
        <v>60</v>
      </c>
      <c r="BQ20" s="45" t="s">
        <v>61</v>
      </c>
    </row>
    <row r="21" spans="1:69">
      <c r="A21" s="45">
        <f t="shared" si="0"/>
        <v>0</v>
      </c>
      <c r="B21" s="45" t="str">
        <f>IF(C21,IFERROR(VLOOKUP(C21,属性对应量表位置!$A:$D,2,0),"其他属性"),"")</f>
        <v>命中率</v>
      </c>
      <c r="C21" s="185">
        <v>18</v>
      </c>
      <c r="D21" s="45">
        <f>ROUND(属性计算!B21,0)</f>
        <v>9800</v>
      </c>
      <c r="E21" s="45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1660</v>
      </c>
      <c r="F21" s="45">
        <f t="shared" si="1"/>
        <v>11460</v>
      </c>
      <c r="G21" s="185"/>
      <c r="L21" s="193"/>
      <c r="M21" s="45">
        <f t="shared" si="2"/>
        <v>0</v>
      </c>
      <c r="N21" s="45" t="str">
        <f>IF(O21,IFERROR(VLOOKUP(O21,属性对应量表位置!$A:$D,2,0),"其他属性"),"")</f>
        <v>命中率</v>
      </c>
      <c r="O21" s="185">
        <v>18</v>
      </c>
      <c r="P21" s="45">
        <f>ROUND(属性计算!N21,0)</f>
        <v>9800</v>
      </c>
      <c r="Q21" s="45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1660</v>
      </c>
      <c r="R21" s="45">
        <f t="shared" si="3"/>
        <v>11460</v>
      </c>
      <c r="S21" s="185"/>
      <c r="X21" s="193"/>
      <c r="Z21" s="45" t="s">
        <v>29</v>
      </c>
      <c r="AA21" s="195">
        <v>26</v>
      </c>
      <c r="AB21" s="45" t="str">
        <f>IF(AA21,IFERROR(VLOOKUP(AA21,属性对应量表位置!$A:$D,2,0),"其他属性"),"")</f>
        <v>伤害加深</v>
      </c>
      <c r="AC21" s="45" t="s">
        <v>51</v>
      </c>
      <c r="AD21" s="45">
        <f>ROUND(属性计算!Z21+AE21,0)</f>
        <v>0</v>
      </c>
      <c r="AE21" s="195"/>
      <c r="AJ21" s="193"/>
      <c r="AW21" s="45" t="str">
        <f>IF(AX21,IFERROR(VLOOKUP(AX21,属性对应量表位置!$A:$D,2,0),"其他属性"),"")</f>
        <v>抗控</v>
      </c>
      <c r="AX21" s="185">
        <v>23</v>
      </c>
      <c r="BA21" s="45">
        <v>300</v>
      </c>
      <c r="BB21" s="45">
        <v>360</v>
      </c>
      <c r="BC21" s="45">
        <v>792</v>
      </c>
      <c r="BL21" s="45">
        <v>10205</v>
      </c>
      <c r="BP21" s="45" t="s">
        <v>62</v>
      </c>
      <c r="BQ21" s="45" t="s">
        <v>63</v>
      </c>
    </row>
    <row r="22" spans="1:69">
      <c r="A22" s="45">
        <f t="shared" si="0"/>
        <v>0</v>
      </c>
      <c r="B22" s="45" t="str">
        <f>IF(C22,IFERROR(VLOOKUP(C22,属性对应量表位置!$A:$D,2,0),"其他属性"),"")</f>
        <v>闪避率</v>
      </c>
      <c r="C22" s="185">
        <v>19</v>
      </c>
      <c r="D22" s="45">
        <f>ROUND(属性计算!B22,0)</f>
        <v>0</v>
      </c>
      <c r="E22" s="45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1660</v>
      </c>
      <c r="F22" s="45">
        <f t="shared" si="1"/>
        <v>1660</v>
      </c>
      <c r="G22" s="185"/>
      <c r="L22" s="193"/>
      <c r="M22" s="45">
        <f t="shared" si="2"/>
        <v>0</v>
      </c>
      <c r="N22" s="45" t="str">
        <f>IF(O22,IFERROR(VLOOKUP(O22,属性对应量表位置!$A:$D,2,0),"其他属性"),"")</f>
        <v>闪避率</v>
      </c>
      <c r="O22" s="185">
        <v>19</v>
      </c>
      <c r="P22" s="45">
        <f>ROUND(属性计算!N22,0)</f>
        <v>0</v>
      </c>
      <c r="Q22" s="45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1660</v>
      </c>
      <c r="R22" s="45">
        <f t="shared" si="3"/>
        <v>1660</v>
      </c>
      <c r="S22" s="185"/>
      <c r="X22" s="193"/>
      <c r="Z22" s="45" t="s">
        <v>29</v>
      </c>
      <c r="AA22" s="195">
        <v>27</v>
      </c>
      <c r="AB22" s="45" t="str">
        <f>IF(AA22,IFERROR(VLOOKUP(AA22,属性对应量表位置!$A:$D,2,0),"其他属性"),"")</f>
        <v>伤害减免</v>
      </c>
      <c r="AC22" s="45" t="s">
        <v>51</v>
      </c>
      <c r="AD22" s="45">
        <f>ROUND(属性计算!Z22+AE22,0)</f>
        <v>0</v>
      </c>
      <c r="AE22" s="195"/>
      <c r="AJ22" s="193"/>
      <c r="AW22" s="45" t="str">
        <f>IF(AX22,IFERROR(VLOOKUP(AX22,属性对应量表位置!$A:$D,2,0),"其他属性"),"")</f>
        <v>治疗</v>
      </c>
      <c r="AX22" s="185">
        <v>24</v>
      </c>
      <c r="BA22" s="45">
        <v>150</v>
      </c>
      <c r="BB22" s="45">
        <v>180</v>
      </c>
      <c r="BC22" s="45">
        <v>396</v>
      </c>
      <c r="BL22" s="45">
        <v>10206</v>
      </c>
      <c r="BP22" s="45" t="s">
        <v>64</v>
      </c>
      <c r="BQ22" s="45" t="s">
        <v>65</v>
      </c>
    </row>
    <row r="23" spans="1:69">
      <c r="A23" s="45">
        <f t="shared" si="0"/>
        <v>0</v>
      </c>
      <c r="B23" s="45" t="str">
        <f>IF(C23,IFERROR(VLOOKUP(C23,属性对应量表位置!$A:$D,2,0),"其他属性"),"")</f>
        <v>暴击率</v>
      </c>
      <c r="C23" s="185">
        <v>20</v>
      </c>
      <c r="D23" s="45">
        <f>ROUND(属性计算!B23,0)</f>
        <v>500</v>
      </c>
      <c r="E23" s="45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2160</v>
      </c>
      <c r="F23" s="45">
        <f t="shared" si="1"/>
        <v>2660</v>
      </c>
      <c r="G23" s="185"/>
      <c r="L23" s="193"/>
      <c r="M23" s="45">
        <f t="shared" si="2"/>
        <v>-2500</v>
      </c>
      <c r="N23" s="45" t="str">
        <f>IF(O23,IFERROR(VLOOKUP(O23,属性对应量表位置!$A:$D,2,0),"其他属性"),"")</f>
        <v>暴击率</v>
      </c>
      <c r="O23" s="185">
        <v>20</v>
      </c>
      <c r="P23" s="45">
        <f>ROUND(属性计算!N23,0)</f>
        <v>500</v>
      </c>
      <c r="Q23" s="45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2160</v>
      </c>
      <c r="R23" s="45">
        <f t="shared" si="3"/>
        <v>2660</v>
      </c>
      <c r="S23" s="185"/>
      <c r="X23" s="193"/>
      <c r="Z23" s="45" t="s">
        <v>29</v>
      </c>
      <c r="AA23" s="195">
        <v>34</v>
      </c>
      <c r="AB23" s="45" t="str">
        <f>IF(AA23,IFERROR(VLOOKUP(AA23,属性对应量表位置!$A:$D,2,0),"其他属性"),"")</f>
        <v>暴伤加深</v>
      </c>
      <c r="AC23" s="45" t="s">
        <v>51</v>
      </c>
      <c r="AD23" s="45">
        <f>ROUND(属性计算!Z23+AE23,0)</f>
        <v>0</v>
      </c>
      <c r="AE23" s="195"/>
      <c r="AJ23" s="193"/>
      <c r="AW23" s="45" t="str">
        <f>IF(AX23,IFERROR(VLOOKUP(AX23,属性对应量表位置!$A:$D,2,0),"其他属性"),"")</f>
        <v>受疗</v>
      </c>
      <c r="AX23" s="185">
        <v>25</v>
      </c>
      <c r="BA23" s="45">
        <v>150</v>
      </c>
      <c r="BB23" s="45">
        <v>180</v>
      </c>
      <c r="BC23" s="45">
        <v>396</v>
      </c>
      <c r="BL23" s="45">
        <v>10207</v>
      </c>
      <c r="BP23" s="45" t="s">
        <v>66</v>
      </c>
      <c r="BQ23" s="45" t="s">
        <v>67</v>
      </c>
    </row>
    <row r="24" spans="1:69">
      <c r="A24" s="45">
        <f t="shared" si="0"/>
        <v>0</v>
      </c>
      <c r="B24" s="45" t="str">
        <f>IF(C24,IFERROR(VLOOKUP(C24,属性对应量表位置!$A:$D,2,0),"其他属性"),"")</f>
        <v>抗暴率</v>
      </c>
      <c r="C24" s="185">
        <v>21</v>
      </c>
      <c r="D24" s="45">
        <f>ROUND(属性计算!B24,0)</f>
        <v>1000</v>
      </c>
      <c r="E24" s="45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2160</v>
      </c>
      <c r="F24" s="45">
        <f t="shared" si="1"/>
        <v>3160</v>
      </c>
      <c r="G24" s="185"/>
      <c r="L24" s="193"/>
      <c r="M24" s="45">
        <f t="shared" si="2"/>
        <v>1000</v>
      </c>
      <c r="N24" s="45" t="str">
        <f>IF(O24,IFERROR(VLOOKUP(O24,属性对应量表位置!$A:$D,2,0),"其他属性"),"")</f>
        <v>抗暴率</v>
      </c>
      <c r="O24" s="185">
        <v>21</v>
      </c>
      <c r="P24" s="45">
        <f>ROUND(属性计算!N24,0)</f>
        <v>1000</v>
      </c>
      <c r="Q24" s="45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2160</v>
      </c>
      <c r="R24" s="45">
        <f t="shared" si="3"/>
        <v>3160</v>
      </c>
      <c r="S24" s="185"/>
      <c r="X24" s="193"/>
      <c r="Z24" s="45" t="s">
        <v>29</v>
      </c>
      <c r="AA24" s="195">
        <v>35</v>
      </c>
      <c r="AB24" s="45" t="str">
        <f>IF(AA24,IFERROR(VLOOKUP(AA24,属性对应量表位置!$A:$D,2,0),"其他属性"),"")</f>
        <v>暴伤减免</v>
      </c>
      <c r="AC24" s="45" t="s">
        <v>51</v>
      </c>
      <c r="AD24" s="45">
        <f>ROUND(属性计算!Z24+AE24,0)</f>
        <v>0</v>
      </c>
      <c r="AE24" s="195"/>
      <c r="AJ24" s="193"/>
      <c r="AW24" s="45" t="str">
        <f>IF(AX24,IFERROR(VLOOKUP(AX24,属性对应量表位置!$A:$D,2,0),"其他属性"),"")</f>
        <v>伤害加深</v>
      </c>
      <c r="AX24" s="185">
        <v>26</v>
      </c>
      <c r="AY24" s="45">
        <v>250</v>
      </c>
      <c r="AZ24" s="45">
        <v>456</v>
      </c>
      <c r="BA24" s="45">
        <v>680</v>
      </c>
      <c r="BB24" s="45">
        <v>962</v>
      </c>
      <c r="BC24" s="45">
        <v>3304</v>
      </c>
      <c r="BL24" s="45">
        <v>10208</v>
      </c>
      <c r="BP24" s="45" t="s">
        <v>68</v>
      </c>
      <c r="BQ24" s="45" t="s">
        <v>69</v>
      </c>
    </row>
    <row r="25" spans="1:64">
      <c r="A25" s="45">
        <f t="shared" si="0"/>
        <v>0</v>
      </c>
      <c r="B25" s="45" t="str">
        <f>IF(C25,IFERROR(VLOOKUP(C25,属性对应量表位置!$A:$D,2,0),"其他属性"),"")</f>
        <v>控制</v>
      </c>
      <c r="C25" s="185">
        <v>22</v>
      </c>
      <c r="D25" s="45">
        <f>ROUND(属性计算!B25,0)</f>
        <v>0</v>
      </c>
      <c r="E25" s="45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360</v>
      </c>
      <c r="F25" s="45">
        <f t="shared" si="1"/>
        <v>360</v>
      </c>
      <c r="G25" s="185"/>
      <c r="L25" s="193"/>
      <c r="M25" s="45">
        <f t="shared" si="2"/>
        <v>0</v>
      </c>
      <c r="N25" s="45" t="str">
        <f>IF(O25,IFERROR(VLOOKUP(O25,属性对应量表位置!$A:$D,2,0),"其他属性"),"")</f>
        <v>控制</v>
      </c>
      <c r="O25" s="185">
        <v>22</v>
      </c>
      <c r="P25" s="45">
        <f>ROUND(属性计算!N25,0)</f>
        <v>0</v>
      </c>
      <c r="Q25" s="45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360</v>
      </c>
      <c r="R25" s="45">
        <f t="shared" si="3"/>
        <v>360</v>
      </c>
      <c r="S25" s="185"/>
      <c r="X25" s="193"/>
      <c r="Z25" s="45" t="s">
        <v>29</v>
      </c>
      <c r="AA25" s="195"/>
      <c r="AB25" s="45" t="str">
        <f>IF(AA25,IFERROR(VLOOKUP(AA25,属性对应量表位置!$A:$D,2,0),"其他属性"),"")</f>
        <v/>
      </c>
      <c r="AC25" s="45" t="s">
        <v>51</v>
      </c>
      <c r="AD25" s="45">
        <f>ROUND(属性计算!Z25+AE25,0)</f>
        <v>0</v>
      </c>
      <c r="AE25" s="195"/>
      <c r="AJ25" s="193"/>
      <c r="AW25" s="45" t="str">
        <f>IF(AX25,IFERROR(VLOOKUP(AX25,属性对应量表位置!$A:$D,2,0),"其他属性"),"")</f>
        <v>伤害减免</v>
      </c>
      <c r="AX25" s="185">
        <v>27</v>
      </c>
      <c r="AY25" s="45">
        <v>250</v>
      </c>
      <c r="AZ25" s="45">
        <v>456</v>
      </c>
      <c r="BA25" s="45">
        <v>680</v>
      </c>
      <c r="BB25" s="45">
        <v>962</v>
      </c>
      <c r="BC25" s="45">
        <v>3304</v>
      </c>
      <c r="BL25" s="45">
        <v>10209</v>
      </c>
    </row>
    <row r="26" spans="1:64">
      <c r="A26" s="45">
        <f t="shared" si="0"/>
        <v>0</v>
      </c>
      <c r="B26" s="45" t="str">
        <f>IF(C26,IFERROR(VLOOKUP(C26,属性对应量表位置!$A:$D,2,0),"其他属性"),"")</f>
        <v>抗控</v>
      </c>
      <c r="C26" s="185">
        <v>23</v>
      </c>
      <c r="D26" s="45">
        <f>ROUND(属性计算!B26,0)</f>
        <v>0</v>
      </c>
      <c r="E26" s="45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360</v>
      </c>
      <c r="F26" s="45">
        <f t="shared" ref="F26:F45" si="4">ROUND(D26+E26+G26,0)</f>
        <v>360</v>
      </c>
      <c r="G26" s="185"/>
      <c r="L26" s="193"/>
      <c r="M26" s="45">
        <f t="shared" si="2"/>
        <v>0</v>
      </c>
      <c r="N26" s="45" t="str">
        <f>IF(O26,IFERROR(VLOOKUP(O26,属性对应量表位置!$A:$D,2,0),"其他属性"),"")</f>
        <v>抗控</v>
      </c>
      <c r="O26" s="185">
        <v>23</v>
      </c>
      <c r="P26" s="45">
        <f>ROUND(属性计算!N26,0)</f>
        <v>0</v>
      </c>
      <c r="Q26" s="45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360</v>
      </c>
      <c r="R26" s="45">
        <f t="shared" ref="R26:R45" si="5">ROUND(P26+Q26+S26,0)</f>
        <v>360</v>
      </c>
      <c r="S26" s="185"/>
      <c r="X26" s="193"/>
      <c r="Z26" s="45" t="s">
        <v>29</v>
      </c>
      <c r="AA26" s="195"/>
      <c r="AB26" s="45" t="str">
        <f>IF(AA26,IFERROR(VLOOKUP(AA26,属性对应量表位置!$A:$D,2,0),"其他属性"),"")</f>
        <v/>
      </c>
      <c r="AC26" s="45" t="s">
        <v>51</v>
      </c>
      <c r="AD26" s="45">
        <f>ROUND(属性计算!Z26+AE26,0)</f>
        <v>0</v>
      </c>
      <c r="AE26" s="195"/>
      <c r="AJ26" s="193"/>
      <c r="AW26" s="45" t="str">
        <f>IF(AX26,IFERROR(VLOOKUP(AX26,属性对应量表位置!$A:$D,2,0),"其他属性"),"")</f>
        <v>物伤加深</v>
      </c>
      <c r="AX26" s="185">
        <v>28</v>
      </c>
      <c r="BL26" s="45">
        <v>10210</v>
      </c>
    </row>
    <row r="27" spans="1:64">
      <c r="A27" s="45">
        <f t="shared" si="0"/>
        <v>0</v>
      </c>
      <c r="B27" s="45" t="str">
        <f>IF(C27,IFERROR(VLOOKUP(C27,属性对应量表位置!$A:$D,2,0),"其他属性"),"")</f>
        <v>治疗</v>
      </c>
      <c r="C27" s="185">
        <v>24</v>
      </c>
      <c r="D27" s="45">
        <f>ROUND(属性计算!B27,0)</f>
        <v>0</v>
      </c>
      <c r="E27" s="45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180</v>
      </c>
      <c r="F27" s="45">
        <f t="shared" si="4"/>
        <v>180</v>
      </c>
      <c r="G27" s="185"/>
      <c r="L27" s="193"/>
      <c r="M27" s="45">
        <f t="shared" si="2"/>
        <v>0</v>
      </c>
      <c r="N27" s="45" t="str">
        <f>IF(O27,IFERROR(VLOOKUP(O27,属性对应量表位置!$A:$D,2,0),"其他属性"),"")</f>
        <v>治疗</v>
      </c>
      <c r="O27" s="185">
        <v>24</v>
      </c>
      <c r="P27" s="45">
        <f>ROUND(属性计算!N27,0)</f>
        <v>0</v>
      </c>
      <c r="Q27" s="45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180</v>
      </c>
      <c r="R27" s="45">
        <f t="shared" si="5"/>
        <v>180</v>
      </c>
      <c r="S27" s="185"/>
      <c r="X27" s="193"/>
      <c r="Y27" s="188" t="s">
        <v>70</v>
      </c>
      <c r="Z27" s="197"/>
      <c r="AA27" s="197"/>
      <c r="AB27" s="197"/>
      <c r="AC27" s="197"/>
      <c r="AD27" s="197"/>
      <c r="AE27" s="197"/>
      <c r="AJ27" s="193"/>
      <c r="AW27" s="45" t="str">
        <f>IF(AX27,IFERROR(VLOOKUP(AX27,属性对应量表位置!$A:$D,2,0),"其他属性"),"")</f>
        <v>物伤减免</v>
      </c>
      <c r="AX27" s="185">
        <v>29</v>
      </c>
      <c r="BL27" s="45">
        <v>10211</v>
      </c>
    </row>
    <row r="28" spans="1:64">
      <c r="A28" s="45">
        <f t="shared" si="0"/>
        <v>0</v>
      </c>
      <c r="B28" s="45" t="str">
        <f>IF(C28,IFERROR(VLOOKUP(C28,属性对应量表位置!$A:$D,2,0),"其他属性"),"")</f>
        <v>受疗</v>
      </c>
      <c r="C28" s="185">
        <v>25</v>
      </c>
      <c r="D28" s="45">
        <f>ROUND(属性计算!B28,0)</f>
        <v>0</v>
      </c>
      <c r="E28" s="45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180</v>
      </c>
      <c r="F28" s="45">
        <f t="shared" si="4"/>
        <v>180</v>
      </c>
      <c r="G28" s="185"/>
      <c r="L28" s="193"/>
      <c r="M28" s="45">
        <f t="shared" si="2"/>
        <v>0</v>
      </c>
      <c r="N28" s="45" t="str">
        <f>IF(O28,IFERROR(VLOOKUP(O28,属性对应量表位置!$A:$D,2,0),"其他属性"),"")</f>
        <v>受疗</v>
      </c>
      <c r="O28" s="185">
        <v>25</v>
      </c>
      <c r="P28" s="45">
        <f>ROUND(属性计算!N28,0)</f>
        <v>0</v>
      </c>
      <c r="Q28" s="45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180</v>
      </c>
      <c r="R28" s="45">
        <f t="shared" si="5"/>
        <v>180</v>
      </c>
      <c r="S28" s="185"/>
      <c r="X28" s="193"/>
      <c r="Z28" s="198"/>
      <c r="AA28" s="199"/>
      <c r="AB28" s="198"/>
      <c r="AC28" s="198"/>
      <c r="AD28" s="198"/>
      <c r="AE28" s="199"/>
      <c r="AJ28" s="193"/>
      <c r="AW28" s="45" t="str">
        <f>IF(AX28,IFERROR(VLOOKUP(AX28,属性对应量表位置!$A:$D,2,0),"其他属性"),"")</f>
        <v>魔伤加深</v>
      </c>
      <c r="AX28" s="185">
        <v>30</v>
      </c>
      <c r="BL28" s="45">
        <v>10212</v>
      </c>
    </row>
    <row r="29" spans="1:64">
      <c r="A29" s="45">
        <f t="shared" si="0"/>
        <v>-100</v>
      </c>
      <c r="B29" s="45" t="str">
        <f>IF(C29,IFERROR(VLOOKUP(C29,属性对应量表位置!$A:$D,2,0),"其他属性"),"")</f>
        <v>伤害加深</v>
      </c>
      <c r="C29" s="185">
        <v>26</v>
      </c>
      <c r="D29" s="45">
        <f>ROUND(属性计算!B29,0)</f>
        <v>0</v>
      </c>
      <c r="E29" s="45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1762</v>
      </c>
      <c r="F29" s="45">
        <f t="shared" si="4"/>
        <v>1762</v>
      </c>
      <c r="G29" s="185"/>
      <c r="L29" s="193"/>
      <c r="M29" s="45">
        <f t="shared" si="2"/>
        <v>-100</v>
      </c>
      <c r="N29" s="45" t="str">
        <f>IF(O29,IFERROR(VLOOKUP(O29,属性对应量表位置!$A:$D,2,0),"其他属性"),"")</f>
        <v>伤害加深</v>
      </c>
      <c r="O29" s="185">
        <v>26</v>
      </c>
      <c r="P29" s="45">
        <f>ROUND(属性计算!N29,0)</f>
        <v>0</v>
      </c>
      <c r="Q29" s="45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1762</v>
      </c>
      <c r="R29" s="45">
        <f t="shared" si="5"/>
        <v>1762</v>
      </c>
      <c r="S29" s="185"/>
      <c r="X29" s="193"/>
      <c r="Y29" s="200" t="str">
        <f>IF(AA29="","未启用","启用")</f>
        <v>未启用</v>
      </c>
      <c r="Z29" s="200" t="s">
        <v>16</v>
      </c>
      <c r="AA29" s="201"/>
      <c r="AB29" s="200" t="str">
        <f>IF(AC29="","未启用","启用")</f>
        <v>未启用</v>
      </c>
      <c r="AC29" s="201"/>
      <c r="AD29" s="200" t="str">
        <f>IF(AE29="","未启用","启用")</f>
        <v>未启用</v>
      </c>
      <c r="AE29" s="201"/>
      <c r="AJ29" s="193"/>
      <c r="AW29" s="45" t="str">
        <f>IF(AX29,IFERROR(VLOOKUP(AX29,属性对应量表位置!$A:$D,2,0),"其他属性"),"")</f>
        <v>魔伤减免</v>
      </c>
      <c r="AX29" s="185">
        <v>31</v>
      </c>
      <c r="BL29" s="45">
        <v>10301</v>
      </c>
    </row>
    <row r="30" spans="1:64">
      <c r="A30" s="45">
        <f t="shared" si="0"/>
        <v>1400</v>
      </c>
      <c r="B30" s="45" t="str">
        <f>IF(C30,IFERROR(VLOOKUP(C30,属性对应量表位置!$A:$D,2,0),"其他属性"),"")</f>
        <v>伤害减免</v>
      </c>
      <c r="C30" s="185">
        <v>27</v>
      </c>
      <c r="D30" s="45">
        <f>ROUND(属性计算!B30,0)</f>
        <v>1500</v>
      </c>
      <c r="E30" s="45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1762</v>
      </c>
      <c r="F30" s="45">
        <f t="shared" si="4"/>
        <v>3262</v>
      </c>
      <c r="G30" s="185"/>
      <c r="L30" s="193"/>
      <c r="M30" s="45">
        <f t="shared" si="2"/>
        <v>-100</v>
      </c>
      <c r="N30" s="45" t="str">
        <f>IF(O30,IFERROR(VLOOKUP(O30,属性对应量表位置!$A:$D,2,0),"其他属性"),"")</f>
        <v>伤害减免</v>
      </c>
      <c r="O30" s="185">
        <v>27</v>
      </c>
      <c r="P30" s="45">
        <f>ROUND(属性计算!N30,0)</f>
        <v>0</v>
      </c>
      <c r="Q30" s="45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1762</v>
      </c>
      <c r="R30" s="45">
        <f t="shared" si="5"/>
        <v>1762</v>
      </c>
      <c r="S30" s="185"/>
      <c r="X30" s="193"/>
      <c r="Y30" s="200" t="s">
        <v>20</v>
      </c>
      <c r="Z30" s="200" t="s">
        <v>25</v>
      </c>
      <c r="AA30" s="202"/>
      <c r="AB30" s="200"/>
      <c r="AC30" s="202"/>
      <c r="AD30" s="200"/>
      <c r="AE30" s="202"/>
      <c r="AJ30" s="193"/>
      <c r="AW30" s="45" t="str">
        <f>IF(AX30,IFERROR(VLOOKUP(AX30,属性对应量表位置!$A:$D,2,0),"其他属性"),"")</f>
        <v>吸血率</v>
      </c>
      <c r="AX30" s="185">
        <v>32</v>
      </c>
      <c r="BL30" s="45">
        <v>10302</v>
      </c>
    </row>
    <row r="31" spans="1:64">
      <c r="A31" s="45">
        <f t="shared" si="0"/>
        <v>0</v>
      </c>
      <c r="B31" s="45" t="str">
        <f>IF(C31,IFERROR(VLOOKUP(C31,属性对应量表位置!$A:$D,2,0),"其他属性"),"")</f>
        <v>物伤加深</v>
      </c>
      <c r="C31" s="185">
        <v>28</v>
      </c>
      <c r="D31" s="45">
        <f>ROUND(属性计算!B31,0)</f>
        <v>0</v>
      </c>
      <c r="E31" s="45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45">
        <f t="shared" si="4"/>
        <v>0</v>
      </c>
      <c r="G31" s="185"/>
      <c r="L31" s="193"/>
      <c r="M31" s="45">
        <f t="shared" si="2"/>
        <v>0</v>
      </c>
      <c r="N31" s="45" t="str">
        <f>IF(O31,IFERROR(VLOOKUP(O31,属性对应量表位置!$A:$D,2,0),"其他属性"),"")</f>
        <v>物伤加深</v>
      </c>
      <c r="O31" s="185">
        <v>28</v>
      </c>
      <c r="P31" s="45">
        <f>ROUND(属性计算!N31,0)</f>
        <v>0</v>
      </c>
      <c r="Q31" s="45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45">
        <f t="shared" si="5"/>
        <v>0</v>
      </c>
      <c r="S31" s="185"/>
      <c r="X31" s="193"/>
      <c r="Y31" s="200" t="s">
        <v>71</v>
      </c>
      <c r="Z31" s="200" t="s">
        <v>29</v>
      </c>
      <c r="AA31" s="203"/>
      <c r="AB31" s="200"/>
      <c r="AC31" s="203"/>
      <c r="AD31" s="200"/>
      <c r="AE31" s="203"/>
      <c r="AJ31" s="193"/>
      <c r="AW31" s="45" t="str">
        <f>IF(AX31,IFERROR(VLOOKUP(AX31,属性对应量表位置!$A:$D,2,0),"其他属性"),"")</f>
        <v>吸血抗性</v>
      </c>
      <c r="AX31" s="185">
        <v>33</v>
      </c>
      <c r="BL31" s="45">
        <v>10303</v>
      </c>
    </row>
    <row r="32" spans="1:64">
      <c r="A32" s="45">
        <f t="shared" si="0"/>
        <v>0</v>
      </c>
      <c r="B32" s="45" t="str">
        <f>IF(C32,IFERROR(VLOOKUP(C32,属性对应量表位置!$A:$D,2,0),"其他属性"),"")</f>
        <v>物伤减免</v>
      </c>
      <c r="C32" s="185">
        <v>29</v>
      </c>
      <c r="D32" s="45">
        <f>ROUND(属性计算!B32,0)</f>
        <v>0</v>
      </c>
      <c r="E32" s="45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45">
        <f t="shared" si="4"/>
        <v>0</v>
      </c>
      <c r="G32" s="185"/>
      <c r="L32" s="193"/>
      <c r="M32" s="45">
        <f t="shared" si="2"/>
        <v>0</v>
      </c>
      <c r="N32" s="45" t="str">
        <f>IF(O32,IFERROR(VLOOKUP(O32,属性对应量表位置!$A:$D,2,0),"其他属性"),"")</f>
        <v>物伤减免</v>
      </c>
      <c r="O32" s="185">
        <v>29</v>
      </c>
      <c r="P32" s="45">
        <f>ROUND(属性计算!N32,0)</f>
        <v>0</v>
      </c>
      <c r="Q32" s="45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45">
        <f t="shared" si="5"/>
        <v>0</v>
      </c>
      <c r="S32" s="185"/>
      <c r="X32" s="193"/>
      <c r="Y32" s="200" t="s">
        <v>33</v>
      </c>
      <c r="Z32" s="200" t="s">
        <v>34</v>
      </c>
      <c r="AA32" s="203"/>
      <c r="AB32" s="200"/>
      <c r="AC32" s="203"/>
      <c r="AD32" s="200"/>
      <c r="AE32" s="203"/>
      <c r="AJ32" s="193"/>
      <c r="AW32" s="45" t="str">
        <f>IF(AX32,IFERROR(VLOOKUP(AX32,属性对应量表位置!$A:$D,2,0),"其他属性"),"")</f>
        <v>暴伤加深</v>
      </c>
      <c r="AX32" s="185">
        <v>34</v>
      </c>
      <c r="BL32" s="45">
        <v>10304</v>
      </c>
    </row>
    <row r="33" spans="1:64">
      <c r="A33" s="45">
        <f t="shared" si="0"/>
        <v>0</v>
      </c>
      <c r="B33" s="45" t="str">
        <f>IF(C33,IFERROR(VLOOKUP(C33,属性对应量表位置!$A:$D,2,0),"其他属性"),"")</f>
        <v>魔伤加深</v>
      </c>
      <c r="C33" s="185">
        <v>30</v>
      </c>
      <c r="D33" s="45">
        <f>ROUND(属性计算!B33,0)</f>
        <v>0</v>
      </c>
      <c r="E33" s="45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45">
        <f t="shared" si="4"/>
        <v>0</v>
      </c>
      <c r="G33" s="185"/>
      <c r="L33" s="193"/>
      <c r="M33" s="45">
        <f t="shared" si="2"/>
        <v>0</v>
      </c>
      <c r="N33" s="45" t="str">
        <f>IF(O33,IFERROR(VLOOKUP(O33,属性对应量表位置!$A:$D,2,0),"其他属性"),"")</f>
        <v>魔伤加深</v>
      </c>
      <c r="O33" s="185">
        <v>30</v>
      </c>
      <c r="P33" s="45">
        <f>ROUND(属性计算!N33,0)</f>
        <v>0</v>
      </c>
      <c r="Q33" s="45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45">
        <f t="shared" si="5"/>
        <v>0</v>
      </c>
      <c r="S33" s="185"/>
      <c r="X33" s="193"/>
      <c r="Y33" s="200"/>
      <c r="Z33" s="200"/>
      <c r="AA33" s="200"/>
      <c r="AB33" s="200"/>
      <c r="AC33" s="200"/>
      <c r="AD33" s="200"/>
      <c r="AE33" s="200"/>
      <c r="AJ33" s="193"/>
      <c r="AW33" s="45" t="str">
        <f>IF(AX33,IFERROR(VLOOKUP(AX33,属性对应量表位置!$A:$D,2,0),"其他属性"),"")</f>
        <v>暴伤减免</v>
      </c>
      <c r="AX33" s="185">
        <v>35</v>
      </c>
      <c r="BL33" s="45">
        <v>10305</v>
      </c>
    </row>
    <row r="34" spans="1:64">
      <c r="A34" s="45">
        <f t="shared" si="0"/>
        <v>0</v>
      </c>
      <c r="B34" s="45" t="str">
        <f>IF(C34,IFERROR(VLOOKUP(C34,属性对应量表位置!$A:$D,2,0),"其他属性"),"")</f>
        <v>魔伤减免</v>
      </c>
      <c r="C34" s="185">
        <v>31</v>
      </c>
      <c r="D34" s="45">
        <f>ROUND(属性计算!B34,0)</f>
        <v>0</v>
      </c>
      <c r="E34" s="45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45">
        <f t="shared" si="4"/>
        <v>0</v>
      </c>
      <c r="G34" s="185"/>
      <c r="L34" s="193"/>
      <c r="M34" s="45">
        <f t="shared" si="2"/>
        <v>0</v>
      </c>
      <c r="N34" s="45" t="str">
        <f>IF(O34,IFERROR(VLOOKUP(O34,属性对应量表位置!$A:$D,2,0),"其他属性"),"")</f>
        <v>魔伤减免</v>
      </c>
      <c r="O34" s="185">
        <v>31</v>
      </c>
      <c r="P34" s="45">
        <f>ROUND(属性计算!N34,0)</f>
        <v>0</v>
      </c>
      <c r="Q34" s="45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45">
        <f t="shared" si="5"/>
        <v>0</v>
      </c>
      <c r="S34" s="185"/>
      <c r="X34" s="193"/>
      <c r="Y34" s="200" t="s">
        <v>46</v>
      </c>
      <c r="Z34" s="200" t="s">
        <v>47</v>
      </c>
      <c r="AA34" s="200"/>
      <c r="AB34" s="200"/>
      <c r="AC34" s="200"/>
      <c r="AD34" s="200" t="s">
        <v>44</v>
      </c>
      <c r="AE34" s="200" t="s">
        <v>48</v>
      </c>
      <c r="AJ34" s="193"/>
      <c r="AW34" s="45" t="str">
        <f>IF(AX34,IFERROR(VLOOKUP(AX34,属性对应量表位置!$A:$D,2,0),"其他属性"),"")</f>
        <v>无视防御</v>
      </c>
      <c r="AX34" s="185">
        <v>36</v>
      </c>
      <c r="BL34" s="45">
        <v>10306</v>
      </c>
    </row>
    <row r="35" spans="1:64">
      <c r="A35" s="45">
        <f t="shared" si="0"/>
        <v>0</v>
      </c>
      <c r="B35" s="45" t="str">
        <f>IF(C35,IFERROR(VLOOKUP(C35,属性对应量表位置!$A:$D,2,0),"其他属性"),"")</f>
        <v>吸血率</v>
      </c>
      <c r="C35" s="185">
        <v>32</v>
      </c>
      <c r="D35" s="45">
        <f>ROUND(属性计算!B35,0)</f>
        <v>0</v>
      </c>
      <c r="E35" s="45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45">
        <f t="shared" si="4"/>
        <v>0</v>
      </c>
      <c r="G35" s="185"/>
      <c r="L35" s="193"/>
      <c r="M35" s="45">
        <f t="shared" si="2"/>
        <v>0</v>
      </c>
      <c r="N35" s="45" t="str">
        <f>IF(O35,IFERROR(VLOOKUP(O35,属性对应量表位置!$A:$D,2,0),"其他属性"),"")</f>
        <v>吸血率</v>
      </c>
      <c r="O35" s="185">
        <v>32</v>
      </c>
      <c r="P35" s="45">
        <f>ROUND(属性计算!N35,0)</f>
        <v>0</v>
      </c>
      <c r="Q35" s="45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45">
        <f t="shared" si="5"/>
        <v>0</v>
      </c>
      <c r="S35" s="185"/>
      <c r="X35" s="193"/>
      <c r="Y35" s="200"/>
      <c r="Z35" s="200" t="s">
        <v>29</v>
      </c>
      <c r="AA35" s="203">
        <v>1</v>
      </c>
      <c r="AB35" s="200" t="str">
        <f>IF(AA35,IFERROR(VLOOKUP(AA35,属性对应量表位置!$A:$D,2,0),"其他属性"),"")</f>
        <v>攻击</v>
      </c>
      <c r="AC35" s="200" t="s">
        <v>51</v>
      </c>
      <c r="AD35" s="200">
        <f>ROUND(属性计算!Z35+AE35,0)</f>
        <v>0</v>
      </c>
      <c r="AE35" s="203"/>
      <c r="AJ35" s="193"/>
      <c r="AW35" s="45" t="str">
        <f>IF(AX35,IFERROR(VLOOKUP(AX35,属性对应量表位置!$A:$D,2,0),"其他属性"),"")</f>
        <v>无视防御抗性</v>
      </c>
      <c r="AX35" s="185">
        <v>37</v>
      </c>
      <c r="BL35" s="45">
        <v>10307</v>
      </c>
    </row>
    <row r="36" spans="1:64">
      <c r="A36" s="45">
        <f t="shared" si="0"/>
        <v>0</v>
      </c>
      <c r="B36" s="45" t="str">
        <f>IF(C36,IFERROR(VLOOKUP(C36,属性对应量表位置!$A:$D,2,0),"其他属性"),"")</f>
        <v>吸血抗性</v>
      </c>
      <c r="C36" s="185">
        <v>33</v>
      </c>
      <c r="D36" s="45">
        <f>ROUND(属性计算!B36,0)</f>
        <v>0</v>
      </c>
      <c r="E36" s="45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45">
        <f t="shared" si="4"/>
        <v>0</v>
      </c>
      <c r="G36" s="185"/>
      <c r="L36" s="193"/>
      <c r="M36" s="45">
        <f t="shared" si="2"/>
        <v>0</v>
      </c>
      <c r="N36" s="45" t="str">
        <f>IF(O36,IFERROR(VLOOKUP(O36,属性对应量表位置!$A:$D,2,0),"其他属性"),"")</f>
        <v>吸血抗性</v>
      </c>
      <c r="O36" s="185">
        <v>33</v>
      </c>
      <c r="P36" s="45">
        <f>ROUND(属性计算!N36,0)</f>
        <v>0</v>
      </c>
      <c r="Q36" s="45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45">
        <f t="shared" si="5"/>
        <v>0</v>
      </c>
      <c r="S36" s="185"/>
      <c r="X36" s="193"/>
      <c r="Y36" s="200"/>
      <c r="Z36" s="200" t="s">
        <v>29</v>
      </c>
      <c r="AA36" s="203">
        <v>20</v>
      </c>
      <c r="AB36" s="200" t="str">
        <f>IF(AA36,IFERROR(VLOOKUP(AA36,属性对应量表位置!$A:$D,2,0),"其他属性"),"")</f>
        <v>暴击率</v>
      </c>
      <c r="AC36" s="200" t="s">
        <v>51</v>
      </c>
      <c r="AD36" s="200">
        <f>ROUND(属性计算!Z36+AE36,0)</f>
        <v>0</v>
      </c>
      <c r="AE36" s="203"/>
      <c r="AJ36" s="193"/>
      <c r="AW36" s="45" t="str">
        <f>IF(AX36,IFERROR(VLOOKUP(AX36,属性对应量表位置!$A:$D,2,0),"其他属性"),"")</f>
        <v>反弹率</v>
      </c>
      <c r="AX36" s="185">
        <v>38</v>
      </c>
      <c r="BL36" s="45">
        <v>10308</v>
      </c>
    </row>
    <row r="37" spans="1:64">
      <c r="A37" s="45">
        <f t="shared" si="0"/>
        <v>0</v>
      </c>
      <c r="B37" s="45" t="str">
        <f>IF(C37,IFERROR(VLOOKUP(C37,属性对应量表位置!$A:$D,2,0),"其他属性"),"")</f>
        <v>暴伤加深</v>
      </c>
      <c r="C37" s="185">
        <v>34</v>
      </c>
      <c r="D37" s="45">
        <f>ROUND(属性计算!B37,0)</f>
        <v>15000</v>
      </c>
      <c r="E37" s="45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45">
        <f t="shared" si="4"/>
        <v>15000</v>
      </c>
      <c r="G37" s="185"/>
      <c r="L37" s="193"/>
      <c r="M37" s="45">
        <f t="shared" si="2"/>
        <v>0</v>
      </c>
      <c r="N37" s="45" t="str">
        <f>IF(O37,IFERROR(VLOOKUP(O37,属性对应量表位置!$A:$D,2,0),"其他属性"),"")</f>
        <v>暴伤加深</v>
      </c>
      <c r="O37" s="185">
        <v>34</v>
      </c>
      <c r="P37" s="45">
        <f>ROUND(属性计算!N37,0)</f>
        <v>15000</v>
      </c>
      <c r="Q37" s="45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45">
        <f t="shared" si="5"/>
        <v>15000</v>
      </c>
      <c r="S37" s="185"/>
      <c r="X37" s="193"/>
      <c r="Y37" s="200"/>
      <c r="Z37" s="200" t="s">
        <v>29</v>
      </c>
      <c r="AA37" s="203">
        <v>21</v>
      </c>
      <c r="AB37" s="200" t="str">
        <f>IF(AA37,IFERROR(VLOOKUP(AA37,属性对应量表位置!$A:$D,2,0),"其他属性"),"")</f>
        <v>抗暴率</v>
      </c>
      <c r="AC37" s="200" t="s">
        <v>51</v>
      </c>
      <c r="AD37" s="200">
        <f>ROUND(属性计算!Z37+AE37,0)</f>
        <v>0</v>
      </c>
      <c r="AE37" s="203"/>
      <c r="AJ37" s="193"/>
      <c r="AW37" s="45" t="str">
        <f>IF(AX37,IFERROR(VLOOKUP(AX37,属性对应量表位置!$A:$D,2,0),"其他属性"),"")</f>
        <v>反弹抗性</v>
      </c>
      <c r="AX37" s="185">
        <v>39</v>
      </c>
      <c r="BL37" s="45">
        <v>10309</v>
      </c>
    </row>
    <row r="38" spans="1:64">
      <c r="A38" s="45">
        <f t="shared" si="0"/>
        <v>0</v>
      </c>
      <c r="B38" s="45" t="str">
        <f>IF(C38,IFERROR(VLOOKUP(C38,属性对应量表位置!$A:$D,2,0),"其他属性"),"")</f>
        <v>暴伤减免</v>
      </c>
      <c r="C38" s="185">
        <v>35</v>
      </c>
      <c r="D38" s="45">
        <f>ROUND(属性计算!B38,0)</f>
        <v>0</v>
      </c>
      <c r="E38" s="45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45">
        <f t="shared" si="4"/>
        <v>0</v>
      </c>
      <c r="G38" s="185"/>
      <c r="L38" s="193"/>
      <c r="M38" s="45">
        <f t="shared" si="2"/>
        <v>0</v>
      </c>
      <c r="N38" s="45" t="str">
        <f>IF(O38,IFERROR(VLOOKUP(O38,属性对应量表位置!$A:$D,2,0),"其他属性"),"")</f>
        <v>暴伤减免</v>
      </c>
      <c r="O38" s="185">
        <v>35</v>
      </c>
      <c r="P38" s="45">
        <f>ROUND(属性计算!N38,0)</f>
        <v>0</v>
      </c>
      <c r="Q38" s="45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45">
        <f t="shared" si="5"/>
        <v>0</v>
      </c>
      <c r="S38" s="185"/>
      <c r="X38" s="193"/>
      <c r="Y38" s="200"/>
      <c r="Z38" s="200" t="s">
        <v>29</v>
      </c>
      <c r="AA38" s="203">
        <v>24</v>
      </c>
      <c r="AB38" s="200" t="str">
        <f>IF(AA38,IFERROR(VLOOKUP(AA38,属性对应量表位置!$A:$D,2,0),"其他属性"),"")</f>
        <v>治疗</v>
      </c>
      <c r="AC38" s="200" t="s">
        <v>51</v>
      </c>
      <c r="AD38" s="200">
        <f>ROUND(属性计算!Z38+AE38,0)</f>
        <v>0</v>
      </c>
      <c r="AE38" s="203"/>
      <c r="AJ38" s="193"/>
      <c r="AW38" s="45" t="str">
        <f>IF(AX38,IFERROR(VLOOKUP(AX38,属性对应量表位置!$A:$D,2,0),"其他属性"),"")</f>
        <v/>
      </c>
      <c r="AX38" s="185"/>
      <c r="BL38" s="45">
        <v>10310</v>
      </c>
    </row>
    <row r="39" spans="1:64">
      <c r="A39" s="45">
        <f t="shared" si="0"/>
        <v>0</v>
      </c>
      <c r="B39" s="45" t="str">
        <f>IF(C39,IFERROR(VLOOKUP(C39,属性对应量表位置!$A:$D,2,0),"其他属性"),"")</f>
        <v>无视防御</v>
      </c>
      <c r="C39" s="185">
        <v>36</v>
      </c>
      <c r="D39" s="45">
        <f>ROUND(属性计算!B39,0)</f>
        <v>0</v>
      </c>
      <c r="E39" s="45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45">
        <f t="shared" si="4"/>
        <v>0</v>
      </c>
      <c r="G39" s="185"/>
      <c r="L39" s="193"/>
      <c r="M39" s="45">
        <f t="shared" si="2"/>
        <v>0</v>
      </c>
      <c r="N39" s="45" t="str">
        <f>IF(O39,IFERROR(VLOOKUP(O39,属性对应量表位置!$A:$D,2,0),"其他属性"),"")</f>
        <v>无视防御</v>
      </c>
      <c r="O39" s="185">
        <v>36</v>
      </c>
      <c r="P39" s="45">
        <f>ROUND(属性计算!N39,0)</f>
        <v>0</v>
      </c>
      <c r="Q39" s="45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45">
        <f t="shared" si="5"/>
        <v>0</v>
      </c>
      <c r="S39" s="185"/>
      <c r="X39" s="193"/>
      <c r="Y39" s="200"/>
      <c r="Z39" s="200" t="s">
        <v>29</v>
      </c>
      <c r="AA39" s="203">
        <v>25</v>
      </c>
      <c r="AB39" s="200" t="str">
        <f>IF(AA39,IFERROR(VLOOKUP(AA39,属性对应量表位置!$A:$D,2,0),"其他属性"),"")</f>
        <v>受疗</v>
      </c>
      <c r="AC39" s="200" t="s">
        <v>51</v>
      </c>
      <c r="AD39" s="200">
        <f>ROUND(属性计算!Z39+AE39,0)</f>
        <v>0</v>
      </c>
      <c r="AE39" s="203"/>
      <c r="AJ39" s="193"/>
      <c r="AW39" s="45" t="str">
        <f>IF(AX39,IFERROR(VLOOKUP(AX39,属性对应量表位置!$A:$D,2,0),"其他属性"),"")</f>
        <v/>
      </c>
      <c r="AX39" s="185"/>
      <c r="BL39" s="45">
        <v>10311</v>
      </c>
    </row>
    <row r="40" spans="1:64">
      <c r="A40" s="45">
        <f t="shared" si="0"/>
        <v>0</v>
      </c>
      <c r="B40" s="45" t="str">
        <f>IF(C40,IFERROR(VLOOKUP(C40,属性对应量表位置!$A:$D,2,0),"其他属性"),"")</f>
        <v>无视防御抗性</v>
      </c>
      <c r="C40" s="185">
        <v>37</v>
      </c>
      <c r="D40" s="45">
        <f>ROUND(属性计算!B40,0)</f>
        <v>0</v>
      </c>
      <c r="E40" s="45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45">
        <f t="shared" si="4"/>
        <v>0</v>
      </c>
      <c r="G40" s="185"/>
      <c r="L40" s="193"/>
      <c r="M40" s="45">
        <f t="shared" si="2"/>
        <v>0</v>
      </c>
      <c r="N40" s="45" t="str">
        <f>IF(O40,IFERROR(VLOOKUP(O40,属性对应量表位置!$A:$D,2,0),"其他属性"),"")</f>
        <v>无视防御抗性</v>
      </c>
      <c r="O40" s="185">
        <v>37</v>
      </c>
      <c r="P40" s="45">
        <f>ROUND(属性计算!N40,0)</f>
        <v>0</v>
      </c>
      <c r="Q40" s="45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45">
        <f t="shared" si="5"/>
        <v>0</v>
      </c>
      <c r="S40" s="185"/>
      <c r="X40" s="193"/>
      <c r="Y40" s="200"/>
      <c r="Z40" s="200" t="s">
        <v>29</v>
      </c>
      <c r="AA40" s="203">
        <v>26</v>
      </c>
      <c r="AB40" s="200" t="str">
        <f>IF(AA40,IFERROR(VLOOKUP(AA40,属性对应量表位置!$A:$D,2,0),"其他属性"),"")</f>
        <v>伤害加深</v>
      </c>
      <c r="AC40" s="200" t="s">
        <v>51</v>
      </c>
      <c r="AD40" s="200">
        <f>ROUND(属性计算!Z40+AE40,0)</f>
        <v>0</v>
      </c>
      <c r="AE40" s="203"/>
      <c r="AJ40" s="193"/>
      <c r="AW40" s="45" t="str">
        <f>IF(AX40,IFERROR(VLOOKUP(AX40,属性对应量表位置!$A:$D,2,0),"其他属性"),"")</f>
        <v/>
      </c>
      <c r="AX40" s="185"/>
      <c r="BL40" s="45">
        <v>10312</v>
      </c>
    </row>
    <row r="41" spans="1:64">
      <c r="A41" s="45">
        <f t="shared" si="0"/>
        <v>0</v>
      </c>
      <c r="B41" s="45" t="str">
        <f>IF(C41,IFERROR(VLOOKUP(C41,属性对应量表位置!$A:$D,2,0),"其他属性"),"")</f>
        <v>反弹率</v>
      </c>
      <c r="C41" s="185">
        <v>38</v>
      </c>
      <c r="D41" s="45">
        <f>ROUND(属性计算!B41,0)</f>
        <v>0</v>
      </c>
      <c r="E41" s="45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45">
        <f t="shared" si="4"/>
        <v>0</v>
      </c>
      <c r="G41" s="185"/>
      <c r="L41" s="193"/>
      <c r="M41" s="45">
        <f t="shared" si="2"/>
        <v>0</v>
      </c>
      <c r="N41" s="45" t="str">
        <f>IF(O41,IFERROR(VLOOKUP(O41,属性对应量表位置!$A:$D,2,0),"其他属性"),"")</f>
        <v>反弹率</v>
      </c>
      <c r="O41" s="185">
        <v>38</v>
      </c>
      <c r="P41" s="45">
        <f>ROUND(属性计算!N41,0)</f>
        <v>0</v>
      </c>
      <c r="Q41" s="45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45">
        <f t="shared" si="5"/>
        <v>0</v>
      </c>
      <c r="S41" s="185"/>
      <c r="X41" s="193"/>
      <c r="Y41" s="200"/>
      <c r="Z41" s="200" t="s">
        <v>29</v>
      </c>
      <c r="AA41" s="203">
        <v>27</v>
      </c>
      <c r="AB41" s="200" t="str">
        <f>IF(AA41,IFERROR(VLOOKUP(AA41,属性对应量表位置!$A:$D,2,0),"其他属性"),"")</f>
        <v>伤害减免</v>
      </c>
      <c r="AC41" s="200" t="s">
        <v>51</v>
      </c>
      <c r="AD41" s="200">
        <f>ROUND(属性计算!Z41+AE41,0)</f>
        <v>0</v>
      </c>
      <c r="AE41" s="203"/>
      <c r="AJ41" s="193"/>
      <c r="BL41" s="45">
        <v>10313</v>
      </c>
    </row>
    <row r="42" spans="1:64">
      <c r="A42" s="45">
        <f t="shared" si="0"/>
        <v>0</v>
      </c>
      <c r="B42" s="45" t="str">
        <f>IF(C42,IFERROR(VLOOKUP(C42,属性对应量表位置!$A:$D,2,0),"其他属性"),"")</f>
        <v>反弹抗性</v>
      </c>
      <c r="C42" s="185">
        <v>39</v>
      </c>
      <c r="D42" s="45">
        <f>ROUND(属性计算!B42,0)</f>
        <v>0</v>
      </c>
      <c r="E42" s="45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45">
        <f t="shared" si="4"/>
        <v>0</v>
      </c>
      <c r="G42" s="185"/>
      <c r="L42" s="193"/>
      <c r="M42" s="45">
        <f t="shared" si="2"/>
        <v>0</v>
      </c>
      <c r="N42" s="45" t="str">
        <f>IF(O42,IFERROR(VLOOKUP(O42,属性对应量表位置!$A:$D,2,0),"其他属性"),"")</f>
        <v>反弹抗性</v>
      </c>
      <c r="O42" s="185">
        <v>39</v>
      </c>
      <c r="P42" s="45">
        <f>ROUND(属性计算!N42,0)</f>
        <v>0</v>
      </c>
      <c r="Q42" s="45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45">
        <f t="shared" si="5"/>
        <v>0</v>
      </c>
      <c r="S42" s="185"/>
      <c r="X42" s="193"/>
      <c r="Y42" s="200"/>
      <c r="Z42" s="200" t="s">
        <v>29</v>
      </c>
      <c r="AA42" s="203">
        <v>34</v>
      </c>
      <c r="AB42" s="200" t="str">
        <f>IF(AA42,IFERROR(VLOOKUP(AA42,属性对应量表位置!$A:$D,2,0),"其他属性"),"")</f>
        <v>暴伤加深</v>
      </c>
      <c r="AC42" s="200" t="s">
        <v>51</v>
      </c>
      <c r="AD42" s="200">
        <f>ROUND(属性计算!Z42+AE42,0)</f>
        <v>0</v>
      </c>
      <c r="AE42" s="203"/>
      <c r="AJ42" s="193"/>
      <c r="AW42" s="45" t="s">
        <v>72</v>
      </c>
      <c r="AX42" s="211">
        <v>1</v>
      </c>
      <c r="AZ42" s="45">
        <v>146</v>
      </c>
      <c r="BA42" s="45">
        <v>640</v>
      </c>
      <c r="BB42" s="45">
        <v>859</v>
      </c>
      <c r="BC42" s="45">
        <v>10600</v>
      </c>
      <c r="BL42" s="45">
        <v>10314</v>
      </c>
    </row>
    <row r="43" spans="2:64">
      <c r="B43" s="45" t="str">
        <f>IF(C43,IFERROR(VLOOKUP(C43,属性对应量表位置!$A:$D,2,0),"其他属性"),"")</f>
        <v/>
      </c>
      <c r="C43" s="185"/>
      <c r="D43" s="45">
        <f>ROUND(属性计算!B43,0)</f>
        <v>0</v>
      </c>
      <c r="E43" s="45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45">
        <f t="shared" si="4"/>
        <v>0</v>
      </c>
      <c r="G43" s="185"/>
      <c r="L43" s="193"/>
      <c r="N43" s="45" t="str">
        <f>IF(O43,IFERROR(VLOOKUP(O43,属性对应量表位置!$A:$D,2,0),"其他属性"),"")</f>
        <v/>
      </c>
      <c r="O43" s="185"/>
      <c r="P43" s="45">
        <f>ROUND(属性计算!N43,0)</f>
        <v>0</v>
      </c>
      <c r="Q43" s="45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45">
        <f t="shared" si="5"/>
        <v>0</v>
      </c>
      <c r="S43" s="185"/>
      <c r="X43" s="193"/>
      <c r="Y43" s="200"/>
      <c r="Z43" s="200" t="s">
        <v>29</v>
      </c>
      <c r="AA43" s="203">
        <v>35</v>
      </c>
      <c r="AB43" s="200" t="str">
        <f>IF(AA43,IFERROR(VLOOKUP(AA43,属性对应量表位置!$A:$D,2,0),"其他属性"),"")</f>
        <v>暴伤减免</v>
      </c>
      <c r="AC43" s="200" t="s">
        <v>51</v>
      </c>
      <c r="AD43" s="200">
        <f>ROUND(属性计算!Z43+AE43,0)</f>
        <v>0</v>
      </c>
      <c r="AE43" s="203"/>
      <c r="AJ43" s="193"/>
      <c r="AW43" s="45" t="s">
        <v>73</v>
      </c>
      <c r="AX43" s="211">
        <v>2</v>
      </c>
      <c r="AZ43" s="45">
        <v>146</v>
      </c>
      <c r="BA43" s="45">
        <v>640</v>
      </c>
      <c r="BB43" s="45">
        <v>859</v>
      </c>
      <c r="BC43" s="45">
        <v>10600</v>
      </c>
      <c r="BL43" s="45">
        <v>10315</v>
      </c>
    </row>
    <row r="44" spans="2:64">
      <c r="B44" s="45" t="str">
        <f>IF(C44,IFERROR(VLOOKUP(C44,属性对应量表位置!$A:$D,2,0),"其他属性"),"")</f>
        <v/>
      </c>
      <c r="C44" s="185"/>
      <c r="D44" s="45">
        <f>ROUND(属性计算!B44,0)</f>
        <v>0</v>
      </c>
      <c r="E44" s="45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45">
        <f t="shared" si="4"/>
        <v>0</v>
      </c>
      <c r="G44" s="185"/>
      <c r="L44" s="193"/>
      <c r="N44" s="45" t="str">
        <f>IF(O44,IFERROR(VLOOKUP(O44,属性对应量表位置!$A:$D,2,0),"其他属性"),"")</f>
        <v/>
      </c>
      <c r="O44" s="185"/>
      <c r="P44" s="45">
        <f>ROUND(属性计算!N44,0)</f>
        <v>0</v>
      </c>
      <c r="Q44" s="45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45">
        <f t="shared" si="5"/>
        <v>0</v>
      </c>
      <c r="S44" s="185"/>
      <c r="X44" s="193"/>
      <c r="Y44" s="200"/>
      <c r="Z44" s="200" t="s">
        <v>29</v>
      </c>
      <c r="AA44" s="203"/>
      <c r="AB44" s="200" t="str">
        <f>IF(AA44,IFERROR(VLOOKUP(AA44,属性对应量表位置!$A:$D,2,0),"其他属性"),"")</f>
        <v/>
      </c>
      <c r="AC44" s="200" t="s">
        <v>51</v>
      </c>
      <c r="AD44" s="200">
        <f>ROUND(属性计算!Z44+AE44,0)</f>
        <v>0</v>
      </c>
      <c r="AE44" s="203"/>
      <c r="AJ44" s="193"/>
      <c r="AW44" s="45" t="s">
        <v>74</v>
      </c>
      <c r="AX44" s="211">
        <v>5</v>
      </c>
      <c r="AZ44" s="45">
        <v>146</v>
      </c>
      <c r="BA44" s="45">
        <v>640</v>
      </c>
      <c r="BB44" s="45">
        <v>859</v>
      </c>
      <c r="BC44" s="45">
        <v>10600</v>
      </c>
      <c r="BL44" s="45">
        <v>10401</v>
      </c>
    </row>
    <row r="45" spans="2:64">
      <c r="B45" s="45" t="str">
        <f>IF(C45,IFERROR(VLOOKUP(C45,属性对应量表位置!$A:$D,2,0),"其他属性"),"")</f>
        <v/>
      </c>
      <c r="C45" s="187"/>
      <c r="D45" s="45">
        <f>ROUND(属性计算!B45,0)</f>
        <v>0</v>
      </c>
      <c r="E45" s="45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45">
        <f t="shared" si="4"/>
        <v>0</v>
      </c>
      <c r="G45" s="185"/>
      <c r="L45" s="193"/>
      <c r="N45" s="45" t="str">
        <f>IF(O45,IFERROR(VLOOKUP(O45,属性对应量表位置!$A:$D,2,0),"其他属性"),"")</f>
        <v/>
      </c>
      <c r="O45" s="185"/>
      <c r="P45" s="45">
        <f>ROUND(属性计算!N45,0)</f>
        <v>0</v>
      </c>
      <c r="Q45" s="45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45">
        <f t="shared" si="5"/>
        <v>0</v>
      </c>
      <c r="S45" s="185"/>
      <c r="X45" s="193"/>
      <c r="Y45" s="200"/>
      <c r="Z45" s="200" t="s">
        <v>29</v>
      </c>
      <c r="AA45" s="203"/>
      <c r="AB45" s="200" t="str">
        <f>IF(AA45,IFERROR(VLOOKUP(AA45,属性对应量表位置!$A:$D,2,0),"其他属性"),"")</f>
        <v/>
      </c>
      <c r="AC45" s="200" t="s">
        <v>51</v>
      </c>
      <c r="AD45" s="200">
        <f>ROUND(属性计算!Z45+AE45,0)</f>
        <v>0</v>
      </c>
      <c r="AE45" s="203"/>
      <c r="AJ45" s="193"/>
      <c r="AW45" s="45" t="s">
        <v>75</v>
      </c>
      <c r="AX45" s="211">
        <v>6</v>
      </c>
      <c r="AZ45" s="45">
        <v>146</v>
      </c>
      <c r="BA45" s="45">
        <v>640</v>
      </c>
      <c r="BB45" s="45">
        <v>859</v>
      </c>
      <c r="BC45" s="45">
        <v>10600</v>
      </c>
      <c r="BL45" s="45">
        <v>10402</v>
      </c>
    </row>
    <row r="46" spans="1:64">
      <c r="A46" s="188" t="s">
        <v>70</v>
      </c>
      <c r="B46" s="189" t="s">
        <v>76</v>
      </c>
      <c r="C46" s="189"/>
      <c r="D46" s="189"/>
      <c r="F46" s="190" t="str">
        <f>养成技能!B16</f>
        <v/>
      </c>
      <c r="G46" s="191"/>
      <c r="L46" s="193"/>
      <c r="M46" s="188" t="s">
        <v>70</v>
      </c>
      <c r="N46" s="189" t="s">
        <v>76</v>
      </c>
      <c r="O46" s="189"/>
      <c r="P46" s="189"/>
      <c r="R46" s="190" t="str">
        <f>养成技能!N16</f>
        <v/>
      </c>
      <c r="S46" s="191"/>
      <c r="X46" s="193"/>
      <c r="Y46" s="204" t="s">
        <v>70</v>
      </c>
      <c r="Z46" s="205"/>
      <c r="AA46" s="205"/>
      <c r="AB46" s="205"/>
      <c r="AC46" s="205"/>
      <c r="AD46" s="205"/>
      <c r="AE46" s="205"/>
      <c r="AJ46" s="193"/>
      <c r="BL46" s="45">
        <v>10403</v>
      </c>
    </row>
    <row r="47" spans="12:64">
      <c r="L47" s="193"/>
      <c r="X47" s="193"/>
      <c r="AJ47" s="193"/>
      <c r="AW47" s="45" t="s">
        <v>77</v>
      </c>
      <c r="AY47" s="45">
        <v>24</v>
      </c>
      <c r="AZ47" s="45">
        <v>37</v>
      </c>
      <c r="BA47" s="45">
        <v>43</v>
      </c>
      <c r="BB47" s="45">
        <v>47</v>
      </c>
      <c r="BC47" s="45">
        <v>98</v>
      </c>
      <c r="BL47" s="45">
        <v>10404</v>
      </c>
    </row>
    <row r="48" spans="12:64">
      <c r="L48" s="193"/>
      <c r="X48" s="193"/>
      <c r="AJ48" s="193"/>
      <c r="AW48" s="45" t="s">
        <v>78</v>
      </c>
      <c r="AY48" s="45">
        <v>4</v>
      </c>
      <c r="AZ48" s="45">
        <v>7</v>
      </c>
      <c r="BA48" s="45">
        <v>8</v>
      </c>
      <c r="BB48" s="45">
        <v>8</v>
      </c>
      <c r="BC48" s="45">
        <v>15</v>
      </c>
      <c r="BL48" s="45">
        <v>10405</v>
      </c>
    </row>
    <row r="49" spans="12:64">
      <c r="L49" s="193"/>
      <c r="X49" s="193"/>
      <c r="AJ49" s="193"/>
      <c r="AW49" s="45" t="s">
        <v>79</v>
      </c>
      <c r="AY49" s="45">
        <v>2</v>
      </c>
      <c r="AZ49" s="45">
        <v>5</v>
      </c>
      <c r="BA49" s="45">
        <v>6</v>
      </c>
      <c r="BB49" s="45">
        <v>7</v>
      </c>
      <c r="BC49" s="45">
        <v>15</v>
      </c>
      <c r="BL49" s="45">
        <v>10406</v>
      </c>
    </row>
    <row r="50" spans="1:64">
      <c r="A50" s="146" t="str">
        <f>IF(B50="","未启用","启用")</f>
        <v>启用</v>
      </c>
      <c r="B50" s="182" t="s">
        <v>80</v>
      </c>
      <c r="C50" s="183" t="s">
        <v>14</v>
      </c>
      <c r="D50" s="152">
        <f>IF(B50="",0,阵容战力!B54)</f>
        <v>1275460</v>
      </c>
      <c r="G50" s="146" t="str">
        <f>VLOOKUP(B52,hero_info!$A:$B,2,0)</f>
        <v>爱丽儿-美人鱼（临时）</v>
      </c>
      <c r="L50" s="193"/>
      <c r="M50" s="146" t="str">
        <f>IF(N50="","未启用","启用")</f>
        <v>启用</v>
      </c>
      <c r="N50" s="182" t="s">
        <v>81</v>
      </c>
      <c r="O50" s="183" t="s">
        <v>14</v>
      </c>
      <c r="P50" s="152">
        <f>IF(N50="",0,阵容战力!N54)</f>
        <v>1311937</v>
      </c>
      <c r="S50" s="146" t="str">
        <f>VLOOKUP(N52,hero_info!$A:$B,2,0)</f>
        <v>卡纳克-机械领主</v>
      </c>
      <c r="X50" s="193"/>
      <c r="Y50" s="146" t="str">
        <f>IF(Z50="","未启用","启用")</f>
        <v>启用</v>
      </c>
      <c r="Z50" s="182" t="s">
        <v>82</v>
      </c>
      <c r="AA50" s="183" t="s">
        <v>14</v>
      </c>
      <c r="AB50" s="152">
        <f>IF(Z50="",0,阵容战力!Z54)</f>
        <v>1243199</v>
      </c>
      <c r="AE50" s="146" t="str">
        <f>VLOOKUP(Z52,hero_info!$A:$B,2,0)</f>
        <v>朵拉贝拉-奥术法师</v>
      </c>
      <c r="AJ50" s="193"/>
      <c r="AW50" s="45" t="s">
        <v>83</v>
      </c>
      <c r="AY50" s="45">
        <v>6</v>
      </c>
      <c r="AZ50" s="45">
        <v>7</v>
      </c>
      <c r="BA50" s="45">
        <v>8</v>
      </c>
      <c r="BB50" s="45">
        <v>9</v>
      </c>
      <c r="BC50" s="45">
        <v>14</v>
      </c>
      <c r="BL50" s="45">
        <v>10407</v>
      </c>
    </row>
    <row r="51" spans="1:64">
      <c r="A51" s="146" t="s">
        <v>20</v>
      </c>
      <c r="B51" s="146" t="s">
        <v>21</v>
      </c>
      <c r="C51" s="146" t="s">
        <v>22</v>
      </c>
      <c r="D51" s="146" t="s">
        <v>23</v>
      </c>
      <c r="E51" s="146" t="s">
        <v>24</v>
      </c>
      <c r="F51" s="146"/>
      <c r="L51" s="193"/>
      <c r="M51" s="146" t="s">
        <v>20</v>
      </c>
      <c r="N51" s="146" t="s">
        <v>21</v>
      </c>
      <c r="O51" s="146" t="s">
        <v>22</v>
      </c>
      <c r="P51" s="146" t="s">
        <v>23</v>
      </c>
      <c r="Q51" s="146" t="s">
        <v>24</v>
      </c>
      <c r="R51" s="146"/>
      <c r="X51" s="193"/>
      <c r="Y51" s="146" t="s">
        <v>20</v>
      </c>
      <c r="Z51" s="146" t="s">
        <v>21</v>
      </c>
      <c r="AA51" s="146" t="s">
        <v>22</v>
      </c>
      <c r="AB51" s="146" t="s">
        <v>23</v>
      </c>
      <c r="AC51" s="146" t="s">
        <v>24</v>
      </c>
      <c r="AD51" s="146"/>
      <c r="AJ51" s="193"/>
      <c r="AW51" s="45" t="s">
        <v>84</v>
      </c>
      <c r="AY51" s="45">
        <v>5</v>
      </c>
      <c r="AZ51" s="45">
        <v>6</v>
      </c>
      <c r="BA51" s="45">
        <v>7</v>
      </c>
      <c r="BB51" s="45">
        <v>7</v>
      </c>
      <c r="BC51" s="45">
        <v>14</v>
      </c>
      <c r="BL51" s="45">
        <v>10408</v>
      </c>
    </row>
    <row r="52" spans="1:64">
      <c r="A52" s="184">
        <v>3</v>
      </c>
      <c r="B52" s="185">
        <v>22004</v>
      </c>
      <c r="C52" s="185">
        <f>C12</f>
        <v>47</v>
      </c>
      <c r="D52" s="185">
        <f>D12</f>
        <v>8</v>
      </c>
      <c r="E52" s="185">
        <f>E12</f>
        <v>9</v>
      </c>
      <c r="F52" s="185"/>
      <c r="G52" s="185"/>
      <c r="L52" s="193"/>
      <c r="M52" s="184">
        <v>4</v>
      </c>
      <c r="N52" s="185">
        <v>43005</v>
      </c>
      <c r="O52" s="185">
        <f>C12</f>
        <v>47</v>
      </c>
      <c r="P52" s="185">
        <f>D12</f>
        <v>8</v>
      </c>
      <c r="Q52" s="185">
        <f>E12</f>
        <v>9</v>
      </c>
      <c r="R52" s="185"/>
      <c r="S52" s="185"/>
      <c r="X52" s="193"/>
      <c r="Y52" s="184">
        <v>5</v>
      </c>
      <c r="Z52" s="185">
        <v>12005</v>
      </c>
      <c r="AA52" s="185">
        <f>C12</f>
        <v>47</v>
      </c>
      <c r="AB52" s="185">
        <f>P52</f>
        <v>8</v>
      </c>
      <c r="AC52" s="185">
        <f>Q52</f>
        <v>9</v>
      </c>
      <c r="AD52" s="185"/>
      <c r="AE52" s="185"/>
      <c r="AJ52" s="193"/>
      <c r="AW52" s="45" t="s">
        <v>85</v>
      </c>
      <c r="AY52" s="45">
        <v>2</v>
      </c>
      <c r="AZ52" s="45">
        <v>3</v>
      </c>
      <c r="BA52" s="45">
        <v>3</v>
      </c>
      <c r="BB52" s="45">
        <v>3</v>
      </c>
      <c r="BC52" s="45">
        <v>6</v>
      </c>
      <c r="BL52" s="45">
        <v>10409</v>
      </c>
    </row>
    <row r="53" spans="1:64">
      <c r="A53" s="183" t="s">
        <v>32</v>
      </c>
      <c r="B53" s="185">
        <f>B52*100</f>
        <v>2200400</v>
      </c>
      <c r="C53" s="185">
        <f>B52*100+10+VLOOKUP(IF(E52&lt;5,5,E52),skill_level_info!$B$19:$F$28,2,0)</f>
        <v>2200412</v>
      </c>
      <c r="D53" s="185">
        <f>IF(MOD(B52,1000)&gt;996,"",B52*100+20+VLOOKUP(IF(E52&lt;5,5,E52),skill_level_info!$B$19:$F$28,3,0))</f>
        <v>2200422</v>
      </c>
      <c r="E53" s="185">
        <f>IF(E52&gt;=6,IF(D53="","",IF(MOD(B52,1000)&gt;989,"",B52*100+30+VLOOKUP(E52,skill_level_info!$B$19:$F$28,4,0))),"")</f>
        <v>2200432</v>
      </c>
      <c r="F53" s="185">
        <f>IF(E52&gt;=6,IF(E53="","",IF(MOD(B52,1000)&gt;900,"",B52*100+40+VLOOKUP(E52,skill_level_info!$B$19:$F$28,5,0))),"")</f>
        <v>2200441</v>
      </c>
      <c r="G53" s="185"/>
      <c r="L53" s="193"/>
      <c r="M53" s="183" t="s">
        <v>32</v>
      </c>
      <c r="N53" s="185">
        <f>N52*100</f>
        <v>4300500</v>
      </c>
      <c r="O53" s="185">
        <f>N52*100+10+VLOOKUP(IF(Q52&lt;5,5,Q52),skill_level_info!$B$19:$F$28,2,0)</f>
        <v>4300512</v>
      </c>
      <c r="P53" s="185">
        <f>IF(MOD(N52,1000)&gt;996,"",N52*100+20+VLOOKUP(IF(Q52&lt;5,5,Q52),skill_level_info!$B$19:$F$28,3,0))</f>
        <v>4300522</v>
      </c>
      <c r="Q53" s="185">
        <f>IF(Q52&gt;=6,IF(P53="","",IF(MOD(N52,1000)&gt;989,"",N52*100+30+VLOOKUP(Q52,skill_level_info!$B$19:$F$28,4,0))),"")</f>
        <v>4300532</v>
      </c>
      <c r="R53" s="185">
        <f>IF(Q52&gt;=6,IF(Q53="","",IF(MOD(N52,1000)&gt;900,"",N52*100+40+VLOOKUP(Q52,skill_level_info!$B$19:$F$28,5,0))),"")</f>
        <v>4300541</v>
      </c>
      <c r="S53" s="185"/>
      <c r="X53" s="193"/>
      <c r="Y53" s="183" t="s">
        <v>32</v>
      </c>
      <c r="Z53" s="185">
        <f>Z52*100</f>
        <v>1200500</v>
      </c>
      <c r="AA53" s="185">
        <f>Z52*100+10+VLOOKUP(IF(AC52&lt;5,5,AC52),skill_level_info!$B$19:$F$28,2,0)</f>
        <v>1200512</v>
      </c>
      <c r="AB53" s="185">
        <f>IF(MOD(Z52,1000)&gt;996,"",Z52*100+20+VLOOKUP(IF(AC52&lt;5,5,AC52),skill_level_info!$B$19:$F$28,3,0))</f>
        <v>1200522</v>
      </c>
      <c r="AC53" s="185">
        <f>IF(AC52&gt;=6,IF(AB53="","",IF(MOD(Z52,1000)&gt;989,"",Z52*100+30+VLOOKUP(AC52,skill_level_info!$B$19:$F$28,4,0))),"")</f>
        <v>1200532</v>
      </c>
      <c r="AD53" s="185">
        <f>IF(AC52&gt;=6,IF(AC53="","",IF(MOD(Z52,1000)&gt;900,"",Z52*100+40+VLOOKUP(AC52,skill_level_info!$B$19:$F$28,5,0))),"")</f>
        <v>1200541</v>
      </c>
      <c r="AE53" s="185"/>
      <c r="AJ53" s="193"/>
      <c r="AY53" s="45">
        <v>0</v>
      </c>
      <c r="AZ53" s="45">
        <v>1</v>
      </c>
      <c r="BA53" s="45">
        <v>2</v>
      </c>
      <c r="BB53" s="45">
        <v>2</v>
      </c>
      <c r="BC53" s="45">
        <v>5</v>
      </c>
      <c r="BL53" s="45">
        <v>10410</v>
      </c>
    </row>
    <row r="54" spans="1:64">
      <c r="A54" s="183" t="s">
        <v>37</v>
      </c>
      <c r="B54" s="45" t="s">
        <v>38</v>
      </c>
      <c r="C54" s="185"/>
      <c r="D54" s="45" t="s">
        <v>2</v>
      </c>
      <c r="E54" s="185">
        <f>E14</f>
        <v>4</v>
      </c>
      <c r="G54" s="152" t="str">
        <f>养成技能!B55</f>
        <v>100211</v>
      </c>
      <c r="L54" s="193"/>
      <c r="M54" s="183" t="s">
        <v>37</v>
      </c>
      <c r="N54" s="45" t="s">
        <v>38</v>
      </c>
      <c r="O54" s="185"/>
      <c r="P54" s="45" t="s">
        <v>2</v>
      </c>
      <c r="Q54" s="185">
        <f>E14</f>
        <v>4</v>
      </c>
      <c r="S54" s="152" t="str">
        <f>养成技能!N55</f>
        <v>100311</v>
      </c>
      <c r="X54" s="193"/>
      <c r="Y54" s="183" t="s">
        <v>37</v>
      </c>
      <c r="Z54" s="45" t="s">
        <v>38</v>
      </c>
      <c r="AA54" s="185"/>
      <c r="AB54" s="45" t="s">
        <v>2</v>
      </c>
      <c r="AC54" s="185">
        <f>E14</f>
        <v>4</v>
      </c>
      <c r="AE54" s="152" t="str">
        <f>养成技能!Z55</f>
        <v>100211</v>
      </c>
      <c r="AJ54" s="193"/>
      <c r="AY54" s="45">
        <v>0</v>
      </c>
      <c r="AZ54" s="45">
        <v>1</v>
      </c>
      <c r="BA54" s="45">
        <v>1</v>
      </c>
      <c r="BB54" s="45">
        <v>1</v>
      </c>
      <c r="BC54" s="45">
        <v>3</v>
      </c>
      <c r="BL54" s="45">
        <v>10411</v>
      </c>
    </row>
    <row r="55" spans="1:64">
      <c r="A55" s="183" t="s">
        <v>41</v>
      </c>
      <c r="B55" s="146"/>
      <c r="C55" s="146"/>
      <c r="D55" s="186" t="s">
        <v>42</v>
      </c>
      <c r="E55" s="146" t="s">
        <v>43</v>
      </c>
      <c r="F55" s="146" t="s">
        <v>44</v>
      </c>
      <c r="G55" s="146" t="s">
        <v>45</v>
      </c>
      <c r="L55" s="193"/>
      <c r="M55" s="183" t="s">
        <v>41</v>
      </c>
      <c r="N55" s="146"/>
      <c r="O55" s="146"/>
      <c r="P55" s="186" t="s">
        <v>42</v>
      </c>
      <c r="Q55" s="146" t="s">
        <v>43</v>
      </c>
      <c r="R55" s="146" t="s">
        <v>44</v>
      </c>
      <c r="S55" s="146" t="s">
        <v>45</v>
      </c>
      <c r="X55" s="193"/>
      <c r="Y55" s="183" t="s">
        <v>41</v>
      </c>
      <c r="Z55" s="146"/>
      <c r="AA55" s="146"/>
      <c r="AB55" s="186" t="s">
        <v>42</v>
      </c>
      <c r="AC55" s="146" t="s">
        <v>43</v>
      </c>
      <c r="AD55" s="146" t="s">
        <v>44</v>
      </c>
      <c r="AE55" s="146" t="s">
        <v>45</v>
      </c>
      <c r="AJ55" s="193"/>
      <c r="BL55" s="45">
        <v>10412</v>
      </c>
    </row>
    <row r="56" spans="1:64">
      <c r="A56" s="45">
        <f>F56-F136</f>
        <v>484</v>
      </c>
      <c r="B56" s="45" t="str">
        <f>IF(C56,IFERROR(VLOOKUP(C56,属性对应量表位置!$A:$D,2,0),"其他属性"),"")</f>
        <v>攻击</v>
      </c>
      <c r="C56" s="185">
        <v>1</v>
      </c>
      <c r="D56" s="45">
        <f>ROUND(属性计算!B56,0)</f>
        <v>18529</v>
      </c>
      <c r="E56" s="45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55786</v>
      </c>
      <c r="F56" s="45">
        <f>ROUND(D56+E56+G56,0)</f>
        <v>74315</v>
      </c>
      <c r="G56" s="185"/>
      <c r="L56" s="193"/>
      <c r="M56" s="45">
        <f>R56-R136</f>
        <v>4342</v>
      </c>
      <c r="N56" s="45" t="str">
        <f>IF(O56,IFERROR(VLOOKUP(O56,属性对应量表位置!$A:$D,2,0),"其他属性"),"")</f>
        <v>攻击</v>
      </c>
      <c r="O56" s="185">
        <v>1</v>
      </c>
      <c r="P56" s="45">
        <f>ROUND(属性计算!N56,0)</f>
        <v>19165</v>
      </c>
      <c r="Q56" s="45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55840</v>
      </c>
      <c r="R56" s="45">
        <f>ROUND(P56+Q56+S56,0)</f>
        <v>75005</v>
      </c>
      <c r="S56" s="185"/>
      <c r="X56" s="193"/>
      <c r="Y56" s="45">
        <f>AD56-AD136</f>
        <v>5038</v>
      </c>
      <c r="Z56" s="45" t="str">
        <f>IF(AA56,IFERROR(VLOOKUP(AA56,属性对应量表位置!$A:$D,2,0),"其他属性"),"")</f>
        <v>攻击</v>
      </c>
      <c r="AA56" s="185">
        <v>1</v>
      </c>
      <c r="AB56" s="45">
        <f>ROUND(属性计算!Z56,0)</f>
        <v>19126</v>
      </c>
      <c r="AC56" s="45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61360</v>
      </c>
      <c r="AD56" s="45">
        <f>ROUND(AB56+AC56+AE56,0)</f>
        <v>80486</v>
      </c>
      <c r="AE56" s="185"/>
      <c r="AJ56" s="193"/>
      <c r="BL56" s="45">
        <v>10413</v>
      </c>
    </row>
    <row r="57" spans="1:64">
      <c r="A57" s="45">
        <f t="shared" ref="A57:A82" si="6">F57-F137</f>
        <v>-1752</v>
      </c>
      <c r="B57" s="45" t="str">
        <f>IF(C57,IFERROR(VLOOKUP(C57,属性对应量表位置!$A:$D,2,0),"其他属性"),"")</f>
        <v>生命</v>
      </c>
      <c r="C57" s="185">
        <v>2</v>
      </c>
      <c r="D57" s="45">
        <f>ROUND(属性计算!B57,0)</f>
        <v>108171</v>
      </c>
      <c r="E57" s="45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428522</v>
      </c>
      <c r="F57" s="45">
        <f t="shared" ref="F57:F65" si="7">ROUND(D57+E57+G57,0)</f>
        <v>536693</v>
      </c>
      <c r="G57" s="185"/>
      <c r="L57" s="193"/>
      <c r="M57" s="45">
        <f t="shared" ref="M57:M82" si="8">R57-R137</f>
        <v>-15014</v>
      </c>
      <c r="N57" s="45" t="str">
        <f>IF(O57,IFERROR(VLOOKUP(O57,属性对应量表位置!$A:$D,2,0),"其他属性"),"")</f>
        <v>生命</v>
      </c>
      <c r="O57" s="185">
        <v>2</v>
      </c>
      <c r="P57" s="45">
        <f>ROUND(属性计算!N57,0)</f>
        <v>116291</v>
      </c>
      <c r="Q57" s="45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429220</v>
      </c>
      <c r="R57" s="45">
        <f t="shared" ref="R57:R65" si="9">ROUND(P57+Q57+S57,0)</f>
        <v>545511</v>
      </c>
      <c r="S57" s="185"/>
      <c r="X57" s="193"/>
      <c r="Y57" s="45">
        <f t="shared" ref="Y57:Y82" si="10">AD57-AD137</f>
        <v>-1397</v>
      </c>
      <c r="Z57" s="45" t="str">
        <f>IF(AA57,IFERROR(VLOOKUP(AA57,属性对应量表位置!$A:$D,2,0),"其他属性"),"")</f>
        <v>生命</v>
      </c>
      <c r="AA57" s="185">
        <v>2</v>
      </c>
      <c r="AB57" s="45">
        <f>ROUND(属性计算!Z57,0)</f>
        <v>106362</v>
      </c>
      <c r="AC57" s="45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428367</v>
      </c>
      <c r="AD57" s="45">
        <f t="shared" ref="AD57:AD65" si="11">ROUND(AB57+AC57+AE57,0)</f>
        <v>534729</v>
      </c>
      <c r="AE57" s="185"/>
      <c r="AJ57" s="193"/>
      <c r="BL57" s="45">
        <v>10414</v>
      </c>
    </row>
    <row r="58" spans="1:64">
      <c r="A58" s="45">
        <f t="shared" si="6"/>
        <v>-1571</v>
      </c>
      <c r="B58" s="45" t="str">
        <f>IF(C58,IFERROR(VLOOKUP(C58,属性对应量表位置!$A:$D,2,0),"其他属性"),"")</f>
        <v>物防</v>
      </c>
      <c r="C58" s="185">
        <v>5</v>
      </c>
      <c r="D58" s="45">
        <f>ROUND(属性计算!B58,0)</f>
        <v>6483</v>
      </c>
      <c r="E58" s="45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28091</v>
      </c>
      <c r="F58" s="45">
        <f t="shared" si="7"/>
        <v>34574</v>
      </c>
      <c r="G58" s="185"/>
      <c r="L58" s="193"/>
      <c r="M58" s="45">
        <f t="shared" si="8"/>
        <v>1301</v>
      </c>
      <c r="N58" s="45" t="str">
        <f>IF(O58,IFERROR(VLOOKUP(O58,属性对应量表位置!$A:$D,2,0),"其他属性"),"")</f>
        <v>物防</v>
      </c>
      <c r="O58" s="185">
        <v>5</v>
      </c>
      <c r="P58" s="45">
        <f>ROUND(属性计算!N58,0)</f>
        <v>8489</v>
      </c>
      <c r="Q58" s="45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28263</v>
      </c>
      <c r="R58" s="45">
        <f t="shared" si="9"/>
        <v>36752</v>
      </c>
      <c r="S58" s="185"/>
      <c r="X58" s="193"/>
      <c r="Y58" s="45">
        <f t="shared" si="10"/>
        <v>-20</v>
      </c>
      <c r="Z58" s="45" t="str">
        <f>IF(AA58,IFERROR(VLOOKUP(AA58,属性对应量表位置!$A:$D,2,0),"其他属性"),"")</f>
        <v>物防</v>
      </c>
      <c r="AA58" s="185">
        <v>5</v>
      </c>
      <c r="AB58" s="45">
        <f>ROUND(属性计算!Z58,0)</f>
        <v>6427</v>
      </c>
      <c r="AC58" s="45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28086</v>
      </c>
      <c r="AD58" s="45">
        <f t="shared" si="11"/>
        <v>34513</v>
      </c>
      <c r="AE58" s="185"/>
      <c r="AJ58" s="193"/>
      <c r="BL58" s="45">
        <v>10415</v>
      </c>
    </row>
    <row r="59" spans="1:64">
      <c r="A59" s="45">
        <f t="shared" si="6"/>
        <v>1364</v>
      </c>
      <c r="B59" s="45" t="str">
        <f>IF(C59,IFERROR(VLOOKUP(C59,属性对应量表位置!$A:$D,2,0),"其他属性"),"")</f>
        <v>魔防</v>
      </c>
      <c r="C59" s="185">
        <v>6</v>
      </c>
      <c r="D59" s="45">
        <f>ROUND(属性计算!B59,0)</f>
        <v>7848</v>
      </c>
      <c r="E59" s="45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28208</v>
      </c>
      <c r="F59" s="45">
        <f t="shared" si="7"/>
        <v>36056</v>
      </c>
      <c r="G59" s="185"/>
      <c r="L59" s="193"/>
      <c r="M59" s="45">
        <f t="shared" si="8"/>
        <v>-1337</v>
      </c>
      <c r="N59" s="45" t="str">
        <f>IF(O59,IFERROR(VLOOKUP(O59,属性对应量表位置!$A:$D,2,0),"其他属性"),"")</f>
        <v>魔防</v>
      </c>
      <c r="O59" s="185">
        <v>6</v>
      </c>
      <c r="P59" s="45">
        <f>ROUND(属性计算!N59,0)</f>
        <v>7095</v>
      </c>
      <c r="Q59" s="45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28144</v>
      </c>
      <c r="R59" s="45">
        <f t="shared" si="9"/>
        <v>35239</v>
      </c>
      <c r="S59" s="185"/>
      <c r="X59" s="193"/>
      <c r="Y59" s="45">
        <f t="shared" si="10"/>
        <v>-61</v>
      </c>
      <c r="Z59" s="45" t="str">
        <f>IF(AA59,IFERROR(VLOOKUP(AA59,属性对应量表位置!$A:$D,2,0),"其他属性"),"")</f>
        <v>魔防</v>
      </c>
      <c r="AA59" s="185">
        <v>6</v>
      </c>
      <c r="AB59" s="45">
        <f>ROUND(属性计算!Z59,0)</f>
        <v>7792</v>
      </c>
      <c r="AC59" s="45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28203</v>
      </c>
      <c r="AD59" s="45">
        <f t="shared" si="11"/>
        <v>35995</v>
      </c>
      <c r="AE59" s="185"/>
      <c r="AJ59" s="193"/>
      <c r="BL59" s="45">
        <v>10416</v>
      </c>
    </row>
    <row r="60" spans="1:64">
      <c r="A60" s="45">
        <f t="shared" si="6"/>
        <v>10</v>
      </c>
      <c r="B60" s="45" t="str">
        <f>IF(C60,IFERROR(VLOOKUP(C60,属性对应量表位置!$A:$D,2,0),"其他属性"),"")</f>
        <v>速度</v>
      </c>
      <c r="C60" s="185">
        <v>4</v>
      </c>
      <c r="D60" s="45">
        <f>ROUND(属性计算!B60,0)</f>
        <v>110</v>
      </c>
      <c r="E60" s="45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10</v>
      </c>
      <c r="F60" s="45">
        <f t="shared" si="7"/>
        <v>120</v>
      </c>
      <c r="G60" s="185"/>
      <c r="L60" s="193"/>
      <c r="M60" s="45">
        <f t="shared" si="8"/>
        <v>-17</v>
      </c>
      <c r="N60" s="45" t="str">
        <f>IF(O60,IFERROR(VLOOKUP(O60,属性对应量表位置!$A:$D,2,0),"其他属性"),"")</f>
        <v>速度</v>
      </c>
      <c r="O60" s="185">
        <v>4</v>
      </c>
      <c r="P60" s="45">
        <f>ROUND(属性计算!N60,0)</f>
        <v>123</v>
      </c>
      <c r="Q60" s="45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10</v>
      </c>
      <c r="R60" s="45">
        <f t="shared" si="9"/>
        <v>133</v>
      </c>
      <c r="S60" s="185"/>
      <c r="X60" s="193"/>
      <c r="Y60" s="45">
        <f t="shared" si="10"/>
        <v>8</v>
      </c>
      <c r="Z60" s="45" t="str">
        <f>IF(AA60,IFERROR(VLOOKUP(AA60,属性对应量表位置!$A:$D,2,0),"其他属性"),"")</f>
        <v>速度</v>
      </c>
      <c r="AA60" s="185">
        <v>4</v>
      </c>
      <c r="AB60" s="45">
        <f>ROUND(属性计算!Z60,0)</f>
        <v>111</v>
      </c>
      <c r="AC60" s="45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10</v>
      </c>
      <c r="AD60" s="45">
        <f t="shared" si="11"/>
        <v>121</v>
      </c>
      <c r="AE60" s="185"/>
      <c r="AJ60" s="193"/>
      <c r="BL60" s="45">
        <v>10417</v>
      </c>
    </row>
    <row r="61" spans="1:64">
      <c r="A61" s="45">
        <f t="shared" si="6"/>
        <v>0</v>
      </c>
      <c r="B61" s="45" t="str">
        <f>IF(C61,IFERROR(VLOOKUP(C61,属性对应量表位置!$A:$D,2,0),"其他属性"),"")</f>
        <v>命中率</v>
      </c>
      <c r="C61" s="185">
        <v>18</v>
      </c>
      <c r="D61" s="45">
        <f>ROUND(属性计算!B61,0)</f>
        <v>9800</v>
      </c>
      <c r="E61" s="45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1660</v>
      </c>
      <c r="F61" s="45">
        <f t="shared" si="7"/>
        <v>11460</v>
      </c>
      <c r="G61" s="185"/>
      <c r="L61" s="193"/>
      <c r="M61" s="45">
        <f t="shared" si="8"/>
        <v>0</v>
      </c>
      <c r="N61" s="45" t="str">
        <f>IF(O61,IFERROR(VLOOKUP(O61,属性对应量表位置!$A:$D,2,0),"其他属性"),"")</f>
        <v>命中率</v>
      </c>
      <c r="O61" s="185">
        <v>18</v>
      </c>
      <c r="P61" s="45">
        <f>ROUND(属性计算!N61,0)</f>
        <v>9800</v>
      </c>
      <c r="Q61" s="45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1660</v>
      </c>
      <c r="R61" s="45">
        <f t="shared" si="9"/>
        <v>11460</v>
      </c>
      <c r="S61" s="185"/>
      <c r="X61" s="193"/>
      <c r="Y61" s="45">
        <f t="shared" si="10"/>
        <v>0</v>
      </c>
      <c r="Z61" s="45" t="str">
        <f>IF(AA61,IFERROR(VLOOKUP(AA61,属性对应量表位置!$A:$D,2,0),"其他属性"),"")</f>
        <v>命中率</v>
      </c>
      <c r="AA61" s="185">
        <v>18</v>
      </c>
      <c r="AB61" s="45">
        <f>ROUND(属性计算!Z61,0)</f>
        <v>9800</v>
      </c>
      <c r="AC61" s="45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1660</v>
      </c>
      <c r="AD61" s="45">
        <f t="shared" si="11"/>
        <v>11460</v>
      </c>
      <c r="AE61" s="185"/>
      <c r="AJ61" s="193"/>
      <c r="BL61" s="45">
        <v>10418</v>
      </c>
    </row>
    <row r="62" spans="1:64">
      <c r="A62" s="45">
        <f t="shared" si="6"/>
        <v>2000</v>
      </c>
      <c r="B62" s="45" t="str">
        <f>IF(C62,IFERROR(VLOOKUP(C62,属性对应量表位置!$A:$D,2,0),"其他属性"),"")</f>
        <v>闪避率</v>
      </c>
      <c r="C62" s="185">
        <v>19</v>
      </c>
      <c r="D62" s="45">
        <f>ROUND(属性计算!B62,0)</f>
        <v>2000</v>
      </c>
      <c r="E62" s="45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1660</v>
      </c>
      <c r="F62" s="45">
        <f t="shared" si="7"/>
        <v>3660</v>
      </c>
      <c r="G62" s="185"/>
      <c r="L62" s="193"/>
      <c r="M62" s="45">
        <f t="shared" si="8"/>
        <v>0</v>
      </c>
      <c r="N62" s="45" t="str">
        <f>IF(O62,IFERROR(VLOOKUP(O62,属性对应量表位置!$A:$D,2,0),"其他属性"),"")</f>
        <v>闪避率</v>
      </c>
      <c r="O62" s="185">
        <v>19</v>
      </c>
      <c r="P62" s="45">
        <f>ROUND(属性计算!N62,0)</f>
        <v>0</v>
      </c>
      <c r="Q62" s="45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1660</v>
      </c>
      <c r="R62" s="45">
        <f t="shared" si="9"/>
        <v>1660</v>
      </c>
      <c r="S62" s="185"/>
      <c r="X62" s="193"/>
      <c r="Y62" s="45">
        <f t="shared" si="10"/>
        <v>0</v>
      </c>
      <c r="Z62" s="45" t="str">
        <f>IF(AA62,IFERROR(VLOOKUP(AA62,属性对应量表位置!$A:$D,2,0),"其他属性"),"")</f>
        <v>闪避率</v>
      </c>
      <c r="AA62" s="185">
        <v>19</v>
      </c>
      <c r="AB62" s="45">
        <f>ROUND(属性计算!Z62,0)</f>
        <v>0</v>
      </c>
      <c r="AC62" s="45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1660</v>
      </c>
      <c r="AD62" s="45">
        <f t="shared" si="11"/>
        <v>1660</v>
      </c>
      <c r="AE62" s="185"/>
      <c r="AJ62" s="193"/>
      <c r="BL62" s="45">
        <v>10419</v>
      </c>
    </row>
    <row r="63" spans="1:64">
      <c r="A63" s="45">
        <f t="shared" si="6"/>
        <v>0</v>
      </c>
      <c r="B63" s="45" t="str">
        <f>IF(C63,IFERROR(VLOOKUP(C63,属性对应量表位置!$A:$D,2,0),"其他属性"),"")</f>
        <v>暴击率</v>
      </c>
      <c r="C63" s="185">
        <v>20</v>
      </c>
      <c r="D63" s="45">
        <f>ROUND(属性计算!B63,0)</f>
        <v>1500</v>
      </c>
      <c r="E63" s="45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2160</v>
      </c>
      <c r="F63" s="45">
        <f t="shared" si="7"/>
        <v>3660</v>
      </c>
      <c r="G63" s="185"/>
      <c r="L63" s="193"/>
      <c r="M63" s="45">
        <f t="shared" si="8"/>
        <v>1000</v>
      </c>
      <c r="N63" s="45" t="str">
        <f>IF(O63,IFERROR(VLOOKUP(O63,属性对应量表位置!$A:$D,2,0),"其他属性"),"")</f>
        <v>暴击率</v>
      </c>
      <c r="O63" s="185">
        <v>20</v>
      </c>
      <c r="P63" s="45">
        <f>ROUND(属性计算!N63,0)</f>
        <v>1500</v>
      </c>
      <c r="Q63" s="45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2160</v>
      </c>
      <c r="R63" s="45">
        <f t="shared" si="9"/>
        <v>3660</v>
      </c>
      <c r="S63" s="185"/>
      <c r="X63" s="193"/>
      <c r="Y63" s="45">
        <f t="shared" si="10"/>
        <v>0</v>
      </c>
      <c r="Z63" s="45" t="str">
        <f>IF(AA63,IFERROR(VLOOKUP(AA63,属性对应量表位置!$A:$D,2,0),"其他属性"),"")</f>
        <v>暴击率</v>
      </c>
      <c r="AA63" s="185">
        <v>20</v>
      </c>
      <c r="AB63" s="45">
        <f>ROUND(属性计算!Z63,0)</f>
        <v>1500</v>
      </c>
      <c r="AC63" s="45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2160</v>
      </c>
      <c r="AD63" s="45">
        <f t="shared" si="11"/>
        <v>3660</v>
      </c>
      <c r="AE63" s="185"/>
      <c r="AJ63" s="193"/>
      <c r="BL63" s="45">
        <v>10420</v>
      </c>
    </row>
    <row r="64" spans="1:64">
      <c r="A64" s="45">
        <f t="shared" si="6"/>
        <v>0</v>
      </c>
      <c r="B64" s="45" t="str">
        <f>IF(C64,IFERROR(VLOOKUP(C64,属性对应量表位置!$A:$D,2,0),"其他属性"),"")</f>
        <v>抗暴率</v>
      </c>
      <c r="C64" s="185">
        <v>21</v>
      </c>
      <c r="D64" s="45">
        <f>ROUND(属性计算!B64,0)</f>
        <v>0</v>
      </c>
      <c r="E64" s="45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2160</v>
      </c>
      <c r="F64" s="45">
        <f t="shared" si="7"/>
        <v>2160</v>
      </c>
      <c r="G64" s="185"/>
      <c r="L64" s="193"/>
      <c r="M64" s="45">
        <f t="shared" si="8"/>
        <v>-1000</v>
      </c>
      <c r="N64" s="45" t="str">
        <f>IF(O64,IFERROR(VLOOKUP(O64,属性对应量表位置!$A:$D,2,0),"其他属性"),"")</f>
        <v>抗暴率</v>
      </c>
      <c r="O64" s="185">
        <v>21</v>
      </c>
      <c r="P64" s="45">
        <f>ROUND(属性计算!N64,0)</f>
        <v>0</v>
      </c>
      <c r="Q64" s="45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2160</v>
      </c>
      <c r="R64" s="45">
        <f t="shared" si="9"/>
        <v>2160</v>
      </c>
      <c r="S64" s="185"/>
      <c r="X64" s="193"/>
      <c r="Y64" s="45">
        <f t="shared" si="10"/>
        <v>0</v>
      </c>
      <c r="Z64" s="45" t="str">
        <f>IF(AA64,IFERROR(VLOOKUP(AA64,属性对应量表位置!$A:$D,2,0),"其他属性"),"")</f>
        <v>抗暴率</v>
      </c>
      <c r="AA64" s="185">
        <v>21</v>
      </c>
      <c r="AB64" s="45">
        <f>ROUND(属性计算!Z64,0)</f>
        <v>0</v>
      </c>
      <c r="AC64" s="45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2160</v>
      </c>
      <c r="AD64" s="45">
        <f t="shared" si="11"/>
        <v>2160</v>
      </c>
      <c r="AE64" s="185"/>
      <c r="AJ64" s="193"/>
      <c r="BL64" s="45">
        <v>10421</v>
      </c>
    </row>
    <row r="65" spans="1:64">
      <c r="A65" s="45">
        <f t="shared" si="6"/>
        <v>0</v>
      </c>
      <c r="B65" s="45" t="str">
        <f>IF(C65,IFERROR(VLOOKUP(C65,属性对应量表位置!$A:$D,2,0),"其他属性"),"")</f>
        <v>控制</v>
      </c>
      <c r="C65" s="185">
        <v>22</v>
      </c>
      <c r="D65" s="45">
        <f>ROUND(属性计算!B65,0)</f>
        <v>0</v>
      </c>
      <c r="E65" s="45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360</v>
      </c>
      <c r="F65" s="45">
        <f t="shared" si="7"/>
        <v>360</v>
      </c>
      <c r="G65" s="185"/>
      <c r="L65" s="193"/>
      <c r="M65" s="45">
        <f t="shared" si="8"/>
        <v>0</v>
      </c>
      <c r="N65" s="45" t="str">
        <f>IF(O65,IFERROR(VLOOKUP(O65,属性对应量表位置!$A:$D,2,0),"其他属性"),"")</f>
        <v>控制</v>
      </c>
      <c r="O65" s="185">
        <v>22</v>
      </c>
      <c r="P65" s="45">
        <f>ROUND(属性计算!N65,0)</f>
        <v>0</v>
      </c>
      <c r="Q65" s="45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360</v>
      </c>
      <c r="R65" s="45">
        <f t="shared" si="9"/>
        <v>360</v>
      </c>
      <c r="S65" s="185"/>
      <c r="X65" s="193"/>
      <c r="Y65" s="45">
        <f t="shared" si="10"/>
        <v>0</v>
      </c>
      <c r="Z65" s="45" t="str">
        <f>IF(AA65,IFERROR(VLOOKUP(AA65,属性对应量表位置!$A:$D,2,0),"其他属性"),"")</f>
        <v>控制</v>
      </c>
      <c r="AA65" s="185">
        <v>22</v>
      </c>
      <c r="AB65" s="45">
        <f>ROUND(属性计算!Z65,0)</f>
        <v>0</v>
      </c>
      <c r="AC65" s="45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360</v>
      </c>
      <c r="AD65" s="45">
        <f t="shared" si="11"/>
        <v>360</v>
      </c>
      <c r="AE65" s="185"/>
      <c r="AJ65" s="193"/>
      <c r="BL65" s="45">
        <v>10422</v>
      </c>
    </row>
    <row r="66" spans="1:64">
      <c r="A66" s="45">
        <f t="shared" si="6"/>
        <v>0</v>
      </c>
      <c r="B66" s="45" t="str">
        <f>IF(C66,IFERROR(VLOOKUP(C66,属性对应量表位置!$A:$D,2,0),"其他属性"),"")</f>
        <v>抗控</v>
      </c>
      <c r="C66" s="185">
        <v>23</v>
      </c>
      <c r="D66" s="45">
        <f>ROUND(属性计算!B66,0)</f>
        <v>0</v>
      </c>
      <c r="E66" s="45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360</v>
      </c>
      <c r="F66" s="45">
        <f t="shared" ref="F66:F85" si="12">ROUND(D66+E66+G66,0)</f>
        <v>360</v>
      </c>
      <c r="G66" s="185"/>
      <c r="L66" s="193"/>
      <c r="M66" s="45">
        <f t="shared" si="8"/>
        <v>-1500</v>
      </c>
      <c r="N66" s="45" t="str">
        <f>IF(O66,IFERROR(VLOOKUP(O66,属性对应量表位置!$A:$D,2,0),"其他属性"),"")</f>
        <v>抗控</v>
      </c>
      <c r="O66" s="185">
        <v>23</v>
      </c>
      <c r="P66" s="45">
        <f>ROUND(属性计算!N66,0)</f>
        <v>0</v>
      </c>
      <c r="Q66" s="45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360</v>
      </c>
      <c r="R66" s="45">
        <f t="shared" ref="R66:R85" si="13">ROUND(P66+Q66+S66,0)</f>
        <v>360</v>
      </c>
      <c r="S66" s="185"/>
      <c r="X66" s="193"/>
      <c r="Y66" s="45">
        <f t="shared" si="10"/>
        <v>0</v>
      </c>
      <c r="Z66" s="45" t="str">
        <f>IF(AA66,IFERROR(VLOOKUP(AA66,属性对应量表位置!$A:$D,2,0),"其他属性"),"")</f>
        <v>抗控</v>
      </c>
      <c r="AA66" s="185">
        <v>23</v>
      </c>
      <c r="AB66" s="45">
        <f>ROUND(属性计算!Z66,0)</f>
        <v>0</v>
      </c>
      <c r="AC66" s="45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360</v>
      </c>
      <c r="AD66" s="45">
        <f t="shared" ref="AD66:AD85" si="14">ROUND(AB66+AC66+AE66,0)</f>
        <v>360</v>
      </c>
      <c r="AE66" s="185"/>
      <c r="AJ66" s="193"/>
      <c r="BL66" s="45">
        <v>10423</v>
      </c>
    </row>
    <row r="67" spans="1:64">
      <c r="A67" s="45">
        <f t="shared" si="6"/>
        <v>0</v>
      </c>
      <c r="B67" s="45" t="str">
        <f>IF(C67,IFERROR(VLOOKUP(C67,属性对应量表位置!$A:$D,2,0),"其他属性"),"")</f>
        <v>治疗</v>
      </c>
      <c r="C67" s="185">
        <v>24</v>
      </c>
      <c r="D67" s="45">
        <f>ROUND(属性计算!B67,0)</f>
        <v>0</v>
      </c>
      <c r="E67" s="45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180</v>
      </c>
      <c r="F67" s="45">
        <f t="shared" si="12"/>
        <v>180</v>
      </c>
      <c r="G67" s="185"/>
      <c r="L67" s="193"/>
      <c r="M67" s="45">
        <f t="shared" si="8"/>
        <v>0</v>
      </c>
      <c r="N67" s="45" t="str">
        <f>IF(O67,IFERROR(VLOOKUP(O67,属性对应量表位置!$A:$D,2,0),"其他属性"),"")</f>
        <v>治疗</v>
      </c>
      <c r="O67" s="185">
        <v>24</v>
      </c>
      <c r="P67" s="45">
        <f>ROUND(属性计算!N67,0)</f>
        <v>0</v>
      </c>
      <c r="Q67" s="45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180</v>
      </c>
      <c r="R67" s="45">
        <f t="shared" si="13"/>
        <v>180</v>
      </c>
      <c r="S67" s="185"/>
      <c r="X67" s="193"/>
      <c r="Y67" s="45">
        <f t="shared" si="10"/>
        <v>0</v>
      </c>
      <c r="Z67" s="45" t="str">
        <f>IF(AA67,IFERROR(VLOOKUP(AA67,属性对应量表位置!$A:$D,2,0),"其他属性"),"")</f>
        <v>治疗</v>
      </c>
      <c r="AA67" s="185">
        <v>24</v>
      </c>
      <c r="AB67" s="45">
        <f>ROUND(属性计算!Z67,0)</f>
        <v>0</v>
      </c>
      <c r="AC67" s="45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180</v>
      </c>
      <c r="AD67" s="45">
        <f t="shared" si="14"/>
        <v>180</v>
      </c>
      <c r="AE67" s="185"/>
      <c r="AJ67" s="193"/>
      <c r="BL67" s="45">
        <v>10424</v>
      </c>
    </row>
    <row r="68" spans="1:64">
      <c r="A68" s="45">
        <f t="shared" si="6"/>
        <v>0</v>
      </c>
      <c r="B68" s="45" t="str">
        <f>IF(C68,IFERROR(VLOOKUP(C68,属性对应量表位置!$A:$D,2,0),"其他属性"),"")</f>
        <v>受疗</v>
      </c>
      <c r="C68" s="185">
        <v>25</v>
      </c>
      <c r="D68" s="45">
        <f>ROUND(属性计算!B68,0)</f>
        <v>0</v>
      </c>
      <c r="E68" s="45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180</v>
      </c>
      <c r="F68" s="45">
        <f t="shared" si="12"/>
        <v>180</v>
      </c>
      <c r="G68" s="185"/>
      <c r="L68" s="193"/>
      <c r="M68" s="45">
        <f t="shared" si="8"/>
        <v>0</v>
      </c>
      <c r="N68" s="45" t="str">
        <f>IF(O68,IFERROR(VLOOKUP(O68,属性对应量表位置!$A:$D,2,0),"其他属性"),"")</f>
        <v>受疗</v>
      </c>
      <c r="O68" s="185">
        <v>25</v>
      </c>
      <c r="P68" s="45">
        <f>ROUND(属性计算!N68,0)</f>
        <v>0</v>
      </c>
      <c r="Q68" s="45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180</v>
      </c>
      <c r="R68" s="45">
        <f t="shared" si="13"/>
        <v>180</v>
      </c>
      <c r="S68" s="185"/>
      <c r="X68" s="193"/>
      <c r="Y68" s="45">
        <f t="shared" si="10"/>
        <v>0</v>
      </c>
      <c r="Z68" s="45" t="str">
        <f>IF(AA68,IFERROR(VLOOKUP(AA68,属性对应量表位置!$A:$D,2,0),"其他属性"),"")</f>
        <v>受疗</v>
      </c>
      <c r="AA68" s="185">
        <v>25</v>
      </c>
      <c r="AB68" s="45">
        <f>ROUND(属性计算!Z68,0)</f>
        <v>0</v>
      </c>
      <c r="AC68" s="45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180</v>
      </c>
      <c r="AD68" s="45">
        <f t="shared" si="14"/>
        <v>180</v>
      </c>
      <c r="AE68" s="185"/>
      <c r="AJ68" s="193"/>
      <c r="BL68" s="45">
        <v>10425</v>
      </c>
    </row>
    <row r="69" spans="1:64">
      <c r="A69" s="45">
        <f t="shared" si="6"/>
        <v>-100</v>
      </c>
      <c r="B69" s="45" t="str">
        <f>IF(C69,IFERROR(VLOOKUP(C69,属性对应量表位置!$A:$D,2,0),"其他属性"),"")</f>
        <v>伤害加深</v>
      </c>
      <c r="C69" s="185">
        <v>26</v>
      </c>
      <c r="D69" s="45">
        <f>ROUND(属性计算!B69,0)</f>
        <v>0</v>
      </c>
      <c r="E69" s="45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1762</v>
      </c>
      <c r="F69" s="45">
        <f t="shared" si="12"/>
        <v>1762</v>
      </c>
      <c r="G69" s="185"/>
      <c r="L69" s="193"/>
      <c r="M69" s="45">
        <f t="shared" si="8"/>
        <v>1400</v>
      </c>
      <c r="N69" s="45" t="str">
        <f>IF(O69,IFERROR(VLOOKUP(O69,属性对应量表位置!$A:$D,2,0),"其他属性"),"")</f>
        <v>伤害加深</v>
      </c>
      <c r="O69" s="185">
        <v>26</v>
      </c>
      <c r="P69" s="45">
        <f>ROUND(属性计算!N69,0)</f>
        <v>1500</v>
      </c>
      <c r="Q69" s="45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1762</v>
      </c>
      <c r="R69" s="45">
        <f t="shared" si="13"/>
        <v>3262</v>
      </c>
      <c r="S69" s="185"/>
      <c r="X69" s="193"/>
      <c r="Y69" s="45">
        <f t="shared" si="10"/>
        <v>-100</v>
      </c>
      <c r="Z69" s="45" t="str">
        <f>IF(AA69,IFERROR(VLOOKUP(AA69,属性对应量表位置!$A:$D,2,0),"其他属性"),"")</f>
        <v>伤害加深</v>
      </c>
      <c r="AA69" s="185">
        <v>26</v>
      </c>
      <c r="AB69" s="45">
        <f>ROUND(属性计算!Z69,0)</f>
        <v>0</v>
      </c>
      <c r="AC69" s="45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1762</v>
      </c>
      <c r="AD69" s="45">
        <f t="shared" si="14"/>
        <v>1762</v>
      </c>
      <c r="AE69" s="185"/>
      <c r="AJ69" s="193"/>
      <c r="BL69" s="45">
        <v>10501</v>
      </c>
    </row>
    <row r="70" spans="1:64">
      <c r="A70" s="45">
        <f t="shared" si="6"/>
        <v>-100</v>
      </c>
      <c r="B70" s="45" t="str">
        <f>IF(C70,IFERROR(VLOOKUP(C70,属性对应量表位置!$A:$D,2,0),"其他属性"),"")</f>
        <v>伤害减免</v>
      </c>
      <c r="C70" s="185">
        <v>27</v>
      </c>
      <c r="D70" s="45">
        <f>ROUND(属性计算!B70,0)</f>
        <v>0</v>
      </c>
      <c r="E70" s="45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1762</v>
      </c>
      <c r="F70" s="45">
        <f t="shared" si="12"/>
        <v>1762</v>
      </c>
      <c r="G70" s="185"/>
      <c r="L70" s="193"/>
      <c r="M70" s="45">
        <f t="shared" si="8"/>
        <v>-100</v>
      </c>
      <c r="N70" s="45" t="str">
        <f>IF(O70,IFERROR(VLOOKUP(O70,属性对应量表位置!$A:$D,2,0),"其他属性"),"")</f>
        <v>伤害减免</v>
      </c>
      <c r="O70" s="185">
        <v>27</v>
      </c>
      <c r="P70" s="45">
        <f>ROUND(属性计算!N70,0)</f>
        <v>0</v>
      </c>
      <c r="Q70" s="45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1762</v>
      </c>
      <c r="R70" s="45">
        <f t="shared" si="13"/>
        <v>1762</v>
      </c>
      <c r="S70" s="185"/>
      <c r="X70" s="193"/>
      <c r="Y70" s="45">
        <f t="shared" si="10"/>
        <v>-100</v>
      </c>
      <c r="Z70" s="45" t="str">
        <f>IF(AA70,IFERROR(VLOOKUP(AA70,属性对应量表位置!$A:$D,2,0),"其他属性"),"")</f>
        <v>伤害减免</v>
      </c>
      <c r="AA70" s="185">
        <v>27</v>
      </c>
      <c r="AB70" s="45">
        <f>ROUND(属性计算!Z70,0)</f>
        <v>0</v>
      </c>
      <c r="AC70" s="45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1762</v>
      </c>
      <c r="AD70" s="45">
        <f t="shared" si="14"/>
        <v>1762</v>
      </c>
      <c r="AE70" s="185"/>
      <c r="AJ70" s="193"/>
      <c r="BL70" s="45">
        <v>10502</v>
      </c>
    </row>
    <row r="71" spans="1:64">
      <c r="A71" s="45">
        <f t="shared" si="6"/>
        <v>-1500</v>
      </c>
      <c r="B71" s="45" t="str">
        <f>IF(C71,IFERROR(VLOOKUP(C71,属性对应量表位置!$A:$D,2,0),"其他属性"),"")</f>
        <v>物伤加深</v>
      </c>
      <c r="C71" s="185">
        <v>28</v>
      </c>
      <c r="D71" s="45">
        <f>ROUND(属性计算!B71,0)</f>
        <v>0</v>
      </c>
      <c r="E71" s="45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45">
        <f t="shared" si="12"/>
        <v>0</v>
      </c>
      <c r="G71" s="185"/>
      <c r="L71" s="193"/>
      <c r="M71" s="45">
        <f t="shared" si="8"/>
        <v>0</v>
      </c>
      <c r="N71" s="45" t="str">
        <f>IF(O71,IFERROR(VLOOKUP(O71,属性对应量表位置!$A:$D,2,0),"其他属性"),"")</f>
        <v>物伤加深</v>
      </c>
      <c r="O71" s="185">
        <v>28</v>
      </c>
      <c r="P71" s="45">
        <f>ROUND(属性计算!N71,0)</f>
        <v>0</v>
      </c>
      <c r="Q71" s="45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45">
        <f t="shared" si="13"/>
        <v>0</v>
      </c>
      <c r="S71" s="185"/>
      <c r="X71" s="193"/>
      <c r="Y71" s="45">
        <f t="shared" si="10"/>
        <v>0</v>
      </c>
      <c r="Z71" s="45" t="str">
        <f>IF(AA71,IFERROR(VLOOKUP(AA71,属性对应量表位置!$A:$D,2,0),"其他属性"),"")</f>
        <v>物伤加深</v>
      </c>
      <c r="AA71" s="185">
        <v>28</v>
      </c>
      <c r="AB71" s="45">
        <f>ROUND(属性计算!Z71,0)</f>
        <v>0</v>
      </c>
      <c r="AC71" s="45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45">
        <f t="shared" si="14"/>
        <v>0</v>
      </c>
      <c r="AE71" s="185"/>
      <c r="AJ71" s="193"/>
      <c r="BL71" s="45">
        <v>10503</v>
      </c>
    </row>
    <row r="72" spans="1:64">
      <c r="A72" s="45">
        <f t="shared" si="6"/>
        <v>0</v>
      </c>
      <c r="B72" s="45" t="str">
        <f>IF(C72,IFERROR(VLOOKUP(C72,属性对应量表位置!$A:$D,2,0),"其他属性"),"")</f>
        <v>物伤减免</v>
      </c>
      <c r="C72" s="185">
        <v>29</v>
      </c>
      <c r="D72" s="45">
        <f>ROUND(属性计算!B72,0)</f>
        <v>0</v>
      </c>
      <c r="E72" s="45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45">
        <f t="shared" si="12"/>
        <v>0</v>
      </c>
      <c r="G72" s="185"/>
      <c r="L72" s="193"/>
      <c r="M72" s="45">
        <f t="shared" si="8"/>
        <v>0</v>
      </c>
      <c r="N72" s="45" t="str">
        <f>IF(O72,IFERROR(VLOOKUP(O72,属性对应量表位置!$A:$D,2,0),"其他属性"),"")</f>
        <v>物伤减免</v>
      </c>
      <c r="O72" s="185">
        <v>29</v>
      </c>
      <c r="P72" s="45">
        <f>ROUND(属性计算!N72,0)</f>
        <v>0</v>
      </c>
      <c r="Q72" s="45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45">
        <f t="shared" si="13"/>
        <v>0</v>
      </c>
      <c r="S72" s="185"/>
      <c r="X72" s="193"/>
      <c r="Y72" s="45">
        <f t="shared" si="10"/>
        <v>0</v>
      </c>
      <c r="Z72" s="45" t="str">
        <f>IF(AA72,IFERROR(VLOOKUP(AA72,属性对应量表位置!$A:$D,2,0),"其他属性"),"")</f>
        <v>物伤减免</v>
      </c>
      <c r="AA72" s="185">
        <v>29</v>
      </c>
      <c r="AB72" s="45">
        <f>ROUND(属性计算!Z72,0)</f>
        <v>0</v>
      </c>
      <c r="AC72" s="45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45">
        <f t="shared" si="14"/>
        <v>0</v>
      </c>
      <c r="AE72" s="185"/>
      <c r="AJ72" s="193"/>
      <c r="BL72" s="45">
        <v>10504</v>
      </c>
    </row>
    <row r="73" spans="1:64">
      <c r="A73" s="45">
        <f t="shared" si="6"/>
        <v>0</v>
      </c>
      <c r="B73" s="45" t="str">
        <f>IF(C73,IFERROR(VLOOKUP(C73,属性对应量表位置!$A:$D,2,0),"其他属性"),"")</f>
        <v>魔伤加深</v>
      </c>
      <c r="C73" s="185">
        <v>30</v>
      </c>
      <c r="D73" s="45">
        <f>ROUND(属性计算!B73,0)</f>
        <v>0</v>
      </c>
      <c r="E73" s="45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45">
        <f t="shared" si="12"/>
        <v>0</v>
      </c>
      <c r="G73" s="185"/>
      <c r="L73" s="193"/>
      <c r="M73" s="45">
        <f t="shared" si="8"/>
        <v>0</v>
      </c>
      <c r="N73" s="45" t="str">
        <f>IF(O73,IFERROR(VLOOKUP(O73,属性对应量表位置!$A:$D,2,0),"其他属性"),"")</f>
        <v>魔伤加深</v>
      </c>
      <c r="O73" s="185">
        <v>30</v>
      </c>
      <c r="P73" s="45">
        <f>ROUND(属性计算!N73,0)</f>
        <v>0</v>
      </c>
      <c r="Q73" s="45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45">
        <f t="shared" si="13"/>
        <v>0</v>
      </c>
      <c r="S73" s="185"/>
      <c r="X73" s="193"/>
      <c r="Y73" s="45">
        <f t="shared" si="10"/>
        <v>0</v>
      </c>
      <c r="Z73" s="45" t="str">
        <f>IF(AA73,IFERROR(VLOOKUP(AA73,属性对应量表位置!$A:$D,2,0),"其他属性"),"")</f>
        <v>魔伤加深</v>
      </c>
      <c r="AA73" s="185">
        <v>30</v>
      </c>
      <c r="AB73" s="45">
        <f>ROUND(属性计算!Z73,0)</f>
        <v>0</v>
      </c>
      <c r="AC73" s="45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45">
        <f t="shared" si="14"/>
        <v>0</v>
      </c>
      <c r="AE73" s="185"/>
      <c r="AJ73" s="193"/>
      <c r="BL73" s="45">
        <v>10505</v>
      </c>
    </row>
    <row r="74" spans="1:64">
      <c r="A74" s="45">
        <f t="shared" si="6"/>
        <v>0</v>
      </c>
      <c r="B74" s="45" t="str">
        <f>IF(C74,IFERROR(VLOOKUP(C74,属性对应量表位置!$A:$D,2,0),"其他属性"),"")</f>
        <v>魔伤减免</v>
      </c>
      <c r="C74" s="185">
        <v>31</v>
      </c>
      <c r="D74" s="45">
        <f>ROUND(属性计算!B74,0)</f>
        <v>0</v>
      </c>
      <c r="E74" s="45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45">
        <f t="shared" si="12"/>
        <v>0</v>
      </c>
      <c r="G74" s="185"/>
      <c r="L74" s="193"/>
      <c r="M74" s="45">
        <f t="shared" si="8"/>
        <v>0</v>
      </c>
      <c r="N74" s="45" t="str">
        <f>IF(O74,IFERROR(VLOOKUP(O74,属性对应量表位置!$A:$D,2,0),"其他属性"),"")</f>
        <v>魔伤减免</v>
      </c>
      <c r="O74" s="185">
        <v>31</v>
      </c>
      <c r="P74" s="45">
        <f>ROUND(属性计算!N74,0)</f>
        <v>0</v>
      </c>
      <c r="Q74" s="45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45">
        <f t="shared" si="13"/>
        <v>0</v>
      </c>
      <c r="S74" s="185"/>
      <c r="X74" s="193"/>
      <c r="Y74" s="45">
        <f t="shared" si="10"/>
        <v>0</v>
      </c>
      <c r="Z74" s="45" t="str">
        <f>IF(AA74,IFERROR(VLOOKUP(AA74,属性对应量表位置!$A:$D,2,0),"其他属性"),"")</f>
        <v>魔伤减免</v>
      </c>
      <c r="AA74" s="185">
        <v>31</v>
      </c>
      <c r="AB74" s="45">
        <f>ROUND(属性计算!Z74,0)</f>
        <v>0</v>
      </c>
      <c r="AC74" s="45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45">
        <f t="shared" si="14"/>
        <v>0</v>
      </c>
      <c r="AE74" s="185"/>
      <c r="AJ74" s="193"/>
      <c r="BL74" s="45">
        <v>10506</v>
      </c>
    </row>
    <row r="75" spans="1:64">
      <c r="A75" s="45">
        <f t="shared" si="6"/>
        <v>0</v>
      </c>
      <c r="B75" s="45" t="str">
        <f>IF(C75,IFERROR(VLOOKUP(C75,属性对应量表位置!$A:$D,2,0),"其他属性"),"")</f>
        <v>吸血率</v>
      </c>
      <c r="C75" s="185">
        <v>32</v>
      </c>
      <c r="D75" s="45">
        <f>ROUND(属性计算!B75,0)</f>
        <v>0</v>
      </c>
      <c r="E75" s="45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45">
        <f t="shared" si="12"/>
        <v>0</v>
      </c>
      <c r="G75" s="185"/>
      <c r="L75" s="193"/>
      <c r="M75" s="45">
        <f t="shared" si="8"/>
        <v>0</v>
      </c>
      <c r="N75" s="45" t="str">
        <f>IF(O75,IFERROR(VLOOKUP(O75,属性对应量表位置!$A:$D,2,0),"其他属性"),"")</f>
        <v>吸血率</v>
      </c>
      <c r="O75" s="185">
        <v>32</v>
      </c>
      <c r="P75" s="45">
        <f>ROUND(属性计算!N75,0)</f>
        <v>0</v>
      </c>
      <c r="Q75" s="45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45">
        <f t="shared" si="13"/>
        <v>0</v>
      </c>
      <c r="S75" s="185"/>
      <c r="X75" s="193"/>
      <c r="Y75" s="45">
        <f t="shared" si="10"/>
        <v>0</v>
      </c>
      <c r="Z75" s="45" t="str">
        <f>IF(AA75,IFERROR(VLOOKUP(AA75,属性对应量表位置!$A:$D,2,0),"其他属性"),"")</f>
        <v>吸血率</v>
      </c>
      <c r="AA75" s="185">
        <v>32</v>
      </c>
      <c r="AB75" s="45">
        <f>ROUND(属性计算!Z75,0)</f>
        <v>0</v>
      </c>
      <c r="AC75" s="45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45">
        <f t="shared" si="14"/>
        <v>0</v>
      </c>
      <c r="AE75" s="185"/>
      <c r="AJ75" s="193"/>
      <c r="BL75" s="45">
        <v>10507</v>
      </c>
    </row>
    <row r="76" spans="1:64">
      <c r="A76" s="45">
        <f t="shared" si="6"/>
        <v>0</v>
      </c>
      <c r="B76" s="45" t="str">
        <f>IF(C76,IFERROR(VLOOKUP(C76,属性对应量表位置!$A:$D,2,0),"其他属性"),"")</f>
        <v>吸血抗性</v>
      </c>
      <c r="C76" s="185">
        <v>33</v>
      </c>
      <c r="D76" s="45">
        <f>ROUND(属性计算!B76,0)</f>
        <v>0</v>
      </c>
      <c r="E76" s="45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45">
        <f t="shared" si="12"/>
        <v>0</v>
      </c>
      <c r="G76" s="185"/>
      <c r="L76" s="193"/>
      <c r="M76" s="45">
        <f t="shared" si="8"/>
        <v>0</v>
      </c>
      <c r="N76" s="45" t="str">
        <f>IF(O76,IFERROR(VLOOKUP(O76,属性对应量表位置!$A:$D,2,0),"其他属性"),"")</f>
        <v>吸血抗性</v>
      </c>
      <c r="O76" s="185">
        <v>33</v>
      </c>
      <c r="P76" s="45">
        <f>ROUND(属性计算!N76,0)</f>
        <v>0</v>
      </c>
      <c r="Q76" s="45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45">
        <f t="shared" si="13"/>
        <v>0</v>
      </c>
      <c r="S76" s="185"/>
      <c r="X76" s="193"/>
      <c r="Y76" s="45">
        <f t="shared" si="10"/>
        <v>0</v>
      </c>
      <c r="Z76" s="45" t="str">
        <f>IF(AA76,IFERROR(VLOOKUP(AA76,属性对应量表位置!$A:$D,2,0),"其他属性"),"")</f>
        <v>吸血抗性</v>
      </c>
      <c r="AA76" s="185">
        <v>33</v>
      </c>
      <c r="AB76" s="45">
        <f>ROUND(属性计算!Z76,0)</f>
        <v>0</v>
      </c>
      <c r="AC76" s="45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45">
        <f t="shared" si="14"/>
        <v>0</v>
      </c>
      <c r="AE76" s="185"/>
      <c r="AJ76" s="193"/>
      <c r="BL76" s="45">
        <v>10508</v>
      </c>
    </row>
    <row r="77" spans="1:64">
      <c r="A77" s="45">
        <f t="shared" si="6"/>
        <v>0</v>
      </c>
      <c r="B77" s="45" t="str">
        <f>IF(C77,IFERROR(VLOOKUP(C77,属性对应量表位置!$A:$D,2,0),"其他属性"),"")</f>
        <v>暴伤加深</v>
      </c>
      <c r="C77" s="185">
        <v>34</v>
      </c>
      <c r="D77" s="45">
        <f>ROUND(属性计算!B77,0)</f>
        <v>15000</v>
      </c>
      <c r="E77" s="45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45">
        <f t="shared" si="12"/>
        <v>15000</v>
      </c>
      <c r="G77" s="185"/>
      <c r="L77" s="193"/>
      <c r="M77" s="45">
        <f t="shared" si="8"/>
        <v>0</v>
      </c>
      <c r="N77" s="45" t="str">
        <f>IF(O77,IFERROR(VLOOKUP(O77,属性对应量表位置!$A:$D,2,0),"其他属性"),"")</f>
        <v>暴伤加深</v>
      </c>
      <c r="O77" s="185">
        <v>34</v>
      </c>
      <c r="P77" s="45">
        <f>ROUND(属性计算!N77,0)</f>
        <v>15000</v>
      </c>
      <c r="Q77" s="45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45">
        <f t="shared" si="13"/>
        <v>15000</v>
      </c>
      <c r="S77" s="185"/>
      <c r="X77" s="193"/>
      <c r="Y77" s="45">
        <f t="shared" si="10"/>
        <v>0</v>
      </c>
      <c r="Z77" s="45" t="str">
        <f>IF(AA77,IFERROR(VLOOKUP(AA77,属性对应量表位置!$A:$D,2,0),"其他属性"),"")</f>
        <v>暴伤加深</v>
      </c>
      <c r="AA77" s="185">
        <v>34</v>
      </c>
      <c r="AB77" s="45">
        <f>ROUND(属性计算!Z77,0)</f>
        <v>15000</v>
      </c>
      <c r="AC77" s="45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45">
        <f t="shared" si="14"/>
        <v>15000</v>
      </c>
      <c r="AE77" s="185"/>
      <c r="AJ77" s="193"/>
      <c r="BL77" s="45">
        <v>10509</v>
      </c>
    </row>
    <row r="78" spans="1:64">
      <c r="A78" s="45">
        <f t="shared" si="6"/>
        <v>0</v>
      </c>
      <c r="B78" s="45" t="str">
        <f>IF(C78,IFERROR(VLOOKUP(C78,属性对应量表位置!$A:$D,2,0),"其他属性"),"")</f>
        <v>暴伤减免</v>
      </c>
      <c r="C78" s="185">
        <v>35</v>
      </c>
      <c r="D78" s="45">
        <f>ROUND(属性计算!B78,0)</f>
        <v>0</v>
      </c>
      <c r="E78" s="45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45">
        <f t="shared" si="12"/>
        <v>0</v>
      </c>
      <c r="G78" s="185"/>
      <c r="L78" s="193"/>
      <c r="M78" s="45">
        <f t="shared" si="8"/>
        <v>0</v>
      </c>
      <c r="N78" s="45" t="str">
        <f>IF(O78,IFERROR(VLOOKUP(O78,属性对应量表位置!$A:$D,2,0),"其他属性"),"")</f>
        <v>暴伤减免</v>
      </c>
      <c r="O78" s="185">
        <v>35</v>
      </c>
      <c r="P78" s="45">
        <f>ROUND(属性计算!N78,0)</f>
        <v>0</v>
      </c>
      <c r="Q78" s="45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45">
        <f t="shared" si="13"/>
        <v>0</v>
      </c>
      <c r="S78" s="185"/>
      <c r="X78" s="193"/>
      <c r="Y78" s="45">
        <f t="shared" si="10"/>
        <v>0</v>
      </c>
      <c r="Z78" s="45" t="str">
        <f>IF(AA78,IFERROR(VLOOKUP(AA78,属性对应量表位置!$A:$D,2,0),"其他属性"),"")</f>
        <v>暴伤减免</v>
      </c>
      <c r="AA78" s="185">
        <v>35</v>
      </c>
      <c r="AB78" s="45">
        <f>ROUND(属性计算!Z78,0)</f>
        <v>0</v>
      </c>
      <c r="AC78" s="45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45">
        <f t="shared" si="14"/>
        <v>0</v>
      </c>
      <c r="AE78" s="185"/>
      <c r="AJ78" s="193"/>
      <c r="BL78" s="45">
        <v>10510</v>
      </c>
    </row>
    <row r="79" spans="1:64">
      <c r="A79" s="45">
        <f t="shared" si="6"/>
        <v>0</v>
      </c>
      <c r="B79" s="45" t="str">
        <f>IF(C79,IFERROR(VLOOKUP(C79,属性对应量表位置!$A:$D,2,0),"其他属性"),"")</f>
        <v>无视防御</v>
      </c>
      <c r="C79" s="185">
        <v>36</v>
      </c>
      <c r="D79" s="45">
        <f>ROUND(属性计算!B79,0)</f>
        <v>0</v>
      </c>
      <c r="E79" s="45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45">
        <f t="shared" si="12"/>
        <v>0</v>
      </c>
      <c r="G79" s="185"/>
      <c r="L79" s="193"/>
      <c r="M79" s="45">
        <f t="shared" si="8"/>
        <v>0</v>
      </c>
      <c r="N79" s="45" t="str">
        <f>IF(O79,IFERROR(VLOOKUP(O79,属性对应量表位置!$A:$D,2,0),"其他属性"),"")</f>
        <v>无视防御</v>
      </c>
      <c r="O79" s="185">
        <v>36</v>
      </c>
      <c r="P79" s="45">
        <f>ROUND(属性计算!N79,0)</f>
        <v>0</v>
      </c>
      <c r="Q79" s="45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45">
        <f t="shared" si="13"/>
        <v>0</v>
      </c>
      <c r="S79" s="185"/>
      <c r="X79" s="193"/>
      <c r="Y79" s="45">
        <f t="shared" si="10"/>
        <v>0</v>
      </c>
      <c r="Z79" s="45" t="str">
        <f>IF(AA79,IFERROR(VLOOKUP(AA79,属性对应量表位置!$A:$D,2,0),"其他属性"),"")</f>
        <v>无视防御</v>
      </c>
      <c r="AA79" s="185">
        <v>36</v>
      </c>
      <c r="AB79" s="45">
        <f>ROUND(属性计算!Z79,0)</f>
        <v>0</v>
      </c>
      <c r="AC79" s="45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45">
        <f t="shared" si="14"/>
        <v>0</v>
      </c>
      <c r="AE79" s="185"/>
      <c r="AJ79" s="193"/>
      <c r="BL79" s="45">
        <v>10511</v>
      </c>
    </row>
    <row r="80" spans="1:64">
      <c r="A80" s="45">
        <f t="shared" si="6"/>
        <v>0</v>
      </c>
      <c r="B80" s="45" t="str">
        <f>IF(C80,IFERROR(VLOOKUP(C80,属性对应量表位置!$A:$D,2,0),"其他属性"),"")</f>
        <v>无视防御抗性</v>
      </c>
      <c r="C80" s="185">
        <v>37</v>
      </c>
      <c r="D80" s="45">
        <f>ROUND(属性计算!B80,0)</f>
        <v>0</v>
      </c>
      <c r="E80" s="45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45">
        <f t="shared" si="12"/>
        <v>0</v>
      </c>
      <c r="G80" s="185"/>
      <c r="L80" s="193"/>
      <c r="M80" s="45">
        <f t="shared" si="8"/>
        <v>0</v>
      </c>
      <c r="N80" s="45" t="str">
        <f>IF(O80,IFERROR(VLOOKUP(O80,属性对应量表位置!$A:$D,2,0),"其他属性"),"")</f>
        <v>无视防御抗性</v>
      </c>
      <c r="O80" s="185">
        <v>37</v>
      </c>
      <c r="P80" s="45">
        <f>ROUND(属性计算!N80,0)</f>
        <v>0</v>
      </c>
      <c r="Q80" s="45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45">
        <f t="shared" si="13"/>
        <v>0</v>
      </c>
      <c r="S80" s="185"/>
      <c r="X80" s="193"/>
      <c r="Y80" s="45">
        <f t="shared" si="10"/>
        <v>0</v>
      </c>
      <c r="Z80" s="45" t="str">
        <f>IF(AA80,IFERROR(VLOOKUP(AA80,属性对应量表位置!$A:$D,2,0),"其他属性"),"")</f>
        <v>无视防御抗性</v>
      </c>
      <c r="AA80" s="185">
        <v>37</v>
      </c>
      <c r="AB80" s="45">
        <f>ROUND(属性计算!Z80,0)</f>
        <v>0</v>
      </c>
      <c r="AC80" s="45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45">
        <f t="shared" si="14"/>
        <v>0</v>
      </c>
      <c r="AE80" s="185"/>
      <c r="AJ80" s="193"/>
      <c r="BL80" s="45">
        <v>10512</v>
      </c>
    </row>
    <row r="81" spans="1:64">
      <c r="A81" s="45">
        <f t="shared" si="6"/>
        <v>0</v>
      </c>
      <c r="B81" s="45" t="str">
        <f>IF(C81,IFERROR(VLOOKUP(C81,属性对应量表位置!$A:$D,2,0),"其他属性"),"")</f>
        <v>反弹率</v>
      </c>
      <c r="C81" s="185">
        <v>38</v>
      </c>
      <c r="D81" s="45">
        <f>ROUND(属性计算!B81,0)</f>
        <v>0</v>
      </c>
      <c r="E81" s="45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45">
        <f t="shared" si="12"/>
        <v>0</v>
      </c>
      <c r="G81" s="185"/>
      <c r="L81" s="193"/>
      <c r="M81" s="45">
        <f t="shared" si="8"/>
        <v>0</v>
      </c>
      <c r="N81" s="45" t="str">
        <f>IF(O81,IFERROR(VLOOKUP(O81,属性对应量表位置!$A:$D,2,0),"其他属性"),"")</f>
        <v>反弹率</v>
      </c>
      <c r="O81" s="185">
        <v>38</v>
      </c>
      <c r="P81" s="45">
        <f>ROUND(属性计算!N81,0)</f>
        <v>0</v>
      </c>
      <c r="Q81" s="45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45">
        <f t="shared" si="13"/>
        <v>0</v>
      </c>
      <c r="S81" s="185"/>
      <c r="X81" s="193"/>
      <c r="Y81" s="45">
        <f t="shared" si="10"/>
        <v>0</v>
      </c>
      <c r="Z81" s="45" t="str">
        <f>IF(AA81,IFERROR(VLOOKUP(AA81,属性对应量表位置!$A:$D,2,0),"其他属性"),"")</f>
        <v>反弹率</v>
      </c>
      <c r="AA81" s="185">
        <v>38</v>
      </c>
      <c r="AB81" s="45">
        <f>ROUND(属性计算!Z81,0)</f>
        <v>0</v>
      </c>
      <c r="AC81" s="45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45">
        <f t="shared" si="14"/>
        <v>0</v>
      </c>
      <c r="AE81" s="185"/>
      <c r="AJ81" s="193"/>
      <c r="BL81" s="45">
        <v>10513</v>
      </c>
    </row>
    <row r="82" spans="1:64">
      <c r="A82" s="45">
        <f t="shared" si="6"/>
        <v>0</v>
      </c>
      <c r="B82" s="45" t="str">
        <f>IF(C82,IFERROR(VLOOKUP(C82,属性对应量表位置!$A:$D,2,0),"其他属性"),"")</f>
        <v>反弹抗性</v>
      </c>
      <c r="C82" s="185">
        <v>39</v>
      </c>
      <c r="D82" s="45">
        <f>ROUND(属性计算!B82,0)</f>
        <v>0</v>
      </c>
      <c r="E82" s="45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45">
        <f t="shared" si="12"/>
        <v>0</v>
      </c>
      <c r="G82" s="185"/>
      <c r="L82" s="193"/>
      <c r="M82" s="45">
        <f t="shared" si="8"/>
        <v>0</v>
      </c>
      <c r="N82" s="45" t="str">
        <f>IF(O82,IFERROR(VLOOKUP(O82,属性对应量表位置!$A:$D,2,0),"其他属性"),"")</f>
        <v>反弹抗性</v>
      </c>
      <c r="O82" s="185">
        <v>39</v>
      </c>
      <c r="P82" s="45">
        <f>ROUND(属性计算!N82,0)</f>
        <v>0</v>
      </c>
      <c r="Q82" s="45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45">
        <f t="shared" si="13"/>
        <v>0</v>
      </c>
      <c r="S82" s="185"/>
      <c r="X82" s="193"/>
      <c r="Y82" s="45">
        <f t="shared" si="10"/>
        <v>0</v>
      </c>
      <c r="Z82" s="45" t="str">
        <f>IF(AA82,IFERROR(VLOOKUP(AA82,属性对应量表位置!$A:$D,2,0),"其他属性"),"")</f>
        <v>反弹抗性</v>
      </c>
      <c r="AA82" s="185">
        <v>39</v>
      </c>
      <c r="AB82" s="45">
        <f>ROUND(属性计算!Z82,0)</f>
        <v>0</v>
      </c>
      <c r="AC82" s="45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45">
        <f t="shared" si="14"/>
        <v>0</v>
      </c>
      <c r="AE82" s="185"/>
      <c r="AJ82" s="193"/>
      <c r="BL82" s="45">
        <v>10514</v>
      </c>
    </row>
    <row r="83" spans="2:64">
      <c r="B83" s="45" t="str">
        <f>IF(C83,IFERROR(VLOOKUP(C83,属性对应量表位置!$A:$D,2,0),"其他属性"),"")</f>
        <v/>
      </c>
      <c r="C83" s="185"/>
      <c r="D83" s="45">
        <f>ROUND(属性计算!B83,0)</f>
        <v>0</v>
      </c>
      <c r="E83" s="45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45">
        <f t="shared" si="12"/>
        <v>0</v>
      </c>
      <c r="G83" s="185"/>
      <c r="L83" s="193"/>
      <c r="N83" s="45" t="str">
        <f>IF(O83,IFERROR(VLOOKUP(O83,属性对应量表位置!$A:$D,2,0),"其他属性"),"")</f>
        <v/>
      </c>
      <c r="O83" s="185"/>
      <c r="P83" s="45">
        <f>ROUND(属性计算!N83,0)</f>
        <v>0</v>
      </c>
      <c r="Q83" s="45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45">
        <f t="shared" si="13"/>
        <v>0</v>
      </c>
      <c r="S83" s="185"/>
      <c r="X83" s="193"/>
      <c r="Z83" s="45" t="str">
        <f>IF(AA83,IFERROR(VLOOKUP(AA83,属性对应量表位置!$A:$D,2,0),"其他属性"),"")</f>
        <v/>
      </c>
      <c r="AA83" s="185"/>
      <c r="AB83" s="45">
        <f>ROUND(属性计算!Z83,0)</f>
        <v>0</v>
      </c>
      <c r="AC83" s="45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45">
        <f t="shared" si="14"/>
        <v>0</v>
      </c>
      <c r="AE83" s="185"/>
      <c r="AJ83" s="193"/>
      <c r="BL83" s="45">
        <v>10515</v>
      </c>
    </row>
    <row r="84" spans="2:64">
      <c r="B84" s="45" t="str">
        <f>IF(C84,IFERROR(VLOOKUP(C84,属性对应量表位置!$A:$D,2,0),"其他属性"),"")</f>
        <v/>
      </c>
      <c r="C84" s="185"/>
      <c r="D84" s="45">
        <f>ROUND(属性计算!B84,0)</f>
        <v>0</v>
      </c>
      <c r="E84" s="45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45">
        <f t="shared" si="12"/>
        <v>0</v>
      </c>
      <c r="G84" s="185"/>
      <c r="L84" s="193"/>
      <c r="N84" s="45" t="str">
        <f>IF(O84,IFERROR(VLOOKUP(O84,属性对应量表位置!$A:$D,2,0),"其他属性"),"")</f>
        <v/>
      </c>
      <c r="O84" s="185"/>
      <c r="P84" s="45">
        <f>ROUND(属性计算!N84,0)</f>
        <v>0</v>
      </c>
      <c r="Q84" s="45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45">
        <f t="shared" si="13"/>
        <v>0</v>
      </c>
      <c r="S84" s="185"/>
      <c r="X84" s="193"/>
      <c r="Z84" s="45" t="str">
        <f>IF(AA84,IFERROR(VLOOKUP(AA84,属性对应量表位置!$A:$D,2,0),"其他属性"),"")</f>
        <v/>
      </c>
      <c r="AA84" s="185"/>
      <c r="AB84" s="45">
        <f>ROUND(属性计算!Z84,0)</f>
        <v>0</v>
      </c>
      <c r="AC84" s="45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45">
        <f t="shared" si="14"/>
        <v>0</v>
      </c>
      <c r="AE84" s="185"/>
      <c r="AJ84" s="193"/>
      <c r="BL84" s="45">
        <v>10516</v>
      </c>
    </row>
    <row r="85" spans="2:64">
      <c r="B85" s="45" t="str">
        <f>IF(C85,IFERROR(VLOOKUP(C85,属性对应量表位置!$A:$D,2,0),"其他属性"),"")</f>
        <v/>
      </c>
      <c r="C85" s="185"/>
      <c r="D85" s="45">
        <f>ROUND(属性计算!B85,0)</f>
        <v>0</v>
      </c>
      <c r="E85" s="45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45">
        <f t="shared" si="12"/>
        <v>0</v>
      </c>
      <c r="G85" s="185"/>
      <c r="L85" s="193"/>
      <c r="N85" s="45" t="str">
        <f>IF(O85,IFERROR(VLOOKUP(O85,属性对应量表位置!$A:$D,2,0),"其他属性"),"")</f>
        <v/>
      </c>
      <c r="O85" s="185"/>
      <c r="P85" s="45">
        <f>ROUND(属性计算!N85,0)</f>
        <v>0</v>
      </c>
      <c r="Q85" s="45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45">
        <f t="shared" si="13"/>
        <v>0</v>
      </c>
      <c r="S85" s="185"/>
      <c r="X85" s="193"/>
      <c r="Z85" s="45" t="str">
        <f>IF(AA85,IFERROR(VLOOKUP(AA85,属性对应量表位置!$A:$D,2,0),"其他属性"),"")</f>
        <v/>
      </c>
      <c r="AA85" s="185"/>
      <c r="AB85" s="45">
        <f>ROUND(属性计算!Z85,0)</f>
        <v>0</v>
      </c>
      <c r="AC85" s="45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45">
        <f t="shared" si="14"/>
        <v>0</v>
      </c>
      <c r="AE85" s="185"/>
      <c r="AJ85" s="193"/>
      <c r="BL85" s="45">
        <v>10517</v>
      </c>
    </row>
    <row r="86" spans="1:64">
      <c r="A86" s="188" t="s">
        <v>70</v>
      </c>
      <c r="B86" s="189"/>
      <c r="C86" s="189"/>
      <c r="D86" s="189"/>
      <c r="F86" s="190" t="str">
        <f>养成技能!B56</f>
        <v/>
      </c>
      <c r="G86" s="191"/>
      <c r="L86" s="193"/>
      <c r="M86" s="188" t="s">
        <v>70</v>
      </c>
      <c r="N86" s="189"/>
      <c r="O86" s="189"/>
      <c r="P86" s="189"/>
      <c r="R86" s="190" t="str">
        <f>养成技能!N56</f>
        <v/>
      </c>
      <c r="S86" s="191"/>
      <c r="X86" s="193"/>
      <c r="Y86" s="188" t="s">
        <v>70</v>
      </c>
      <c r="Z86" s="189"/>
      <c r="AA86" s="189"/>
      <c r="AB86" s="189"/>
      <c r="AD86" s="190" t="str">
        <f>养成技能!Z56</f>
        <v/>
      </c>
      <c r="AE86" s="191"/>
      <c r="AJ86" s="193"/>
      <c r="BL86" s="45">
        <v>10518</v>
      </c>
    </row>
    <row r="87" spans="64:64">
      <c r="BL87" s="45">
        <v>10519</v>
      </c>
    </row>
    <row r="88" spans="64:64">
      <c r="BL88" s="45">
        <v>10520</v>
      </c>
    </row>
    <row r="89" spans="64:64">
      <c r="BL89" s="45">
        <v>10521</v>
      </c>
    </row>
    <row r="90" spans="1:64">
      <c r="A90" s="146" t="str">
        <f>IF(B90="","未启用","启用")</f>
        <v>启用</v>
      </c>
      <c r="B90" s="214" t="s">
        <v>86</v>
      </c>
      <c r="C90" s="183" t="s">
        <v>14</v>
      </c>
      <c r="D90" s="152">
        <f>IF(B90="",0,阵容战力!B94)</f>
        <v>1259825</v>
      </c>
      <c r="G90" s="146" t="str">
        <f>VLOOKUP(B92,hero_info!$A:$B,2,0)</f>
        <v>阿拉德-复仇者（临时）</v>
      </c>
      <c r="L90" s="218"/>
      <c r="M90" s="146" t="str">
        <f>IF(N90="","未启用","启用")</f>
        <v>启用</v>
      </c>
      <c r="N90" s="214" t="s">
        <v>87</v>
      </c>
      <c r="O90" s="183" t="s">
        <v>14</v>
      </c>
      <c r="P90" s="152">
        <f>IF(N90="",0,阵容战力!N94)</f>
        <v>1269814</v>
      </c>
      <c r="S90" s="146" t="str">
        <f>VLOOKUP(N92,hero_info!$A:$B,2,0)</f>
        <v>路飞-海军上将（临时）</v>
      </c>
      <c r="X90" s="218"/>
      <c r="Y90" s="45" t="str">
        <f>IF(AA90="","未启用","启用")</f>
        <v>启用</v>
      </c>
      <c r="Z90" s="45" t="s">
        <v>16</v>
      </c>
      <c r="AA90" s="219">
        <v>1</v>
      </c>
      <c r="AB90" s="207" t="str">
        <f>IF(AC90="","未启用","启用")</f>
        <v>启用</v>
      </c>
      <c r="AC90" s="219">
        <v>2</v>
      </c>
      <c r="AD90" s="207" t="str">
        <f>IF(AE90="","未启用","启用")</f>
        <v>启用</v>
      </c>
      <c r="AE90" s="219">
        <v>3</v>
      </c>
      <c r="AJ90" s="218"/>
      <c r="BL90" s="45">
        <v>10522</v>
      </c>
    </row>
    <row r="91" spans="1:64">
      <c r="A91" s="146" t="s">
        <v>20</v>
      </c>
      <c r="B91" s="146" t="s">
        <v>21</v>
      </c>
      <c r="C91" s="146" t="s">
        <v>22</v>
      </c>
      <c r="D91" s="146" t="s">
        <v>23</v>
      </c>
      <c r="E91" s="146" t="s">
        <v>24</v>
      </c>
      <c r="F91" s="146"/>
      <c r="L91" s="218"/>
      <c r="M91" s="146" t="s">
        <v>20</v>
      </c>
      <c r="N91" s="146" t="s">
        <v>21</v>
      </c>
      <c r="O91" s="146" t="s">
        <v>22</v>
      </c>
      <c r="P91" s="146" t="s">
        <v>23</v>
      </c>
      <c r="Q91" s="146" t="s">
        <v>24</v>
      </c>
      <c r="R91" s="146"/>
      <c r="X91" s="218"/>
      <c r="Y91" s="45" t="s">
        <v>20</v>
      </c>
      <c r="Z91" s="45" t="s">
        <v>25</v>
      </c>
      <c r="AA91" s="146">
        <v>104</v>
      </c>
      <c r="AC91" s="146">
        <v>105</v>
      </c>
      <c r="AE91" s="146">
        <v>106</v>
      </c>
      <c r="AJ91" s="218"/>
      <c r="BL91" s="45">
        <v>10523</v>
      </c>
    </row>
    <row r="92" spans="1:64">
      <c r="A92" s="184">
        <v>6</v>
      </c>
      <c r="B92" s="215">
        <v>31002</v>
      </c>
      <c r="C92" s="215">
        <f>C12</f>
        <v>47</v>
      </c>
      <c r="D92" s="215">
        <f>D12</f>
        <v>8</v>
      </c>
      <c r="E92" s="215">
        <f>E12</f>
        <v>9</v>
      </c>
      <c r="F92" s="215"/>
      <c r="G92" s="215"/>
      <c r="L92" s="218"/>
      <c r="M92" s="184">
        <v>7</v>
      </c>
      <c r="N92" s="215">
        <v>13003</v>
      </c>
      <c r="O92" s="215">
        <f>C12</f>
        <v>47</v>
      </c>
      <c r="P92" s="215">
        <f>D12</f>
        <v>8</v>
      </c>
      <c r="Q92" s="215">
        <f>E12</f>
        <v>9</v>
      </c>
      <c r="R92" s="215"/>
      <c r="S92" s="215"/>
      <c r="X92" s="218"/>
      <c r="Y92" s="45" t="s">
        <v>28</v>
      </c>
      <c r="Z92" s="45" t="s">
        <v>29</v>
      </c>
      <c r="AA92" s="220">
        <v>71505</v>
      </c>
      <c r="AC92" s="220">
        <v>71501</v>
      </c>
      <c r="AE92" s="220">
        <v>71506</v>
      </c>
      <c r="AJ92" s="218"/>
      <c r="BL92" s="45">
        <v>10524</v>
      </c>
    </row>
    <row r="93" spans="1:64">
      <c r="A93" s="183" t="s">
        <v>32</v>
      </c>
      <c r="B93" s="215">
        <f>B92*100</f>
        <v>3100200</v>
      </c>
      <c r="C93" s="215">
        <f>B92*100+10+VLOOKUP(IF(E92&lt;5,5,E92),skill_level_info!$B$19:$F$28,2,0)</f>
        <v>3100212</v>
      </c>
      <c r="D93" s="215">
        <f>IF(MOD(B92,1000)&gt;996,"",B92*100+20+VLOOKUP(IF(E92&lt;5,5,E92),skill_level_info!$B$19:$F$28,3,0))</f>
        <v>3100222</v>
      </c>
      <c r="E93" s="215">
        <f>IF(E92&gt;=6,IF(D93="","",IF(MOD(B92,1000)&gt;989,"",B92*100+30+VLOOKUP(E92,skill_level_info!$B$19:$F$28,4,0))),"")</f>
        <v>3100232</v>
      </c>
      <c r="F93" s="215">
        <f>IF(E92&gt;=6,IF(E93="","",IF(MOD(B92,1000)&gt;900,"",B92*100+40+VLOOKUP(E92,skill_level_info!$B$19:$F$28,5,0))),"")</f>
        <v>3100241</v>
      </c>
      <c r="G93" s="215"/>
      <c r="L93" s="218"/>
      <c r="M93" s="183" t="s">
        <v>32</v>
      </c>
      <c r="N93" s="215">
        <f>N92*100</f>
        <v>1300300</v>
      </c>
      <c r="O93" s="215">
        <f>N92*100+10+VLOOKUP(IF(Q92&lt;5,5,Q92),skill_level_info!$B$19:$F$28,2,0)</f>
        <v>1300312</v>
      </c>
      <c r="P93" s="215">
        <f>IF(MOD(N92,1000)&gt;996,"",N92*100+20+VLOOKUP(IF(Q92&lt;5,5,Q92),skill_level_info!$B$19:$F$28,3,0))</f>
        <v>1300322</v>
      </c>
      <c r="Q93" s="215">
        <f>IF(Q92&gt;=6,IF(P93="","",IF(MOD(N92,1000)&gt;989,"",N92*100+30+VLOOKUP(Q92,skill_level_info!$B$19:$F$28,4,0))),"")</f>
        <v>1300332</v>
      </c>
      <c r="R93" s="215">
        <f>IF(Q92&gt;=6,IF(Q93="","",IF(MOD(N92,1000)&gt;900,"",N92*100+40+VLOOKUP(Q92,skill_level_info!$B$19:$F$28,5,0))),"")</f>
        <v>1300341</v>
      </c>
      <c r="S93" s="215"/>
      <c r="X93" s="218"/>
      <c r="Y93" s="45" t="s">
        <v>33</v>
      </c>
      <c r="Z93" s="45" t="s">
        <v>34</v>
      </c>
      <c r="AA93" s="221">
        <v>7150501</v>
      </c>
      <c r="AC93" s="220">
        <v>7150101</v>
      </c>
      <c r="AE93" s="220">
        <v>7150601</v>
      </c>
      <c r="AJ93" s="218"/>
      <c r="BL93" s="45">
        <v>10525</v>
      </c>
    </row>
    <row r="94" spans="1:64">
      <c r="A94" s="183" t="s">
        <v>37</v>
      </c>
      <c r="B94" s="45" t="s">
        <v>38</v>
      </c>
      <c r="C94" s="215"/>
      <c r="D94" s="45" t="s">
        <v>2</v>
      </c>
      <c r="E94" s="215">
        <f>E14</f>
        <v>4</v>
      </c>
      <c r="G94" s="152" t="str">
        <f>养成技能!B95</f>
        <v>100111</v>
      </c>
      <c r="L94" s="218"/>
      <c r="M94" s="183" t="s">
        <v>37</v>
      </c>
      <c r="N94" s="45" t="s">
        <v>38</v>
      </c>
      <c r="O94" s="215"/>
      <c r="P94" s="45" t="s">
        <v>2</v>
      </c>
      <c r="Q94" s="215">
        <f>E14</f>
        <v>4</v>
      </c>
      <c r="S94" s="152" t="str">
        <f>养成技能!N95</f>
        <v>100311</v>
      </c>
      <c r="X94" s="218"/>
      <c r="AJ94" s="218"/>
      <c r="BL94" s="45">
        <v>10526</v>
      </c>
    </row>
    <row r="95" spans="1:64">
      <c r="A95" s="183" t="s">
        <v>41</v>
      </c>
      <c r="B95" s="146"/>
      <c r="C95" s="146"/>
      <c r="D95" s="186" t="s">
        <v>42</v>
      </c>
      <c r="E95" s="146" t="s">
        <v>43</v>
      </c>
      <c r="F95" s="146" t="s">
        <v>44</v>
      </c>
      <c r="G95" s="146" t="s">
        <v>45</v>
      </c>
      <c r="L95" s="218"/>
      <c r="M95" s="183" t="s">
        <v>41</v>
      </c>
      <c r="N95" s="146"/>
      <c r="O95" s="146"/>
      <c r="P95" s="186" t="s">
        <v>42</v>
      </c>
      <c r="Q95" s="146" t="s">
        <v>43</v>
      </c>
      <c r="R95" s="146" t="s">
        <v>44</v>
      </c>
      <c r="S95" s="146" t="s">
        <v>45</v>
      </c>
      <c r="X95" s="218"/>
      <c r="Y95" s="45" t="s">
        <v>46</v>
      </c>
      <c r="Z95" s="45" t="s">
        <v>47</v>
      </c>
      <c r="AD95" s="45" t="s">
        <v>44</v>
      </c>
      <c r="AE95" s="45" t="s">
        <v>48</v>
      </c>
      <c r="AJ95" s="218"/>
      <c r="BL95" s="45">
        <v>10527</v>
      </c>
    </row>
    <row r="96" spans="2:64">
      <c r="B96" s="45" t="str">
        <f>IF(C96,IFERROR(VLOOKUP(C96,属性对应量表位置!$A:$D,2,0),"其他属性"),"")</f>
        <v>攻击</v>
      </c>
      <c r="C96" s="215">
        <v>1</v>
      </c>
      <c r="D96" s="45">
        <f>ROUND(属性计算!B96,0)</f>
        <v>14455</v>
      </c>
      <c r="E96" s="45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55436</v>
      </c>
      <c r="F96" s="45">
        <f>ROUND(D96+E96+G96,0)</f>
        <v>69891</v>
      </c>
      <c r="G96" s="215"/>
      <c r="L96" s="218"/>
      <c r="N96" s="45" t="str">
        <f>IF(O96,IFERROR(VLOOKUP(O96,属性对应量表位置!$A:$D,2,0),"其他属性"),"")</f>
        <v>攻击</v>
      </c>
      <c r="O96" s="215">
        <v>1</v>
      </c>
      <c r="P96" s="45">
        <f>ROUND(属性计算!N96,0)</f>
        <v>18568</v>
      </c>
      <c r="Q96" s="45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55789</v>
      </c>
      <c r="R96" s="45">
        <f>ROUND(P96+Q96+S96,0)</f>
        <v>74357</v>
      </c>
      <c r="S96" s="215"/>
      <c r="X96" s="218"/>
      <c r="Z96" s="45" t="s">
        <v>29</v>
      </c>
      <c r="AA96" s="220">
        <v>1</v>
      </c>
      <c r="AB96" s="45" t="str">
        <f>IF(AA96,IFERROR(VLOOKUP(AA96,属性对应量表位置!$A:$D,2,0),"其他属性"),"")</f>
        <v>攻击</v>
      </c>
      <c r="AC96" s="45" t="s">
        <v>51</v>
      </c>
      <c r="AD96" s="45">
        <f>ROUND(属性计算!Z96+AE96,0)</f>
        <v>0</v>
      </c>
      <c r="AE96" s="220"/>
      <c r="AJ96" s="218"/>
      <c r="BL96" s="45">
        <v>10528</v>
      </c>
    </row>
    <row r="97" spans="2:64">
      <c r="B97" s="45" t="str">
        <f>IF(C97,IFERROR(VLOOKUP(C97,属性对应量表位置!$A:$D,2,0),"其他属性"),"")</f>
        <v>生命</v>
      </c>
      <c r="C97" s="215">
        <v>2</v>
      </c>
      <c r="D97" s="45">
        <f>ROUND(属性计算!B97,0)</f>
        <v>118891</v>
      </c>
      <c r="E97" s="45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469840</v>
      </c>
      <c r="F97" s="45">
        <f t="shared" ref="F97:F105" si="15">ROUND(D97+E97+G97,0)</f>
        <v>588731</v>
      </c>
      <c r="G97" s="215"/>
      <c r="L97" s="218"/>
      <c r="N97" s="45" t="str">
        <f>IF(O97,IFERROR(VLOOKUP(O97,属性对应量表位置!$A:$D,2,0),"其他属性"),"")</f>
        <v>生命</v>
      </c>
      <c r="O97" s="215">
        <v>2</v>
      </c>
      <c r="P97" s="45">
        <f>ROUND(属性计算!N97,0)</f>
        <v>108740</v>
      </c>
      <c r="Q97" s="45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428571</v>
      </c>
      <c r="R97" s="45">
        <f t="shared" ref="R97:R105" si="16">ROUND(P97+Q97+S97,0)</f>
        <v>537311</v>
      </c>
      <c r="S97" s="215"/>
      <c r="X97" s="218"/>
      <c r="Z97" s="45" t="s">
        <v>29</v>
      </c>
      <c r="AA97" s="220">
        <v>20</v>
      </c>
      <c r="AB97" s="45" t="str">
        <f>IF(AA97,IFERROR(VLOOKUP(AA97,属性对应量表位置!$A:$D,2,0),"其他属性"),"")</f>
        <v>暴击率</v>
      </c>
      <c r="AC97" s="45" t="s">
        <v>51</v>
      </c>
      <c r="AD97" s="45">
        <f>ROUND(属性计算!Z97+AE97,0)</f>
        <v>0</v>
      </c>
      <c r="AE97" s="220"/>
      <c r="AJ97" s="218"/>
      <c r="BL97" s="45">
        <v>10529</v>
      </c>
    </row>
    <row r="98" spans="2:64">
      <c r="B98" s="45" t="str">
        <f>IF(C98,IFERROR(VLOOKUP(C98,属性对应量表位置!$A:$D,2,0),"其他属性"),"")</f>
        <v>物防</v>
      </c>
      <c r="C98" s="215">
        <v>5</v>
      </c>
      <c r="D98" s="45">
        <f>ROUND(属性计算!B98,0)</f>
        <v>9735</v>
      </c>
      <c r="E98" s="45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28370</v>
      </c>
      <c r="F98" s="45">
        <f t="shared" si="15"/>
        <v>38105</v>
      </c>
      <c r="G98" s="215"/>
      <c r="L98" s="218"/>
      <c r="N98" s="45" t="str">
        <f>IF(O98,IFERROR(VLOOKUP(O98,属性对应量表位置!$A:$D,2,0),"其他属性"),"")</f>
        <v>物防</v>
      </c>
      <c r="O98" s="215">
        <v>5</v>
      </c>
      <c r="P98" s="45">
        <f>ROUND(属性计算!N98,0)</f>
        <v>7911</v>
      </c>
      <c r="Q98" s="45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28214</v>
      </c>
      <c r="R98" s="45">
        <f t="shared" si="16"/>
        <v>36125</v>
      </c>
      <c r="S98" s="215"/>
      <c r="X98" s="218"/>
      <c r="Z98" s="45" t="s">
        <v>29</v>
      </c>
      <c r="AA98" s="220">
        <v>21</v>
      </c>
      <c r="AB98" s="45" t="str">
        <f>IF(AA98,IFERROR(VLOOKUP(AA98,属性对应量表位置!$A:$D,2,0),"其他属性"),"")</f>
        <v>抗暴率</v>
      </c>
      <c r="AC98" s="45" t="s">
        <v>51</v>
      </c>
      <c r="AD98" s="45">
        <f>ROUND(属性计算!Z98+AE98,0)</f>
        <v>0</v>
      </c>
      <c r="AE98" s="220"/>
      <c r="AJ98" s="218"/>
      <c r="BL98" s="45">
        <v>10530</v>
      </c>
    </row>
    <row r="99" spans="2:64">
      <c r="B99" s="45" t="str">
        <f>IF(C99,IFERROR(VLOOKUP(C99,属性对应量表位置!$A:$D,2,0),"其他属性"),"")</f>
        <v>魔防</v>
      </c>
      <c r="C99" s="215">
        <v>6</v>
      </c>
      <c r="D99" s="45">
        <f>ROUND(属性计算!B99,0)</f>
        <v>8255</v>
      </c>
      <c r="E99" s="45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28243</v>
      </c>
      <c r="F99" s="45">
        <f t="shared" si="15"/>
        <v>36498</v>
      </c>
      <c r="G99" s="215"/>
      <c r="L99" s="218"/>
      <c r="N99" s="45" t="str">
        <f>IF(O99,IFERROR(VLOOKUP(O99,属性对应量表位置!$A:$D,2,0),"其他属性"),"")</f>
        <v>魔防</v>
      </c>
      <c r="O99" s="215">
        <v>6</v>
      </c>
      <c r="P99" s="45">
        <f>ROUND(属性计算!N99,0)</f>
        <v>6592</v>
      </c>
      <c r="Q99" s="45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28100</v>
      </c>
      <c r="R99" s="45">
        <f t="shared" si="16"/>
        <v>34692</v>
      </c>
      <c r="S99" s="215"/>
      <c r="X99" s="218"/>
      <c r="Z99" s="45" t="s">
        <v>29</v>
      </c>
      <c r="AA99" s="220">
        <v>24</v>
      </c>
      <c r="AB99" s="45" t="str">
        <f>IF(AA99,IFERROR(VLOOKUP(AA99,属性对应量表位置!$A:$D,2,0),"其他属性"),"")</f>
        <v>治疗</v>
      </c>
      <c r="AC99" s="45" t="s">
        <v>51</v>
      </c>
      <c r="AD99" s="45">
        <f>ROUND(属性计算!Z99+AE99,0)</f>
        <v>0</v>
      </c>
      <c r="AE99" s="220"/>
      <c r="AJ99" s="218"/>
      <c r="BL99" s="45">
        <v>10531</v>
      </c>
    </row>
    <row r="100" spans="2:64">
      <c r="B100" s="45" t="str">
        <f>IF(C100,IFERROR(VLOOKUP(C100,属性对应量表位置!$A:$D,2,0),"其他属性"),"")</f>
        <v>速度</v>
      </c>
      <c r="C100" s="215">
        <v>4</v>
      </c>
      <c r="D100" s="45">
        <f>ROUND(属性计算!B100,0)</f>
        <v>117</v>
      </c>
      <c r="E100" s="45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10</v>
      </c>
      <c r="F100" s="45">
        <f t="shared" si="15"/>
        <v>127</v>
      </c>
      <c r="G100" s="215"/>
      <c r="L100" s="218"/>
      <c r="N100" s="45" t="str">
        <f>IF(O100,IFERROR(VLOOKUP(O100,属性对应量表位置!$A:$D,2,0),"其他属性"),"")</f>
        <v>速度</v>
      </c>
      <c r="O100" s="215">
        <v>4</v>
      </c>
      <c r="P100" s="45">
        <f>ROUND(属性计算!N100,0)</f>
        <v>105</v>
      </c>
      <c r="Q100" s="45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10</v>
      </c>
      <c r="R100" s="45">
        <f t="shared" si="16"/>
        <v>115</v>
      </c>
      <c r="S100" s="215"/>
      <c r="X100" s="218"/>
      <c r="Z100" s="45" t="s">
        <v>29</v>
      </c>
      <c r="AA100" s="220">
        <v>25</v>
      </c>
      <c r="AB100" s="45" t="str">
        <f>IF(AA100,IFERROR(VLOOKUP(AA100,属性对应量表位置!$A:$D,2,0),"其他属性"),"")</f>
        <v>受疗</v>
      </c>
      <c r="AC100" s="45" t="s">
        <v>51</v>
      </c>
      <c r="AD100" s="45">
        <f>ROUND(属性计算!Z100+AE100,0)</f>
        <v>0</v>
      </c>
      <c r="AE100" s="220"/>
      <c r="AJ100" s="218"/>
      <c r="BL100" s="45">
        <v>10532</v>
      </c>
    </row>
    <row r="101" spans="2:64">
      <c r="B101" s="45" t="str">
        <f>IF(C101,IFERROR(VLOOKUP(C101,属性对应量表位置!$A:$D,2,0),"其他属性"),"")</f>
        <v>命中率</v>
      </c>
      <c r="C101" s="215">
        <v>18</v>
      </c>
      <c r="D101" s="45">
        <f>ROUND(属性计算!B101,0)</f>
        <v>9800</v>
      </c>
      <c r="E101" s="45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1660</v>
      </c>
      <c r="F101" s="45">
        <f t="shared" si="15"/>
        <v>11460</v>
      </c>
      <c r="G101" s="215"/>
      <c r="L101" s="218"/>
      <c r="N101" s="45" t="str">
        <f>IF(O101,IFERROR(VLOOKUP(O101,属性对应量表位置!$A:$D,2,0),"其他属性"),"")</f>
        <v>命中率</v>
      </c>
      <c r="O101" s="215">
        <v>18</v>
      </c>
      <c r="P101" s="45">
        <f>ROUND(属性计算!N101,0)</f>
        <v>9800</v>
      </c>
      <c r="Q101" s="45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1660</v>
      </c>
      <c r="R101" s="45">
        <f t="shared" si="16"/>
        <v>11460</v>
      </c>
      <c r="S101" s="215"/>
      <c r="X101" s="218"/>
      <c r="Z101" s="45" t="s">
        <v>29</v>
      </c>
      <c r="AA101" s="220">
        <v>26</v>
      </c>
      <c r="AB101" s="45" t="str">
        <f>IF(AA101,IFERROR(VLOOKUP(AA101,属性对应量表位置!$A:$D,2,0),"其他属性"),"")</f>
        <v>伤害加深</v>
      </c>
      <c r="AC101" s="45" t="s">
        <v>51</v>
      </c>
      <c r="AD101" s="45">
        <f>ROUND(属性计算!Z101+AE101,0)</f>
        <v>0</v>
      </c>
      <c r="AE101" s="220"/>
      <c r="AJ101" s="218"/>
      <c r="BL101" s="45">
        <v>10533</v>
      </c>
    </row>
    <row r="102" spans="2:64">
      <c r="B102" s="45" t="str">
        <f>IF(C102,IFERROR(VLOOKUP(C102,属性对应量表位置!$A:$D,2,0),"其他属性"),"")</f>
        <v>闪避率</v>
      </c>
      <c r="C102" s="215">
        <v>19</v>
      </c>
      <c r="D102" s="45">
        <f>ROUND(属性计算!B102,0)</f>
        <v>0</v>
      </c>
      <c r="E102" s="45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1660</v>
      </c>
      <c r="F102" s="45">
        <f t="shared" si="15"/>
        <v>1660</v>
      </c>
      <c r="G102" s="215"/>
      <c r="L102" s="218"/>
      <c r="N102" s="45" t="str">
        <f>IF(O102,IFERROR(VLOOKUP(O102,属性对应量表位置!$A:$D,2,0),"其他属性"),"")</f>
        <v>闪避率</v>
      </c>
      <c r="O102" s="215">
        <v>19</v>
      </c>
      <c r="P102" s="45">
        <f>ROUND(属性计算!N102,0)</f>
        <v>0</v>
      </c>
      <c r="Q102" s="45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1660</v>
      </c>
      <c r="R102" s="45">
        <f t="shared" si="16"/>
        <v>1660</v>
      </c>
      <c r="S102" s="215"/>
      <c r="X102" s="218"/>
      <c r="Z102" s="45" t="s">
        <v>29</v>
      </c>
      <c r="AA102" s="220">
        <v>27</v>
      </c>
      <c r="AB102" s="45" t="str">
        <f>IF(AA102,IFERROR(VLOOKUP(AA102,属性对应量表位置!$A:$D,2,0),"其他属性"),"")</f>
        <v>伤害减免</v>
      </c>
      <c r="AC102" s="45" t="s">
        <v>51</v>
      </c>
      <c r="AD102" s="45">
        <f>ROUND(属性计算!Z102+AE102,0)</f>
        <v>0</v>
      </c>
      <c r="AE102" s="220"/>
      <c r="AJ102" s="218"/>
      <c r="BL102" s="45">
        <v>10534</v>
      </c>
    </row>
    <row r="103" spans="2:64">
      <c r="B103" s="45" t="str">
        <f>IF(C103,IFERROR(VLOOKUP(C103,属性对应量表位置!$A:$D,2,0),"其他属性"),"")</f>
        <v>暴击率</v>
      </c>
      <c r="C103" s="215">
        <v>20</v>
      </c>
      <c r="D103" s="45">
        <f>ROUND(属性计算!B103,0)</f>
        <v>500</v>
      </c>
      <c r="E103" s="45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2160</v>
      </c>
      <c r="F103" s="45">
        <f t="shared" si="15"/>
        <v>2660</v>
      </c>
      <c r="G103" s="215"/>
      <c r="L103" s="218"/>
      <c r="N103" s="45" t="str">
        <f>IF(O103,IFERROR(VLOOKUP(O103,属性对应量表位置!$A:$D,2,0),"其他属性"),"")</f>
        <v>暴击率</v>
      </c>
      <c r="O103" s="215">
        <v>20</v>
      </c>
      <c r="P103" s="45">
        <f>ROUND(属性计算!N103,0)</f>
        <v>3000</v>
      </c>
      <c r="Q103" s="45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2160</v>
      </c>
      <c r="R103" s="45">
        <f t="shared" si="16"/>
        <v>5160</v>
      </c>
      <c r="S103" s="215"/>
      <c r="X103" s="218"/>
      <c r="Z103" s="45" t="s">
        <v>29</v>
      </c>
      <c r="AA103" s="220">
        <v>34</v>
      </c>
      <c r="AB103" s="45" t="str">
        <f>IF(AA103,IFERROR(VLOOKUP(AA103,属性对应量表位置!$A:$D,2,0),"其他属性"),"")</f>
        <v>暴伤加深</v>
      </c>
      <c r="AC103" s="45" t="s">
        <v>51</v>
      </c>
      <c r="AD103" s="45">
        <f>ROUND(属性计算!Z103+AE103,0)</f>
        <v>0</v>
      </c>
      <c r="AE103" s="220"/>
      <c r="AJ103" s="218"/>
      <c r="BL103" s="45">
        <v>10535</v>
      </c>
    </row>
    <row r="104" spans="2:64">
      <c r="B104" s="45" t="str">
        <f>IF(C104,IFERROR(VLOOKUP(C104,属性对应量表位置!$A:$D,2,0),"其他属性"),"")</f>
        <v>抗暴率</v>
      </c>
      <c r="C104" s="215">
        <v>21</v>
      </c>
      <c r="D104" s="45">
        <f>ROUND(属性计算!B104,0)</f>
        <v>1000</v>
      </c>
      <c r="E104" s="45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2160</v>
      </c>
      <c r="F104" s="45">
        <f t="shared" si="15"/>
        <v>3160</v>
      </c>
      <c r="G104" s="215"/>
      <c r="L104" s="218"/>
      <c r="N104" s="45" t="str">
        <f>IF(O104,IFERROR(VLOOKUP(O104,属性对应量表位置!$A:$D,2,0),"其他属性"),"")</f>
        <v>抗暴率</v>
      </c>
      <c r="O104" s="215">
        <v>21</v>
      </c>
      <c r="P104" s="45">
        <f>ROUND(属性计算!N104,0)</f>
        <v>0</v>
      </c>
      <c r="Q104" s="45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2160</v>
      </c>
      <c r="R104" s="45">
        <f t="shared" si="16"/>
        <v>2160</v>
      </c>
      <c r="S104" s="215"/>
      <c r="X104" s="218"/>
      <c r="Z104" s="45" t="s">
        <v>29</v>
      </c>
      <c r="AA104" s="220">
        <v>35</v>
      </c>
      <c r="AB104" s="45" t="str">
        <f>IF(AA104,IFERROR(VLOOKUP(AA104,属性对应量表位置!$A:$D,2,0),"其他属性"),"")</f>
        <v>暴伤减免</v>
      </c>
      <c r="AC104" s="45" t="s">
        <v>51</v>
      </c>
      <c r="AD104" s="45">
        <f>ROUND(属性计算!Z104+AE104,0)</f>
        <v>0</v>
      </c>
      <c r="AE104" s="220"/>
      <c r="AJ104" s="218"/>
      <c r="BL104" s="45">
        <v>10601</v>
      </c>
    </row>
    <row r="105" spans="2:64">
      <c r="B105" s="45" t="str">
        <f>IF(C105,IFERROR(VLOOKUP(C105,属性对应量表位置!$A:$D,2,0),"其他属性"),"")</f>
        <v>控制</v>
      </c>
      <c r="C105" s="215">
        <v>22</v>
      </c>
      <c r="D105" s="45">
        <f>ROUND(属性计算!B105,0)</f>
        <v>0</v>
      </c>
      <c r="E105" s="45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360</v>
      </c>
      <c r="F105" s="45">
        <f t="shared" si="15"/>
        <v>360</v>
      </c>
      <c r="G105" s="215"/>
      <c r="L105" s="218"/>
      <c r="N105" s="45" t="str">
        <f>IF(O105,IFERROR(VLOOKUP(O105,属性对应量表位置!$A:$D,2,0),"其他属性"),"")</f>
        <v>控制</v>
      </c>
      <c r="O105" s="215">
        <v>22</v>
      </c>
      <c r="P105" s="45">
        <f>ROUND(属性计算!N105,0)</f>
        <v>0</v>
      </c>
      <c r="Q105" s="45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360</v>
      </c>
      <c r="R105" s="45">
        <f t="shared" si="16"/>
        <v>360</v>
      </c>
      <c r="S105" s="215"/>
      <c r="X105" s="218"/>
      <c r="Z105" s="45" t="s">
        <v>29</v>
      </c>
      <c r="AA105" s="220"/>
      <c r="AB105" s="45" t="str">
        <f>IF(AA105,IFERROR(VLOOKUP(AA105,属性对应量表位置!$A:$D,2,0),"其他属性"),"")</f>
        <v/>
      </c>
      <c r="AC105" s="45" t="s">
        <v>51</v>
      </c>
      <c r="AD105" s="45">
        <f>ROUND(属性计算!Z105+AE105,0)</f>
        <v>0</v>
      </c>
      <c r="AE105" s="220"/>
      <c r="AJ105" s="218"/>
      <c r="BL105" s="45">
        <v>10602</v>
      </c>
    </row>
    <row r="106" spans="2:64">
      <c r="B106" s="45" t="str">
        <f>IF(C106,IFERROR(VLOOKUP(C106,属性对应量表位置!$A:$D,2,0),"其他属性"),"")</f>
        <v>抗控</v>
      </c>
      <c r="C106" s="215">
        <v>23</v>
      </c>
      <c r="D106" s="45">
        <f>ROUND(属性计算!B106,0)</f>
        <v>0</v>
      </c>
      <c r="E106" s="45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360</v>
      </c>
      <c r="F106" s="45">
        <f t="shared" ref="F106:F125" si="17">ROUND(D106+E106+G106,0)</f>
        <v>360</v>
      </c>
      <c r="G106" s="215"/>
      <c r="L106" s="218"/>
      <c r="N106" s="45" t="str">
        <f>IF(O106,IFERROR(VLOOKUP(O106,属性对应量表位置!$A:$D,2,0),"其他属性"),"")</f>
        <v>抗控</v>
      </c>
      <c r="O106" s="215">
        <v>23</v>
      </c>
      <c r="P106" s="45">
        <f>ROUND(属性计算!N106,0)</f>
        <v>0</v>
      </c>
      <c r="Q106" s="45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360</v>
      </c>
      <c r="R106" s="45">
        <f t="shared" ref="R106:R125" si="18">ROUND(P106+Q106+S106,0)</f>
        <v>360</v>
      </c>
      <c r="S106" s="215"/>
      <c r="X106" s="218"/>
      <c r="Z106" s="45" t="s">
        <v>29</v>
      </c>
      <c r="AA106" s="220"/>
      <c r="AB106" s="45" t="str">
        <f>IF(AA106,IFERROR(VLOOKUP(AA106,属性对应量表位置!$A:$D,2,0),"其他属性"),"")</f>
        <v/>
      </c>
      <c r="AC106" s="45" t="s">
        <v>51</v>
      </c>
      <c r="AD106" s="45">
        <f>ROUND(属性计算!Z106+AE106,0)</f>
        <v>0</v>
      </c>
      <c r="AE106" s="220"/>
      <c r="AJ106" s="218"/>
      <c r="BL106" s="45">
        <v>10603</v>
      </c>
    </row>
    <row r="107" spans="2:64">
      <c r="B107" s="45" t="str">
        <f>IF(C107,IFERROR(VLOOKUP(C107,属性对应量表位置!$A:$D,2,0),"其他属性"),"")</f>
        <v>治疗</v>
      </c>
      <c r="C107" s="215">
        <v>24</v>
      </c>
      <c r="D107" s="45">
        <f>ROUND(属性计算!B107,0)</f>
        <v>0</v>
      </c>
      <c r="E107" s="45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180</v>
      </c>
      <c r="F107" s="45">
        <f t="shared" si="17"/>
        <v>180</v>
      </c>
      <c r="G107" s="215"/>
      <c r="L107" s="218"/>
      <c r="N107" s="45" t="str">
        <f>IF(O107,IFERROR(VLOOKUP(O107,属性对应量表位置!$A:$D,2,0),"其他属性"),"")</f>
        <v>治疗</v>
      </c>
      <c r="O107" s="215">
        <v>24</v>
      </c>
      <c r="P107" s="45">
        <f>ROUND(属性计算!N107,0)</f>
        <v>0</v>
      </c>
      <c r="Q107" s="45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180</v>
      </c>
      <c r="R107" s="45">
        <f t="shared" si="18"/>
        <v>180</v>
      </c>
      <c r="S107" s="215"/>
      <c r="X107" s="218"/>
      <c r="Y107" s="188" t="s">
        <v>70</v>
      </c>
      <c r="Z107" s="197"/>
      <c r="AA107" s="197"/>
      <c r="AB107" s="197"/>
      <c r="AC107" s="197"/>
      <c r="AD107" s="197"/>
      <c r="AE107" s="197"/>
      <c r="AJ107" s="218"/>
      <c r="BL107" s="45">
        <v>10604</v>
      </c>
    </row>
    <row r="108" spans="2:64">
      <c r="B108" s="45" t="str">
        <f>IF(C108,IFERROR(VLOOKUP(C108,属性对应量表位置!$A:$D,2,0),"其他属性"),"")</f>
        <v>受疗</v>
      </c>
      <c r="C108" s="215">
        <v>25</v>
      </c>
      <c r="D108" s="45">
        <f>ROUND(属性计算!B108,0)</f>
        <v>0</v>
      </c>
      <c r="E108" s="45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180</v>
      </c>
      <c r="F108" s="45">
        <f t="shared" si="17"/>
        <v>180</v>
      </c>
      <c r="G108" s="215"/>
      <c r="L108" s="218"/>
      <c r="N108" s="45" t="str">
        <f>IF(O108,IFERROR(VLOOKUP(O108,属性对应量表位置!$A:$D,2,0),"其他属性"),"")</f>
        <v>受疗</v>
      </c>
      <c r="O108" s="215">
        <v>25</v>
      </c>
      <c r="P108" s="45">
        <f>ROUND(属性计算!N108,0)</f>
        <v>0</v>
      </c>
      <c r="Q108" s="45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180</v>
      </c>
      <c r="R108" s="45">
        <f t="shared" si="18"/>
        <v>180</v>
      </c>
      <c r="S108" s="215"/>
      <c r="X108" s="218"/>
      <c r="Z108" s="198"/>
      <c r="AA108" s="199"/>
      <c r="AB108" s="198"/>
      <c r="AC108" s="198"/>
      <c r="AD108" s="198"/>
      <c r="AE108" s="199"/>
      <c r="AJ108" s="218"/>
      <c r="BL108" s="45">
        <v>10605</v>
      </c>
    </row>
    <row r="109" spans="2:64">
      <c r="B109" s="45" t="str">
        <f>IF(C109,IFERROR(VLOOKUP(C109,属性对应量表位置!$A:$D,2,0),"其他属性"),"")</f>
        <v>伤害加深</v>
      </c>
      <c r="C109" s="215">
        <v>26</v>
      </c>
      <c r="D109" s="45">
        <f>ROUND(属性计算!B109,0)</f>
        <v>0</v>
      </c>
      <c r="E109" s="45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1862</v>
      </c>
      <c r="F109" s="45">
        <f t="shared" si="17"/>
        <v>1862</v>
      </c>
      <c r="G109" s="215"/>
      <c r="L109" s="218"/>
      <c r="N109" s="45" t="str">
        <f>IF(O109,IFERROR(VLOOKUP(O109,属性对应量表位置!$A:$D,2,0),"其他属性"),"")</f>
        <v>伤害加深</v>
      </c>
      <c r="O109" s="215">
        <v>26</v>
      </c>
      <c r="P109" s="45">
        <f>ROUND(属性计算!N109,0)</f>
        <v>0</v>
      </c>
      <c r="Q109" s="45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1862</v>
      </c>
      <c r="R109" s="45">
        <f t="shared" si="18"/>
        <v>1862</v>
      </c>
      <c r="S109" s="215"/>
      <c r="X109" s="218"/>
      <c r="Y109" s="200" t="str">
        <f>IF(AA109="","未启用","启用")</f>
        <v>未启用</v>
      </c>
      <c r="Z109" s="200" t="s">
        <v>16</v>
      </c>
      <c r="AA109" s="201"/>
      <c r="AB109" s="200" t="str">
        <f>IF(AC109="","未启用","启用")</f>
        <v>未启用</v>
      </c>
      <c r="AC109" s="201"/>
      <c r="AD109" s="200" t="str">
        <f>IF(AE109="","未启用","启用")</f>
        <v>未启用</v>
      </c>
      <c r="AE109" s="201"/>
      <c r="AJ109" s="218"/>
      <c r="BL109" s="45">
        <v>10606</v>
      </c>
    </row>
    <row r="110" spans="2:64">
      <c r="B110" s="45" t="str">
        <f>IF(C110,IFERROR(VLOOKUP(C110,属性对应量表位置!$A:$D,2,0),"其他属性"),"")</f>
        <v>伤害减免</v>
      </c>
      <c r="C110" s="215">
        <v>27</v>
      </c>
      <c r="D110" s="45">
        <f>ROUND(属性计算!B110,0)</f>
        <v>0</v>
      </c>
      <c r="E110" s="45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1862</v>
      </c>
      <c r="F110" s="45">
        <f t="shared" si="17"/>
        <v>1862</v>
      </c>
      <c r="G110" s="215"/>
      <c r="L110" s="218"/>
      <c r="N110" s="45" t="str">
        <f>IF(O110,IFERROR(VLOOKUP(O110,属性对应量表位置!$A:$D,2,0),"其他属性"),"")</f>
        <v>伤害减免</v>
      </c>
      <c r="O110" s="215">
        <v>27</v>
      </c>
      <c r="P110" s="45">
        <f>ROUND(属性计算!N110,0)</f>
        <v>0</v>
      </c>
      <c r="Q110" s="45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1862</v>
      </c>
      <c r="R110" s="45">
        <f t="shared" si="18"/>
        <v>1862</v>
      </c>
      <c r="S110" s="215"/>
      <c r="X110" s="218"/>
      <c r="Y110" s="200" t="s">
        <v>20</v>
      </c>
      <c r="Z110" s="200" t="s">
        <v>25</v>
      </c>
      <c r="AA110" s="202"/>
      <c r="AB110" s="200"/>
      <c r="AC110" s="202"/>
      <c r="AD110" s="200"/>
      <c r="AE110" s="202"/>
      <c r="AJ110" s="218"/>
      <c r="BL110" s="45">
        <v>10607</v>
      </c>
    </row>
    <row r="111" spans="2:64">
      <c r="B111" s="45" t="str">
        <f>IF(C111,IFERROR(VLOOKUP(C111,属性对应量表位置!$A:$D,2,0),"其他属性"),"")</f>
        <v>物伤加深</v>
      </c>
      <c r="C111" s="215">
        <v>28</v>
      </c>
      <c r="D111" s="45">
        <f>ROUND(属性计算!B111,0)</f>
        <v>0</v>
      </c>
      <c r="E111" s="45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45">
        <f t="shared" si="17"/>
        <v>0</v>
      </c>
      <c r="G111" s="215"/>
      <c r="L111" s="218"/>
      <c r="N111" s="45" t="str">
        <f>IF(O111,IFERROR(VLOOKUP(O111,属性对应量表位置!$A:$D,2,0),"其他属性"),"")</f>
        <v>物伤加深</v>
      </c>
      <c r="O111" s="215">
        <v>28</v>
      </c>
      <c r="P111" s="45">
        <f>ROUND(属性计算!N111,0)</f>
        <v>0</v>
      </c>
      <c r="Q111" s="45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45">
        <f t="shared" si="18"/>
        <v>0</v>
      </c>
      <c r="S111" s="215"/>
      <c r="X111" s="218"/>
      <c r="Y111" s="200" t="s">
        <v>71</v>
      </c>
      <c r="Z111" s="200" t="s">
        <v>29</v>
      </c>
      <c r="AA111" s="203"/>
      <c r="AB111" s="200"/>
      <c r="AC111" s="203"/>
      <c r="AD111" s="200"/>
      <c r="AE111" s="203"/>
      <c r="AJ111" s="218"/>
      <c r="BL111" s="45">
        <v>10608</v>
      </c>
    </row>
    <row r="112" spans="2:64">
      <c r="B112" s="45" t="str">
        <f>IF(C112,IFERROR(VLOOKUP(C112,属性对应量表位置!$A:$D,2,0),"其他属性"),"")</f>
        <v>物伤减免</v>
      </c>
      <c r="C112" s="215">
        <v>29</v>
      </c>
      <c r="D112" s="45">
        <f>ROUND(属性计算!B112,0)</f>
        <v>0</v>
      </c>
      <c r="E112" s="45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45">
        <f t="shared" si="17"/>
        <v>0</v>
      </c>
      <c r="G112" s="215"/>
      <c r="L112" s="218"/>
      <c r="N112" s="45" t="str">
        <f>IF(O112,IFERROR(VLOOKUP(O112,属性对应量表位置!$A:$D,2,0),"其他属性"),"")</f>
        <v>物伤减免</v>
      </c>
      <c r="O112" s="215">
        <v>29</v>
      </c>
      <c r="P112" s="45">
        <f>ROUND(属性计算!N112,0)</f>
        <v>0</v>
      </c>
      <c r="Q112" s="45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45">
        <f t="shared" si="18"/>
        <v>0</v>
      </c>
      <c r="S112" s="215"/>
      <c r="X112" s="218"/>
      <c r="Y112" s="200" t="s">
        <v>33</v>
      </c>
      <c r="Z112" s="200" t="s">
        <v>34</v>
      </c>
      <c r="AA112" s="203"/>
      <c r="AB112" s="200"/>
      <c r="AC112" s="203"/>
      <c r="AD112" s="200"/>
      <c r="AE112" s="203"/>
      <c r="AJ112" s="218"/>
      <c r="BL112" s="45">
        <v>10609</v>
      </c>
    </row>
    <row r="113" spans="2:64">
      <c r="B113" s="45" t="str">
        <f>IF(C113,IFERROR(VLOOKUP(C113,属性对应量表位置!$A:$D,2,0),"其他属性"),"")</f>
        <v>魔伤加深</v>
      </c>
      <c r="C113" s="215">
        <v>30</v>
      </c>
      <c r="D113" s="45">
        <f>ROUND(属性计算!B113,0)</f>
        <v>0</v>
      </c>
      <c r="E113" s="45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45">
        <f t="shared" si="17"/>
        <v>0</v>
      </c>
      <c r="G113" s="215"/>
      <c r="L113" s="218"/>
      <c r="N113" s="45" t="str">
        <f>IF(O113,IFERROR(VLOOKUP(O113,属性对应量表位置!$A:$D,2,0),"其他属性"),"")</f>
        <v>魔伤加深</v>
      </c>
      <c r="O113" s="215">
        <v>30</v>
      </c>
      <c r="P113" s="45">
        <f>ROUND(属性计算!N113,0)</f>
        <v>0</v>
      </c>
      <c r="Q113" s="45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45">
        <f t="shared" si="18"/>
        <v>0</v>
      </c>
      <c r="S113" s="215"/>
      <c r="X113" s="218"/>
      <c r="Y113" s="200"/>
      <c r="Z113" s="200"/>
      <c r="AA113" s="200"/>
      <c r="AB113" s="200"/>
      <c r="AC113" s="200"/>
      <c r="AD113" s="200"/>
      <c r="AE113" s="200"/>
      <c r="AJ113" s="218"/>
      <c r="BL113" s="45">
        <v>10610</v>
      </c>
    </row>
    <row r="114" spans="2:64">
      <c r="B114" s="45" t="str">
        <f>IF(C114,IFERROR(VLOOKUP(C114,属性对应量表位置!$A:$D,2,0),"其他属性"),"")</f>
        <v>魔伤减免</v>
      </c>
      <c r="C114" s="215">
        <v>31</v>
      </c>
      <c r="D114" s="45">
        <f>ROUND(属性计算!B114,0)</f>
        <v>0</v>
      </c>
      <c r="E114" s="45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45">
        <f t="shared" si="17"/>
        <v>0</v>
      </c>
      <c r="G114" s="215"/>
      <c r="L114" s="218"/>
      <c r="N114" s="45" t="str">
        <f>IF(O114,IFERROR(VLOOKUP(O114,属性对应量表位置!$A:$D,2,0),"其他属性"),"")</f>
        <v>魔伤减免</v>
      </c>
      <c r="O114" s="215">
        <v>31</v>
      </c>
      <c r="P114" s="45">
        <f>ROUND(属性计算!N114,0)</f>
        <v>0</v>
      </c>
      <c r="Q114" s="45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45">
        <f t="shared" si="18"/>
        <v>0</v>
      </c>
      <c r="S114" s="215"/>
      <c r="X114" s="218"/>
      <c r="Y114" s="200" t="s">
        <v>46</v>
      </c>
      <c r="Z114" s="200" t="s">
        <v>47</v>
      </c>
      <c r="AA114" s="200"/>
      <c r="AB114" s="200"/>
      <c r="AC114" s="200"/>
      <c r="AD114" s="200" t="s">
        <v>44</v>
      </c>
      <c r="AE114" s="200" t="s">
        <v>48</v>
      </c>
      <c r="AJ114" s="218"/>
      <c r="BL114" s="45">
        <v>10611</v>
      </c>
    </row>
    <row r="115" spans="2:64">
      <c r="B115" s="45" t="str">
        <f>IF(C115,IFERROR(VLOOKUP(C115,属性对应量表位置!$A:$D,2,0),"其他属性"),"")</f>
        <v>吸血率</v>
      </c>
      <c r="C115" s="215">
        <v>32</v>
      </c>
      <c r="D115" s="45">
        <f>ROUND(属性计算!B115,0)</f>
        <v>0</v>
      </c>
      <c r="E115" s="45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45">
        <f t="shared" si="17"/>
        <v>0</v>
      </c>
      <c r="G115" s="215"/>
      <c r="L115" s="218"/>
      <c r="N115" s="45" t="str">
        <f>IF(O115,IFERROR(VLOOKUP(O115,属性对应量表位置!$A:$D,2,0),"其他属性"),"")</f>
        <v>吸血率</v>
      </c>
      <c r="O115" s="215">
        <v>32</v>
      </c>
      <c r="P115" s="45">
        <f>ROUND(属性计算!N115,0)</f>
        <v>0</v>
      </c>
      <c r="Q115" s="45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45">
        <f t="shared" si="18"/>
        <v>0</v>
      </c>
      <c r="S115" s="215"/>
      <c r="X115" s="218"/>
      <c r="Y115" s="200"/>
      <c r="Z115" s="200" t="s">
        <v>29</v>
      </c>
      <c r="AA115" s="203">
        <v>1</v>
      </c>
      <c r="AB115" s="200" t="str">
        <f>IF(AA115,IFERROR(VLOOKUP(AA115,属性对应量表位置!$A:$D,2,0),"其他属性"),"")</f>
        <v>攻击</v>
      </c>
      <c r="AC115" s="200" t="s">
        <v>51</v>
      </c>
      <c r="AD115" s="200">
        <f>ROUND(属性计算!Z115+AE115,0)</f>
        <v>0</v>
      </c>
      <c r="AE115" s="203"/>
      <c r="AJ115" s="218"/>
      <c r="BL115" s="45">
        <v>10612</v>
      </c>
    </row>
    <row r="116" spans="2:64">
      <c r="B116" s="45" t="str">
        <f>IF(C116,IFERROR(VLOOKUP(C116,属性对应量表位置!$A:$D,2,0),"其他属性"),"")</f>
        <v>吸血抗性</v>
      </c>
      <c r="C116" s="215">
        <v>33</v>
      </c>
      <c r="D116" s="45">
        <f>ROUND(属性计算!B116,0)</f>
        <v>0</v>
      </c>
      <c r="E116" s="45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45">
        <f t="shared" si="17"/>
        <v>0</v>
      </c>
      <c r="G116" s="215"/>
      <c r="L116" s="218"/>
      <c r="N116" s="45" t="str">
        <f>IF(O116,IFERROR(VLOOKUP(O116,属性对应量表位置!$A:$D,2,0),"其他属性"),"")</f>
        <v>吸血抗性</v>
      </c>
      <c r="O116" s="215">
        <v>33</v>
      </c>
      <c r="P116" s="45">
        <f>ROUND(属性计算!N116,0)</f>
        <v>0</v>
      </c>
      <c r="Q116" s="45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45">
        <f t="shared" si="18"/>
        <v>0</v>
      </c>
      <c r="S116" s="215"/>
      <c r="X116" s="218"/>
      <c r="Y116" s="200"/>
      <c r="Z116" s="200" t="s">
        <v>29</v>
      </c>
      <c r="AA116" s="203">
        <v>20</v>
      </c>
      <c r="AB116" s="200" t="str">
        <f>IF(AA116,IFERROR(VLOOKUP(AA116,属性对应量表位置!$A:$D,2,0),"其他属性"),"")</f>
        <v>暴击率</v>
      </c>
      <c r="AC116" s="200" t="s">
        <v>51</v>
      </c>
      <c r="AD116" s="200">
        <f>ROUND(属性计算!Z116+AE116,0)</f>
        <v>0</v>
      </c>
      <c r="AE116" s="203"/>
      <c r="AJ116" s="218"/>
      <c r="BL116" s="45">
        <v>10613</v>
      </c>
    </row>
    <row r="117" spans="2:64">
      <c r="B117" s="45" t="str">
        <f>IF(C117,IFERROR(VLOOKUP(C117,属性对应量表位置!$A:$D,2,0),"其他属性"),"")</f>
        <v>暴伤加深</v>
      </c>
      <c r="C117" s="215">
        <v>34</v>
      </c>
      <c r="D117" s="45">
        <f>ROUND(属性计算!B117,0)</f>
        <v>15000</v>
      </c>
      <c r="E117" s="45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45">
        <f t="shared" si="17"/>
        <v>15000</v>
      </c>
      <c r="G117" s="215"/>
      <c r="L117" s="218"/>
      <c r="N117" s="45" t="str">
        <f>IF(O117,IFERROR(VLOOKUP(O117,属性对应量表位置!$A:$D,2,0),"其他属性"),"")</f>
        <v>暴伤加深</v>
      </c>
      <c r="O117" s="215">
        <v>34</v>
      </c>
      <c r="P117" s="45">
        <f>ROUND(属性计算!N117,0)</f>
        <v>15000</v>
      </c>
      <c r="Q117" s="45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45">
        <f t="shared" si="18"/>
        <v>15000</v>
      </c>
      <c r="S117" s="215"/>
      <c r="X117" s="218"/>
      <c r="Y117" s="200"/>
      <c r="Z117" s="200" t="s">
        <v>29</v>
      </c>
      <c r="AA117" s="203">
        <v>21</v>
      </c>
      <c r="AB117" s="200" t="str">
        <f>IF(AA117,IFERROR(VLOOKUP(AA117,属性对应量表位置!$A:$D,2,0),"其他属性"),"")</f>
        <v>抗暴率</v>
      </c>
      <c r="AC117" s="200" t="s">
        <v>51</v>
      </c>
      <c r="AD117" s="200">
        <f>ROUND(属性计算!Z117+AE117,0)</f>
        <v>0</v>
      </c>
      <c r="AE117" s="203"/>
      <c r="AJ117" s="218"/>
      <c r="BL117" s="45">
        <v>10614</v>
      </c>
    </row>
    <row r="118" spans="2:64">
      <c r="B118" s="45" t="str">
        <f>IF(C118,IFERROR(VLOOKUP(C118,属性对应量表位置!$A:$D,2,0),"其他属性"),"")</f>
        <v>暴伤减免</v>
      </c>
      <c r="C118" s="215">
        <v>35</v>
      </c>
      <c r="D118" s="45">
        <f>ROUND(属性计算!B118,0)</f>
        <v>0</v>
      </c>
      <c r="E118" s="45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45">
        <f t="shared" si="17"/>
        <v>0</v>
      </c>
      <c r="G118" s="215"/>
      <c r="L118" s="218"/>
      <c r="N118" s="45" t="str">
        <f>IF(O118,IFERROR(VLOOKUP(O118,属性对应量表位置!$A:$D,2,0),"其他属性"),"")</f>
        <v>暴伤减免</v>
      </c>
      <c r="O118" s="215">
        <v>35</v>
      </c>
      <c r="P118" s="45">
        <f>ROUND(属性计算!N118,0)</f>
        <v>0</v>
      </c>
      <c r="Q118" s="45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45">
        <f t="shared" si="18"/>
        <v>0</v>
      </c>
      <c r="S118" s="215"/>
      <c r="X118" s="218"/>
      <c r="Y118" s="200"/>
      <c r="Z118" s="200" t="s">
        <v>29</v>
      </c>
      <c r="AA118" s="203">
        <v>24</v>
      </c>
      <c r="AB118" s="200" t="str">
        <f>IF(AA118,IFERROR(VLOOKUP(AA118,属性对应量表位置!$A:$D,2,0),"其他属性"),"")</f>
        <v>治疗</v>
      </c>
      <c r="AC118" s="200" t="s">
        <v>51</v>
      </c>
      <c r="AD118" s="200">
        <f>ROUND(属性计算!Z118+AE118,0)</f>
        <v>0</v>
      </c>
      <c r="AE118" s="203"/>
      <c r="AJ118" s="218"/>
      <c r="BL118" s="45">
        <v>10615</v>
      </c>
    </row>
    <row r="119" spans="2:64">
      <c r="B119" s="45" t="str">
        <f>IF(C119,IFERROR(VLOOKUP(C119,属性对应量表位置!$A:$D,2,0),"其他属性"),"")</f>
        <v>无视防御</v>
      </c>
      <c r="C119" s="215">
        <v>36</v>
      </c>
      <c r="D119" s="45">
        <f>ROUND(属性计算!B119,0)</f>
        <v>0</v>
      </c>
      <c r="E119" s="45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45">
        <f t="shared" si="17"/>
        <v>0</v>
      </c>
      <c r="G119" s="215"/>
      <c r="L119" s="218"/>
      <c r="N119" s="45" t="str">
        <f>IF(O119,IFERROR(VLOOKUP(O119,属性对应量表位置!$A:$D,2,0),"其他属性"),"")</f>
        <v>无视防御</v>
      </c>
      <c r="O119" s="215">
        <v>36</v>
      </c>
      <c r="P119" s="45">
        <f>ROUND(属性计算!N119,0)</f>
        <v>0</v>
      </c>
      <c r="Q119" s="45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45">
        <f t="shared" si="18"/>
        <v>0</v>
      </c>
      <c r="S119" s="215"/>
      <c r="X119" s="218"/>
      <c r="Y119" s="200"/>
      <c r="Z119" s="200" t="s">
        <v>29</v>
      </c>
      <c r="AA119" s="203">
        <v>25</v>
      </c>
      <c r="AB119" s="200" t="str">
        <f>IF(AA119,IFERROR(VLOOKUP(AA119,属性对应量表位置!$A:$D,2,0),"其他属性"),"")</f>
        <v>受疗</v>
      </c>
      <c r="AC119" s="200" t="s">
        <v>51</v>
      </c>
      <c r="AD119" s="200">
        <f>ROUND(属性计算!Z119+AE119,0)</f>
        <v>0</v>
      </c>
      <c r="AE119" s="203"/>
      <c r="AJ119" s="218"/>
      <c r="BL119" s="45">
        <v>10616</v>
      </c>
    </row>
    <row r="120" spans="2:64">
      <c r="B120" s="45" t="str">
        <f>IF(C120,IFERROR(VLOOKUP(C120,属性对应量表位置!$A:$D,2,0),"其他属性"),"")</f>
        <v>无视防御抗性</v>
      </c>
      <c r="C120" s="215">
        <v>37</v>
      </c>
      <c r="D120" s="45">
        <f>ROUND(属性计算!B120,0)</f>
        <v>0</v>
      </c>
      <c r="E120" s="45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45">
        <f t="shared" si="17"/>
        <v>0</v>
      </c>
      <c r="G120" s="215"/>
      <c r="L120" s="218"/>
      <c r="N120" s="45" t="str">
        <f>IF(O120,IFERROR(VLOOKUP(O120,属性对应量表位置!$A:$D,2,0),"其他属性"),"")</f>
        <v>无视防御抗性</v>
      </c>
      <c r="O120" s="215">
        <v>37</v>
      </c>
      <c r="P120" s="45">
        <f>ROUND(属性计算!N120,0)</f>
        <v>0</v>
      </c>
      <c r="Q120" s="45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45">
        <f t="shared" si="18"/>
        <v>0</v>
      </c>
      <c r="S120" s="215"/>
      <c r="X120" s="218"/>
      <c r="Y120" s="200"/>
      <c r="Z120" s="200" t="s">
        <v>29</v>
      </c>
      <c r="AA120" s="203">
        <v>26</v>
      </c>
      <c r="AB120" s="200" t="str">
        <f>IF(AA120,IFERROR(VLOOKUP(AA120,属性对应量表位置!$A:$D,2,0),"其他属性"),"")</f>
        <v>伤害加深</v>
      </c>
      <c r="AC120" s="200" t="s">
        <v>51</v>
      </c>
      <c r="AD120" s="200">
        <f>ROUND(属性计算!Z120+AE120,0)</f>
        <v>0</v>
      </c>
      <c r="AE120" s="203"/>
      <c r="AJ120" s="218"/>
      <c r="BL120" s="45">
        <v>10617</v>
      </c>
    </row>
    <row r="121" spans="2:64">
      <c r="B121" s="45" t="str">
        <f>IF(C121,IFERROR(VLOOKUP(C121,属性对应量表位置!$A:$D,2,0),"其他属性"),"")</f>
        <v>反弹率</v>
      </c>
      <c r="C121" s="215">
        <v>38</v>
      </c>
      <c r="D121" s="45">
        <f>ROUND(属性计算!B121,0)</f>
        <v>0</v>
      </c>
      <c r="E121" s="45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45">
        <f t="shared" si="17"/>
        <v>0</v>
      </c>
      <c r="G121" s="215"/>
      <c r="L121" s="218"/>
      <c r="N121" s="45" t="str">
        <f>IF(O121,IFERROR(VLOOKUP(O121,属性对应量表位置!$A:$D,2,0),"其他属性"),"")</f>
        <v>反弹率</v>
      </c>
      <c r="O121" s="215">
        <v>38</v>
      </c>
      <c r="P121" s="45">
        <f>ROUND(属性计算!N121,0)</f>
        <v>0</v>
      </c>
      <c r="Q121" s="45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45">
        <f t="shared" si="18"/>
        <v>0</v>
      </c>
      <c r="S121" s="215"/>
      <c r="X121" s="218"/>
      <c r="Y121" s="200"/>
      <c r="Z121" s="200" t="s">
        <v>29</v>
      </c>
      <c r="AA121" s="203">
        <v>27</v>
      </c>
      <c r="AB121" s="200" t="str">
        <f>IF(AA121,IFERROR(VLOOKUP(AA121,属性对应量表位置!$A:$D,2,0),"其他属性"),"")</f>
        <v>伤害减免</v>
      </c>
      <c r="AC121" s="200" t="s">
        <v>51</v>
      </c>
      <c r="AD121" s="200">
        <f>ROUND(属性计算!Z121+AE121,0)</f>
        <v>0</v>
      </c>
      <c r="AE121" s="203"/>
      <c r="AJ121" s="218"/>
      <c r="BL121" s="45">
        <v>10618</v>
      </c>
    </row>
    <row r="122" spans="2:64">
      <c r="B122" s="45" t="str">
        <f>IF(C122,IFERROR(VLOOKUP(C122,属性对应量表位置!$A:$D,2,0),"其他属性"),"")</f>
        <v>反弹抗性</v>
      </c>
      <c r="C122" s="215">
        <v>39</v>
      </c>
      <c r="D122" s="45">
        <f>ROUND(属性计算!B122,0)</f>
        <v>0</v>
      </c>
      <c r="E122" s="45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45">
        <f t="shared" si="17"/>
        <v>0</v>
      </c>
      <c r="G122" s="215"/>
      <c r="L122" s="218"/>
      <c r="N122" s="45" t="str">
        <f>IF(O122,IFERROR(VLOOKUP(O122,属性对应量表位置!$A:$D,2,0),"其他属性"),"")</f>
        <v>反弹抗性</v>
      </c>
      <c r="O122" s="215">
        <v>39</v>
      </c>
      <c r="P122" s="45">
        <f>ROUND(属性计算!N122,0)</f>
        <v>0</v>
      </c>
      <c r="Q122" s="45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45">
        <f t="shared" si="18"/>
        <v>0</v>
      </c>
      <c r="S122" s="215"/>
      <c r="X122" s="218"/>
      <c r="Y122" s="200"/>
      <c r="Z122" s="200" t="s">
        <v>29</v>
      </c>
      <c r="AA122" s="203">
        <v>34</v>
      </c>
      <c r="AB122" s="200" t="str">
        <f>IF(AA122,IFERROR(VLOOKUP(AA122,属性对应量表位置!$A:$D,2,0),"其他属性"),"")</f>
        <v>暴伤加深</v>
      </c>
      <c r="AC122" s="200" t="s">
        <v>51</v>
      </c>
      <c r="AD122" s="200">
        <f>ROUND(属性计算!Z122+AE122,0)</f>
        <v>0</v>
      </c>
      <c r="AE122" s="203"/>
      <c r="AJ122" s="218"/>
      <c r="BL122" s="45">
        <v>10619</v>
      </c>
    </row>
    <row r="123" spans="2:64">
      <c r="B123" s="45" t="str">
        <f>IF(C123,IFERROR(VLOOKUP(C123,属性对应量表位置!$A:$D,2,0),"其他属性"),"")</f>
        <v/>
      </c>
      <c r="C123" s="215"/>
      <c r="D123" s="45">
        <f>ROUND(属性计算!B123,0)</f>
        <v>0</v>
      </c>
      <c r="E123" s="45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45">
        <f t="shared" si="17"/>
        <v>0</v>
      </c>
      <c r="G123" s="215"/>
      <c r="L123" s="218"/>
      <c r="N123" s="45" t="str">
        <f>IF(O123,IFERROR(VLOOKUP(O123,属性对应量表位置!$A:$D,2,0),"其他属性"),"")</f>
        <v/>
      </c>
      <c r="O123" s="215"/>
      <c r="P123" s="45">
        <f>ROUND(属性计算!N123,0)</f>
        <v>0</v>
      </c>
      <c r="Q123" s="45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45">
        <f t="shared" si="18"/>
        <v>0</v>
      </c>
      <c r="S123" s="215"/>
      <c r="X123" s="218"/>
      <c r="Y123" s="200"/>
      <c r="Z123" s="200" t="s">
        <v>29</v>
      </c>
      <c r="AA123" s="203">
        <v>35</v>
      </c>
      <c r="AB123" s="200" t="str">
        <f>IF(AA123,IFERROR(VLOOKUP(AA123,属性对应量表位置!$A:$D,2,0),"其他属性"),"")</f>
        <v>暴伤减免</v>
      </c>
      <c r="AC123" s="200" t="s">
        <v>51</v>
      </c>
      <c r="AD123" s="200">
        <f>ROUND(属性计算!Z123+AE123,0)</f>
        <v>0</v>
      </c>
      <c r="AE123" s="203"/>
      <c r="AJ123" s="218"/>
      <c r="BL123" s="45">
        <v>10620</v>
      </c>
    </row>
    <row r="124" spans="2:64">
      <c r="B124" s="45" t="str">
        <f>IF(C124,IFERROR(VLOOKUP(C124,属性对应量表位置!$A:$D,2,0),"其他属性"),"")</f>
        <v/>
      </c>
      <c r="C124" s="215"/>
      <c r="D124" s="45">
        <f>ROUND(属性计算!B124,0)</f>
        <v>0</v>
      </c>
      <c r="E124" s="45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45">
        <f t="shared" si="17"/>
        <v>0</v>
      </c>
      <c r="G124" s="215"/>
      <c r="L124" s="218"/>
      <c r="N124" s="45" t="str">
        <f>IF(O124,IFERROR(VLOOKUP(O124,属性对应量表位置!$A:$D,2,0),"其他属性"),"")</f>
        <v/>
      </c>
      <c r="O124" s="215"/>
      <c r="P124" s="45">
        <f>ROUND(属性计算!N124,0)</f>
        <v>0</v>
      </c>
      <c r="Q124" s="45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45">
        <f t="shared" si="18"/>
        <v>0</v>
      </c>
      <c r="S124" s="215"/>
      <c r="X124" s="218"/>
      <c r="Y124" s="200"/>
      <c r="Z124" s="200" t="s">
        <v>29</v>
      </c>
      <c r="AA124" s="203"/>
      <c r="AB124" s="200" t="str">
        <f>IF(AA124,IFERROR(VLOOKUP(AA124,属性对应量表位置!$A:$D,2,0),"其他属性"),"")</f>
        <v/>
      </c>
      <c r="AC124" s="200" t="s">
        <v>51</v>
      </c>
      <c r="AD124" s="200">
        <f>ROUND(属性计算!Z124+AE124,0)</f>
        <v>0</v>
      </c>
      <c r="AE124" s="203"/>
      <c r="AJ124" s="218"/>
      <c r="BL124" s="45">
        <v>10621</v>
      </c>
    </row>
    <row r="125" spans="2:64">
      <c r="B125" s="45" t="str">
        <f>IF(C125,IFERROR(VLOOKUP(C125,属性对应量表位置!$A:$D,2,0),"其他属性"),"")</f>
        <v/>
      </c>
      <c r="C125" s="215"/>
      <c r="D125" s="45">
        <f>ROUND(属性计算!B125,0)</f>
        <v>0</v>
      </c>
      <c r="E125" s="45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45">
        <f t="shared" si="17"/>
        <v>0</v>
      </c>
      <c r="G125" s="215"/>
      <c r="L125" s="218"/>
      <c r="N125" s="45" t="str">
        <f>IF(O125,IFERROR(VLOOKUP(O125,属性对应量表位置!$A:$D,2,0),"其他属性"),"")</f>
        <v/>
      </c>
      <c r="O125" s="215"/>
      <c r="P125" s="45">
        <f>ROUND(属性计算!N125,0)</f>
        <v>0</v>
      </c>
      <c r="Q125" s="45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45">
        <f t="shared" si="18"/>
        <v>0</v>
      </c>
      <c r="S125" s="215"/>
      <c r="X125" s="218"/>
      <c r="Y125" s="200"/>
      <c r="Z125" s="200" t="s">
        <v>29</v>
      </c>
      <c r="AA125" s="203"/>
      <c r="AB125" s="200" t="str">
        <f>IF(AA125,IFERROR(VLOOKUP(AA125,属性对应量表位置!$A:$D,2,0),"其他属性"),"")</f>
        <v/>
      </c>
      <c r="AC125" s="200" t="s">
        <v>51</v>
      </c>
      <c r="AD125" s="200">
        <f>ROUND(属性计算!Z125+AE125,0)</f>
        <v>0</v>
      </c>
      <c r="AE125" s="203"/>
      <c r="AJ125" s="218"/>
      <c r="BL125" s="45">
        <v>10622</v>
      </c>
    </row>
    <row r="126" spans="1:64">
      <c r="A126" s="188" t="s">
        <v>70</v>
      </c>
      <c r="B126" s="216" t="s">
        <v>76</v>
      </c>
      <c r="C126" s="216"/>
      <c r="D126" s="216"/>
      <c r="F126" s="190" t="str">
        <f>养成技能!B96</f>
        <v/>
      </c>
      <c r="G126" s="217"/>
      <c r="L126" s="218"/>
      <c r="M126" s="188" t="s">
        <v>70</v>
      </c>
      <c r="N126" s="216" t="s">
        <v>76</v>
      </c>
      <c r="O126" s="216"/>
      <c r="P126" s="216"/>
      <c r="R126" s="190" t="str">
        <f>养成技能!N96</f>
        <v/>
      </c>
      <c r="S126" s="217"/>
      <c r="X126" s="218"/>
      <c r="Y126" s="204" t="s">
        <v>70</v>
      </c>
      <c r="Z126" s="205"/>
      <c r="AA126" s="205"/>
      <c r="AB126" s="205"/>
      <c r="AC126" s="205"/>
      <c r="AD126" s="205"/>
      <c r="AE126" s="205"/>
      <c r="AJ126" s="218"/>
      <c r="BL126" s="45">
        <v>10623</v>
      </c>
    </row>
    <row r="127" spans="12:64">
      <c r="L127" s="218"/>
      <c r="X127" s="218"/>
      <c r="AJ127" s="218"/>
      <c r="BL127" s="45">
        <v>10624</v>
      </c>
    </row>
    <row r="128" spans="12:64">
      <c r="L128" s="218"/>
      <c r="X128" s="218"/>
      <c r="AJ128" s="218"/>
      <c r="BL128" s="45">
        <v>10625</v>
      </c>
    </row>
    <row r="129" spans="12:64">
      <c r="L129" s="218"/>
      <c r="X129" s="218"/>
      <c r="AJ129" s="218"/>
      <c r="BL129" s="45">
        <v>10626</v>
      </c>
    </row>
    <row r="130" spans="1:64">
      <c r="A130" s="146" t="str">
        <f>IF(B130="","未启用","启用")</f>
        <v>启用</v>
      </c>
      <c r="B130" s="214" t="s">
        <v>88</v>
      </c>
      <c r="C130" s="183" t="s">
        <v>14</v>
      </c>
      <c r="D130" s="152">
        <f>IF(B130="",0,阵容战力!B134)</f>
        <v>1295335</v>
      </c>
      <c r="G130" s="146" t="str">
        <f>VLOOKUP(B132,hero_info!$A:$B,2,0)</f>
        <v>卡洛拉-诡魅魔偶</v>
      </c>
      <c r="L130" s="218"/>
      <c r="M130" s="146" t="str">
        <f>IF(N130="","未启用","启用")</f>
        <v>启用</v>
      </c>
      <c r="N130" s="214" t="s">
        <v>89</v>
      </c>
      <c r="O130" s="183" t="s">
        <v>14</v>
      </c>
      <c r="P130" s="152">
        <f>IF(N130="",0,阵容战力!N134)</f>
        <v>1294593</v>
      </c>
      <c r="S130" s="146" t="str">
        <f>VLOOKUP(N132,hero_info!$A:$B,2,0)</f>
        <v>贞德-圣女（临时）</v>
      </c>
      <c r="X130" s="218"/>
      <c r="Y130" s="146" t="str">
        <f>IF(Z130="","未启用","启用")</f>
        <v>启用</v>
      </c>
      <c r="Z130" s="214" t="s">
        <v>90</v>
      </c>
      <c r="AA130" s="183" t="s">
        <v>14</v>
      </c>
      <c r="AB130" s="152">
        <f>IF(Z130="",0,阵容战力!Z134)</f>
        <v>1224348</v>
      </c>
      <c r="AE130" s="146" t="str">
        <f>VLOOKUP(Z132,hero_info!$A:$B,2,0)</f>
        <v>美杜莎-蛇发魔女（临时）</v>
      </c>
      <c r="AJ130" s="218"/>
      <c r="BL130" s="45">
        <v>10627</v>
      </c>
    </row>
    <row r="131" spans="1:64">
      <c r="A131" s="146" t="s">
        <v>20</v>
      </c>
      <c r="B131" s="146" t="s">
        <v>21</v>
      </c>
      <c r="C131" s="146" t="s">
        <v>22</v>
      </c>
      <c r="D131" s="146" t="s">
        <v>23</v>
      </c>
      <c r="E131" s="146" t="s">
        <v>24</v>
      </c>
      <c r="F131" s="146"/>
      <c r="L131" s="218"/>
      <c r="M131" s="146" t="s">
        <v>20</v>
      </c>
      <c r="N131" s="146" t="s">
        <v>21</v>
      </c>
      <c r="O131" s="146" t="s">
        <v>22</v>
      </c>
      <c r="P131" s="146" t="s">
        <v>23</v>
      </c>
      <c r="Q131" s="146" t="s">
        <v>24</v>
      </c>
      <c r="R131" s="146"/>
      <c r="X131" s="218"/>
      <c r="Y131" s="146" t="s">
        <v>20</v>
      </c>
      <c r="Z131" s="146" t="s">
        <v>21</v>
      </c>
      <c r="AA131" s="146" t="s">
        <v>22</v>
      </c>
      <c r="AB131" s="146" t="s">
        <v>23</v>
      </c>
      <c r="AC131" s="146" t="s">
        <v>24</v>
      </c>
      <c r="AD131" s="146"/>
      <c r="AJ131" s="218"/>
      <c r="BL131" s="45">
        <v>10628</v>
      </c>
    </row>
    <row r="132" spans="1:64">
      <c r="A132" s="184">
        <v>8</v>
      </c>
      <c r="B132" s="215">
        <v>33004</v>
      </c>
      <c r="C132" s="215">
        <f>C12</f>
        <v>47</v>
      </c>
      <c r="D132" s="215">
        <f>D12</f>
        <v>8</v>
      </c>
      <c r="E132" s="215">
        <f>E12</f>
        <v>9</v>
      </c>
      <c r="F132" s="215"/>
      <c r="G132" s="215"/>
      <c r="L132" s="218"/>
      <c r="M132" s="184">
        <v>9</v>
      </c>
      <c r="N132" s="215">
        <v>14002</v>
      </c>
      <c r="O132" s="215">
        <f>C12</f>
        <v>47</v>
      </c>
      <c r="P132" s="215">
        <f>D12</f>
        <v>8</v>
      </c>
      <c r="Q132" s="215">
        <f>E12</f>
        <v>9</v>
      </c>
      <c r="R132" s="215"/>
      <c r="S132" s="215"/>
      <c r="X132" s="218"/>
      <c r="Y132" s="184">
        <v>10</v>
      </c>
      <c r="Z132" s="215">
        <v>52980</v>
      </c>
      <c r="AA132" s="215">
        <f>C12</f>
        <v>47</v>
      </c>
      <c r="AB132" s="215">
        <f>D12</f>
        <v>8</v>
      </c>
      <c r="AC132" s="215">
        <f>E12</f>
        <v>9</v>
      </c>
      <c r="AD132" s="215"/>
      <c r="AE132" s="215"/>
      <c r="AJ132" s="218"/>
      <c r="BL132" s="45">
        <v>10629</v>
      </c>
    </row>
    <row r="133" spans="1:64">
      <c r="A133" s="183" t="s">
        <v>32</v>
      </c>
      <c r="B133" s="215">
        <f>B132*100</f>
        <v>3300400</v>
      </c>
      <c r="C133" s="215">
        <f>B132*100+10+VLOOKUP(IF(E132&lt;5,5,E132),skill_level_info!$B$19:$F$28,2,0)</f>
        <v>3300412</v>
      </c>
      <c r="D133" s="215">
        <f>IF(MOD(B132,1000)&gt;996,"",B132*100+20+VLOOKUP(IF(E132&lt;5,5,E132),skill_level_info!$B$19:$F$28,3,0))</f>
        <v>3300422</v>
      </c>
      <c r="E133" s="215">
        <f>IF(E132&gt;=6,IF(D133="","",IF(MOD(B132,1000)&gt;989,"",B132*100+30+VLOOKUP(E132,skill_level_info!$B$19:$F$28,4,0))),"")</f>
        <v>3300432</v>
      </c>
      <c r="F133" s="215">
        <f>IF(E132&gt;=6,IF(E133="","",IF(MOD(B132,1000)&gt;900,"",B132*100+40+VLOOKUP(E132,skill_level_info!$B$19:$F$28,5,0))),"")</f>
        <v>3300441</v>
      </c>
      <c r="G133" s="215"/>
      <c r="L133" s="218"/>
      <c r="M133" s="183" t="s">
        <v>32</v>
      </c>
      <c r="N133" s="215">
        <f>N132*100</f>
        <v>1400200</v>
      </c>
      <c r="O133" s="215">
        <f>N132*100+10+VLOOKUP(IF(Q132&lt;5,5,Q132),skill_level_info!$B$19:$F$28,2,0)</f>
        <v>1400212</v>
      </c>
      <c r="P133" s="215">
        <f>IF(MOD(N132,1000)&gt;996,"",N132*100+20+VLOOKUP(IF(Q132&lt;5,5,Q132),skill_level_info!$B$19:$F$28,3,0))</f>
        <v>1400222</v>
      </c>
      <c r="Q133" s="215">
        <f>IF(Q132&gt;=6,IF(P133="","",IF(MOD(N132,1000)&gt;989,"",N132*100+30+VLOOKUP(Q132,skill_level_info!$B$19:$F$28,4,0))),"")</f>
        <v>1400232</v>
      </c>
      <c r="R133" s="215">
        <f>IF(Q132&gt;=6,IF(Q133="","",IF(MOD(N132,1000)&gt;900,"",N132*100+40+VLOOKUP(Q132,skill_level_info!$B$19:$F$28,5,0))),"")</f>
        <v>1400241</v>
      </c>
      <c r="S133" s="215"/>
      <c r="X133" s="218"/>
      <c r="Y133" s="183" t="s">
        <v>32</v>
      </c>
      <c r="Z133" s="215">
        <f>Z132*100</f>
        <v>5298000</v>
      </c>
      <c r="AA133" s="215">
        <f>Z132*100+10+VLOOKUP(IF(AC132&lt;5,5,AC132),skill_level_info!$B$19:$F$28,2,0)</f>
        <v>5298012</v>
      </c>
      <c r="AB133" s="215">
        <f>IF(MOD(Z132,1000)&gt;996,"",Z132*100+20+VLOOKUP(IF(AC132&lt;5,5,AC132),skill_level_info!$B$19:$F$28,3,0))</f>
        <v>5298022</v>
      </c>
      <c r="AC133" s="215">
        <f>IF(AC132&gt;=6,IF(AB133="","",IF(MOD(Z132,1000)&gt;989,"",Z132*100+30+VLOOKUP(AC132,skill_level_info!$B$19:$F$28,4,0))),"")</f>
        <v>5298032</v>
      </c>
      <c r="AD133" s="215" t="str">
        <f>IF(AC132&gt;=6,IF(AC133="","",IF(MOD(Z132,1000)&gt;900,"",Z132*100+40+VLOOKUP(AC132,skill_level_info!$B$19:$F$28,5,0))),"")</f>
        <v/>
      </c>
      <c r="AE133" s="215"/>
      <c r="AJ133" s="218"/>
      <c r="BL133" s="45">
        <v>10630</v>
      </c>
    </row>
    <row r="134" spans="1:64">
      <c r="A134" s="183" t="s">
        <v>37</v>
      </c>
      <c r="B134" s="45" t="s">
        <v>38</v>
      </c>
      <c r="C134" s="215"/>
      <c r="D134" s="45" t="s">
        <v>2</v>
      </c>
      <c r="E134" s="215">
        <f>E14</f>
        <v>4</v>
      </c>
      <c r="G134" s="152" t="str">
        <f>养成技能!B135</f>
        <v>100311</v>
      </c>
      <c r="L134" s="218"/>
      <c r="M134" s="183" t="s">
        <v>37</v>
      </c>
      <c r="N134" s="45" t="s">
        <v>38</v>
      </c>
      <c r="O134" s="215"/>
      <c r="P134" s="45" t="s">
        <v>2</v>
      </c>
      <c r="Q134" s="215">
        <f>E14</f>
        <v>4</v>
      </c>
      <c r="S134" s="152" t="str">
        <f>养成技能!N135</f>
        <v>100411</v>
      </c>
      <c r="X134" s="218"/>
      <c r="Y134" s="183" t="s">
        <v>37</v>
      </c>
      <c r="Z134" s="45" t="s">
        <v>38</v>
      </c>
      <c r="AA134" s="215"/>
      <c r="AB134" s="45" t="s">
        <v>2</v>
      </c>
      <c r="AC134" s="215">
        <f>E14</f>
        <v>4</v>
      </c>
      <c r="AE134" s="152" t="str">
        <f>养成技能!Z135</f>
        <v>100211</v>
      </c>
      <c r="AJ134" s="218"/>
      <c r="BL134" s="45">
        <v>10631</v>
      </c>
    </row>
    <row r="135" spans="1:64">
      <c r="A135" s="183" t="s">
        <v>41</v>
      </c>
      <c r="B135" s="146"/>
      <c r="C135" s="146"/>
      <c r="D135" s="186" t="s">
        <v>42</v>
      </c>
      <c r="E135" s="146" t="s">
        <v>43</v>
      </c>
      <c r="F135" s="146" t="s">
        <v>44</v>
      </c>
      <c r="G135" s="146" t="s">
        <v>45</v>
      </c>
      <c r="L135" s="218"/>
      <c r="M135" s="183" t="s">
        <v>41</v>
      </c>
      <c r="N135" s="146"/>
      <c r="O135" s="146"/>
      <c r="P135" s="186" t="s">
        <v>42</v>
      </c>
      <c r="Q135" s="146" t="s">
        <v>43</v>
      </c>
      <c r="R135" s="146" t="s">
        <v>44</v>
      </c>
      <c r="S135" s="146" t="s">
        <v>45</v>
      </c>
      <c r="X135" s="218"/>
      <c r="Y135" s="183" t="s">
        <v>41</v>
      </c>
      <c r="Z135" s="146"/>
      <c r="AA135" s="146"/>
      <c r="AB135" s="186" t="s">
        <v>42</v>
      </c>
      <c r="AC135" s="146" t="s">
        <v>43</v>
      </c>
      <c r="AD135" s="146" t="s">
        <v>44</v>
      </c>
      <c r="AE135" s="146" t="s">
        <v>45</v>
      </c>
      <c r="AJ135" s="218"/>
      <c r="BL135" s="45">
        <v>10632</v>
      </c>
    </row>
    <row r="136" spans="2:64">
      <c r="B136" s="45" t="str">
        <f>IF(C136,IFERROR(VLOOKUP(C136,属性对应量表位置!$A:$D,2,0),"其他属性"),"")</f>
        <v>攻击</v>
      </c>
      <c r="C136" s="215">
        <v>1</v>
      </c>
      <c r="D136" s="45">
        <f>ROUND(属性计算!B136,0)</f>
        <v>18084</v>
      </c>
      <c r="E136" s="45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55747</v>
      </c>
      <c r="F136" s="45">
        <f>ROUND(D136+E136+G136,0)</f>
        <v>73831</v>
      </c>
      <c r="G136" s="215"/>
      <c r="L136" s="218"/>
      <c r="N136" s="45" t="str">
        <f>IF(O136,IFERROR(VLOOKUP(O136,属性对应量表位置!$A:$D,2,0),"其他属性"),"")</f>
        <v>攻击</v>
      </c>
      <c r="O136" s="215">
        <v>1</v>
      </c>
      <c r="P136" s="45">
        <f>ROUND(属性计算!N136,0)</f>
        <v>15166</v>
      </c>
      <c r="Q136" s="45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55497</v>
      </c>
      <c r="R136" s="45">
        <f>ROUND(P136+Q136+S136,0)</f>
        <v>70663</v>
      </c>
      <c r="S136" s="215"/>
      <c r="X136" s="218"/>
      <c r="Z136" s="45" t="str">
        <f>IF(AA136,IFERROR(VLOOKUP(AA136,属性对应量表位置!$A:$D,2,0),"其他属性"),"")</f>
        <v>攻击</v>
      </c>
      <c r="AA136" s="215">
        <v>1</v>
      </c>
      <c r="AB136" s="45">
        <f>ROUND(属性计算!Z136,0)</f>
        <v>19573</v>
      </c>
      <c r="AC136" s="45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55875</v>
      </c>
      <c r="AD136" s="45">
        <f>ROUND(AB136+AC136+AE136,0)</f>
        <v>75448</v>
      </c>
      <c r="AE136" s="215"/>
      <c r="AJ136" s="218"/>
      <c r="BL136" s="45">
        <v>10633</v>
      </c>
    </row>
    <row r="137" spans="2:64">
      <c r="B137" s="45" t="str">
        <f>IF(C137,IFERROR(VLOOKUP(C137,属性对应量表位置!$A:$D,2,0),"其他属性"),"")</f>
        <v>生命</v>
      </c>
      <c r="C137" s="215">
        <v>2</v>
      </c>
      <c r="D137" s="45">
        <f>ROUND(属性计算!B137,0)</f>
        <v>109784</v>
      </c>
      <c r="E137" s="45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428661</v>
      </c>
      <c r="F137" s="45">
        <f t="shared" ref="F137:F145" si="19">ROUND(D137+E137+G137,0)</f>
        <v>538445</v>
      </c>
      <c r="G137" s="215"/>
      <c r="L137" s="218"/>
      <c r="N137" s="45" t="str">
        <f>IF(O137,IFERROR(VLOOKUP(O137,属性对应量表位置!$A:$D,2,0),"其他属性"),"")</f>
        <v>生命</v>
      </c>
      <c r="O137" s="215">
        <v>2</v>
      </c>
      <c r="P137" s="45">
        <f>ROUND(属性计算!N137,0)</f>
        <v>130118</v>
      </c>
      <c r="Q137" s="45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430407</v>
      </c>
      <c r="R137" s="45">
        <f t="shared" ref="R137:R145" si="20">ROUND(P137+Q137+S137,0)</f>
        <v>560525</v>
      </c>
      <c r="S137" s="215"/>
      <c r="X137" s="218"/>
      <c r="Z137" s="45" t="str">
        <f>IF(AA137,IFERROR(VLOOKUP(AA137,属性对应量表位置!$A:$D,2,0),"其他属性"),"")</f>
        <v>生命</v>
      </c>
      <c r="AA137" s="215">
        <v>2</v>
      </c>
      <c r="AB137" s="45">
        <f>ROUND(属性计算!Z137,0)</f>
        <v>107649</v>
      </c>
      <c r="AC137" s="45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428477</v>
      </c>
      <c r="AD137" s="45">
        <f t="shared" ref="AD137:AD145" si="21">ROUND(AB137+AC137+AE137,0)</f>
        <v>536126</v>
      </c>
      <c r="AE137" s="215"/>
      <c r="AJ137" s="218"/>
      <c r="BL137" s="45">
        <v>10634</v>
      </c>
    </row>
    <row r="138" spans="2:64">
      <c r="B138" s="45" t="str">
        <f>IF(C138,IFERROR(VLOOKUP(C138,属性对应量表位置!$A:$D,2,0),"其他属性"),"")</f>
        <v>物防</v>
      </c>
      <c r="C138" s="215">
        <v>5</v>
      </c>
      <c r="D138" s="45">
        <f>ROUND(属性计算!B138,0)</f>
        <v>7930</v>
      </c>
      <c r="E138" s="45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28215</v>
      </c>
      <c r="F138" s="45">
        <f t="shared" si="19"/>
        <v>36145</v>
      </c>
      <c r="G138" s="215"/>
      <c r="L138" s="218"/>
      <c r="N138" s="45" t="str">
        <f>IF(O138,IFERROR(VLOOKUP(O138,属性对应量表位置!$A:$D,2,0),"其他属性"),"")</f>
        <v>物防</v>
      </c>
      <c r="O138" s="215">
        <v>5</v>
      </c>
      <c r="P138" s="45">
        <f>ROUND(属性计算!N138,0)</f>
        <v>7291</v>
      </c>
      <c r="Q138" s="45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28160</v>
      </c>
      <c r="R138" s="45">
        <f t="shared" si="20"/>
        <v>35451</v>
      </c>
      <c r="S138" s="215"/>
      <c r="X138" s="218"/>
      <c r="Z138" s="45" t="str">
        <f>IF(AA138,IFERROR(VLOOKUP(AA138,属性对应量表位置!$A:$D,2,0),"其他属性"),"")</f>
        <v>物防</v>
      </c>
      <c r="AA138" s="215">
        <v>5</v>
      </c>
      <c r="AB138" s="45">
        <f>ROUND(属性计算!Z138,0)</f>
        <v>6445</v>
      </c>
      <c r="AC138" s="45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28088</v>
      </c>
      <c r="AD138" s="45">
        <f t="shared" si="21"/>
        <v>34533</v>
      </c>
      <c r="AE138" s="215"/>
      <c r="AJ138" s="218"/>
      <c r="BL138" s="45">
        <v>10635</v>
      </c>
    </row>
    <row r="139" spans="2:64">
      <c r="B139" s="45" t="str">
        <f>IF(C139,IFERROR(VLOOKUP(C139,属性对应量表位置!$A:$D,2,0),"其他属性"),"")</f>
        <v>魔防</v>
      </c>
      <c r="C139" s="215">
        <v>6</v>
      </c>
      <c r="D139" s="45">
        <f>ROUND(属性计算!B139,0)</f>
        <v>6592</v>
      </c>
      <c r="E139" s="45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28100</v>
      </c>
      <c r="F139" s="45">
        <f t="shared" si="19"/>
        <v>34692</v>
      </c>
      <c r="G139" s="215"/>
      <c r="L139" s="218"/>
      <c r="N139" s="45" t="str">
        <f>IF(O139,IFERROR(VLOOKUP(O139,属性对应量表位置!$A:$D,2,0),"其他属性"),"")</f>
        <v>魔防</v>
      </c>
      <c r="O139" s="215">
        <v>6</v>
      </c>
      <c r="P139" s="45">
        <f>ROUND(属性计算!N139,0)</f>
        <v>8327</v>
      </c>
      <c r="Q139" s="45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28249</v>
      </c>
      <c r="R139" s="45">
        <f t="shared" si="20"/>
        <v>36576</v>
      </c>
      <c r="S139" s="215"/>
      <c r="X139" s="218"/>
      <c r="Z139" s="45" t="str">
        <f>IF(AA139,IFERROR(VLOOKUP(AA139,属性对应量表位置!$A:$D,2,0),"其他属性"),"")</f>
        <v>魔防</v>
      </c>
      <c r="AA139" s="215">
        <v>6</v>
      </c>
      <c r="AB139" s="45">
        <f>ROUND(属性计算!Z139,0)</f>
        <v>7848</v>
      </c>
      <c r="AC139" s="45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28208</v>
      </c>
      <c r="AD139" s="45">
        <f t="shared" si="21"/>
        <v>36056</v>
      </c>
      <c r="AE139" s="215"/>
      <c r="AJ139" s="218"/>
      <c r="BL139" s="45">
        <v>10636</v>
      </c>
    </row>
    <row r="140" spans="2:64">
      <c r="B140" s="45" t="str">
        <f>IF(C140,IFERROR(VLOOKUP(C140,属性对应量表位置!$A:$D,2,0),"其他属性"),"")</f>
        <v>速度</v>
      </c>
      <c r="C140" s="215">
        <v>4</v>
      </c>
      <c r="D140" s="45">
        <f>ROUND(属性计算!B140,0)</f>
        <v>100</v>
      </c>
      <c r="E140" s="45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10</v>
      </c>
      <c r="F140" s="45">
        <f t="shared" si="19"/>
        <v>110</v>
      </c>
      <c r="G140" s="215"/>
      <c r="L140" s="218"/>
      <c r="N140" s="45" t="str">
        <f>IF(O140,IFERROR(VLOOKUP(O140,属性对应量表位置!$A:$D,2,0),"其他属性"),"")</f>
        <v>速度</v>
      </c>
      <c r="O140" s="215">
        <v>4</v>
      </c>
      <c r="P140" s="45">
        <f>ROUND(属性计算!N140,0)</f>
        <v>140</v>
      </c>
      <c r="Q140" s="45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10</v>
      </c>
      <c r="R140" s="45">
        <f t="shared" si="20"/>
        <v>150</v>
      </c>
      <c r="S140" s="215"/>
      <c r="X140" s="218"/>
      <c r="Z140" s="45" t="str">
        <f>IF(AA140,IFERROR(VLOOKUP(AA140,属性对应量表位置!$A:$D,2,0),"其他属性"),"")</f>
        <v>速度</v>
      </c>
      <c r="AA140" s="215">
        <v>4</v>
      </c>
      <c r="AB140" s="45">
        <f>ROUND(属性计算!Z140,0)</f>
        <v>103</v>
      </c>
      <c r="AC140" s="45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10</v>
      </c>
      <c r="AD140" s="45">
        <f t="shared" si="21"/>
        <v>113</v>
      </c>
      <c r="AE140" s="215"/>
      <c r="AJ140" s="218"/>
      <c r="BL140" s="45">
        <v>10637</v>
      </c>
    </row>
    <row r="141" spans="2:64">
      <c r="B141" s="45" t="str">
        <f>IF(C141,IFERROR(VLOOKUP(C141,属性对应量表位置!$A:$D,2,0),"其他属性"),"")</f>
        <v>命中率</v>
      </c>
      <c r="C141" s="215">
        <v>18</v>
      </c>
      <c r="D141" s="45">
        <f>ROUND(属性计算!B141,0)</f>
        <v>9800</v>
      </c>
      <c r="E141" s="45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1660</v>
      </c>
      <c r="F141" s="45">
        <f t="shared" si="19"/>
        <v>11460</v>
      </c>
      <c r="G141" s="215"/>
      <c r="L141" s="218"/>
      <c r="N141" s="45" t="str">
        <f>IF(O141,IFERROR(VLOOKUP(O141,属性对应量表位置!$A:$D,2,0),"其他属性"),"")</f>
        <v>命中率</v>
      </c>
      <c r="O141" s="215">
        <v>18</v>
      </c>
      <c r="P141" s="45">
        <f>ROUND(属性计算!N141,0)</f>
        <v>9800</v>
      </c>
      <c r="Q141" s="45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1660</v>
      </c>
      <c r="R141" s="45">
        <f t="shared" si="20"/>
        <v>11460</v>
      </c>
      <c r="S141" s="215"/>
      <c r="X141" s="218"/>
      <c r="Z141" s="45" t="str">
        <f>IF(AA141,IFERROR(VLOOKUP(AA141,属性对应量表位置!$A:$D,2,0),"其他属性"),"")</f>
        <v>命中率</v>
      </c>
      <c r="AA141" s="215">
        <v>18</v>
      </c>
      <c r="AB141" s="45">
        <f>ROUND(属性计算!Z141,0)</f>
        <v>9800</v>
      </c>
      <c r="AC141" s="45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1660</v>
      </c>
      <c r="AD141" s="45">
        <f t="shared" si="21"/>
        <v>11460</v>
      </c>
      <c r="AE141" s="215"/>
      <c r="AJ141" s="218"/>
      <c r="BL141" s="45">
        <v>10638</v>
      </c>
    </row>
    <row r="142" spans="2:64">
      <c r="B142" s="45" t="str">
        <f>IF(C142,IFERROR(VLOOKUP(C142,属性对应量表位置!$A:$D,2,0),"其他属性"),"")</f>
        <v>闪避率</v>
      </c>
      <c r="C142" s="215">
        <v>19</v>
      </c>
      <c r="D142" s="45">
        <f>ROUND(属性计算!B142,0)</f>
        <v>0</v>
      </c>
      <c r="E142" s="45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1660</v>
      </c>
      <c r="F142" s="45">
        <f t="shared" si="19"/>
        <v>1660</v>
      </c>
      <c r="G142" s="215"/>
      <c r="L142" s="218"/>
      <c r="N142" s="45" t="str">
        <f>IF(O142,IFERROR(VLOOKUP(O142,属性对应量表位置!$A:$D,2,0),"其他属性"),"")</f>
        <v>闪避率</v>
      </c>
      <c r="O142" s="215">
        <v>19</v>
      </c>
      <c r="P142" s="45">
        <f>ROUND(属性计算!N142,0)</f>
        <v>0</v>
      </c>
      <c r="Q142" s="45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1660</v>
      </c>
      <c r="R142" s="45">
        <f t="shared" si="20"/>
        <v>1660</v>
      </c>
      <c r="S142" s="215"/>
      <c r="X142" s="218"/>
      <c r="Z142" s="45" t="str">
        <f>IF(AA142,IFERROR(VLOOKUP(AA142,属性对应量表位置!$A:$D,2,0),"其他属性"),"")</f>
        <v>闪避率</v>
      </c>
      <c r="AA142" s="215">
        <v>19</v>
      </c>
      <c r="AB142" s="45">
        <f>ROUND(属性计算!Z142,0)</f>
        <v>0</v>
      </c>
      <c r="AC142" s="45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1660</v>
      </c>
      <c r="AD142" s="45">
        <f t="shared" si="21"/>
        <v>1660</v>
      </c>
      <c r="AE142" s="215"/>
      <c r="AJ142" s="218"/>
      <c r="BL142" s="45">
        <v>10639</v>
      </c>
    </row>
    <row r="143" spans="2:64">
      <c r="B143" s="45" t="str">
        <f>IF(C143,IFERROR(VLOOKUP(C143,属性对应量表位置!$A:$D,2,0),"其他属性"),"")</f>
        <v>暴击率</v>
      </c>
      <c r="C143" s="215">
        <v>20</v>
      </c>
      <c r="D143" s="45">
        <f>ROUND(属性计算!B143,0)</f>
        <v>1500</v>
      </c>
      <c r="E143" s="45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2160</v>
      </c>
      <c r="F143" s="45">
        <f t="shared" si="19"/>
        <v>3660</v>
      </c>
      <c r="G143" s="215"/>
      <c r="L143" s="218"/>
      <c r="N143" s="45" t="str">
        <f>IF(O143,IFERROR(VLOOKUP(O143,属性对应量表位置!$A:$D,2,0),"其他属性"),"")</f>
        <v>暴击率</v>
      </c>
      <c r="O143" s="215">
        <v>20</v>
      </c>
      <c r="P143" s="45">
        <f>ROUND(属性计算!N143,0)</f>
        <v>500</v>
      </c>
      <c r="Q143" s="45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2160</v>
      </c>
      <c r="R143" s="45">
        <f t="shared" si="20"/>
        <v>2660</v>
      </c>
      <c r="S143" s="215"/>
      <c r="X143" s="218"/>
      <c r="Z143" s="45" t="str">
        <f>IF(AA143,IFERROR(VLOOKUP(AA143,属性对应量表位置!$A:$D,2,0),"其他属性"),"")</f>
        <v>暴击率</v>
      </c>
      <c r="AA143" s="215">
        <v>20</v>
      </c>
      <c r="AB143" s="45">
        <f>ROUND(属性计算!Z143,0)</f>
        <v>1500</v>
      </c>
      <c r="AC143" s="45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2160</v>
      </c>
      <c r="AD143" s="45">
        <f t="shared" si="21"/>
        <v>3660</v>
      </c>
      <c r="AE143" s="215"/>
      <c r="AJ143" s="218"/>
      <c r="BL143" s="45">
        <v>10640</v>
      </c>
    </row>
    <row r="144" spans="2:64">
      <c r="B144" s="45" t="str">
        <f>IF(C144,IFERROR(VLOOKUP(C144,属性对应量表位置!$A:$D,2,0),"其他属性"),"")</f>
        <v>抗暴率</v>
      </c>
      <c r="C144" s="215">
        <v>21</v>
      </c>
      <c r="D144" s="45">
        <f>ROUND(属性计算!B144,0)</f>
        <v>0</v>
      </c>
      <c r="E144" s="45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2160</v>
      </c>
      <c r="F144" s="45">
        <f t="shared" si="19"/>
        <v>2160</v>
      </c>
      <c r="G144" s="215"/>
      <c r="L144" s="218"/>
      <c r="N144" s="45" t="str">
        <f>IF(O144,IFERROR(VLOOKUP(O144,属性对应量表位置!$A:$D,2,0),"其他属性"),"")</f>
        <v>抗暴率</v>
      </c>
      <c r="O144" s="215">
        <v>21</v>
      </c>
      <c r="P144" s="45">
        <f>ROUND(属性计算!N144,0)</f>
        <v>1000</v>
      </c>
      <c r="Q144" s="45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2160</v>
      </c>
      <c r="R144" s="45">
        <f t="shared" si="20"/>
        <v>3160</v>
      </c>
      <c r="S144" s="215"/>
      <c r="X144" s="218"/>
      <c r="Z144" s="45" t="str">
        <f>IF(AA144,IFERROR(VLOOKUP(AA144,属性对应量表位置!$A:$D,2,0),"其他属性"),"")</f>
        <v>抗暴率</v>
      </c>
      <c r="AA144" s="215">
        <v>21</v>
      </c>
      <c r="AB144" s="45">
        <f>ROUND(属性计算!Z144,0)</f>
        <v>0</v>
      </c>
      <c r="AC144" s="45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2160</v>
      </c>
      <c r="AD144" s="45">
        <f t="shared" si="21"/>
        <v>2160</v>
      </c>
      <c r="AE144" s="215"/>
      <c r="AJ144" s="218"/>
      <c r="BL144" s="45">
        <v>10701</v>
      </c>
    </row>
    <row r="145" spans="2:64">
      <c r="B145" s="45" t="str">
        <f>IF(C145,IFERROR(VLOOKUP(C145,属性对应量表位置!$A:$D,2,0),"其他属性"),"")</f>
        <v>控制</v>
      </c>
      <c r="C145" s="215">
        <v>22</v>
      </c>
      <c r="D145" s="45">
        <f>ROUND(属性计算!B145,0)</f>
        <v>0</v>
      </c>
      <c r="E145" s="45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360</v>
      </c>
      <c r="F145" s="45">
        <f t="shared" si="19"/>
        <v>360</v>
      </c>
      <c r="G145" s="215"/>
      <c r="L145" s="218"/>
      <c r="N145" s="45" t="str">
        <f>IF(O145,IFERROR(VLOOKUP(O145,属性对应量表位置!$A:$D,2,0),"其他属性"),"")</f>
        <v>控制</v>
      </c>
      <c r="O145" s="215">
        <v>22</v>
      </c>
      <c r="P145" s="45">
        <f>ROUND(属性计算!N145,0)</f>
        <v>0</v>
      </c>
      <c r="Q145" s="45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360</v>
      </c>
      <c r="R145" s="45">
        <f t="shared" si="20"/>
        <v>360</v>
      </c>
      <c r="S145" s="215"/>
      <c r="X145" s="218"/>
      <c r="Z145" s="45" t="str">
        <f>IF(AA145,IFERROR(VLOOKUP(AA145,属性对应量表位置!$A:$D,2,0),"其他属性"),"")</f>
        <v>控制</v>
      </c>
      <c r="AA145" s="215">
        <v>22</v>
      </c>
      <c r="AB145" s="45">
        <f>ROUND(属性计算!Z145,0)</f>
        <v>0</v>
      </c>
      <c r="AC145" s="45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360</v>
      </c>
      <c r="AD145" s="45">
        <f t="shared" si="21"/>
        <v>360</v>
      </c>
      <c r="AE145" s="215"/>
      <c r="AJ145" s="218"/>
      <c r="BL145" s="45">
        <v>10702</v>
      </c>
    </row>
    <row r="146" spans="2:64">
      <c r="B146" s="45" t="str">
        <f>IF(C146,IFERROR(VLOOKUP(C146,属性对应量表位置!$A:$D,2,0),"其他属性"),"")</f>
        <v>抗控</v>
      </c>
      <c r="C146" s="215">
        <v>23</v>
      </c>
      <c r="D146" s="45">
        <f>ROUND(属性计算!B146,0)</f>
        <v>0</v>
      </c>
      <c r="E146" s="45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360</v>
      </c>
      <c r="F146" s="45">
        <f t="shared" ref="F146:F165" si="22">ROUND(D146+E146+G146,0)</f>
        <v>360</v>
      </c>
      <c r="G146" s="215"/>
      <c r="L146" s="218"/>
      <c r="N146" s="45" t="str">
        <f>IF(O146,IFERROR(VLOOKUP(O146,属性对应量表位置!$A:$D,2,0),"其他属性"),"")</f>
        <v>抗控</v>
      </c>
      <c r="O146" s="215">
        <v>23</v>
      </c>
      <c r="P146" s="45">
        <f>ROUND(属性计算!N146,0)</f>
        <v>1500</v>
      </c>
      <c r="Q146" s="45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360</v>
      </c>
      <c r="R146" s="45">
        <f t="shared" ref="R146:R165" si="23">ROUND(P146+Q146+S146,0)</f>
        <v>1860</v>
      </c>
      <c r="S146" s="215"/>
      <c r="X146" s="218"/>
      <c r="Z146" s="45" t="str">
        <f>IF(AA146,IFERROR(VLOOKUP(AA146,属性对应量表位置!$A:$D,2,0),"其他属性"),"")</f>
        <v>抗控</v>
      </c>
      <c r="AA146" s="215">
        <v>23</v>
      </c>
      <c r="AB146" s="45">
        <f>ROUND(属性计算!Z146,0)</f>
        <v>0</v>
      </c>
      <c r="AC146" s="45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360</v>
      </c>
      <c r="AD146" s="45">
        <f t="shared" ref="AD146:AD165" si="24">ROUND(AB146+AC146+AE146,0)</f>
        <v>360</v>
      </c>
      <c r="AE146" s="215"/>
      <c r="AJ146" s="218"/>
      <c r="BL146" s="45">
        <v>10703</v>
      </c>
    </row>
    <row r="147" spans="2:64">
      <c r="B147" s="45" t="str">
        <f>IF(C147,IFERROR(VLOOKUP(C147,属性对应量表位置!$A:$D,2,0),"其他属性"),"")</f>
        <v>治疗</v>
      </c>
      <c r="C147" s="215">
        <v>24</v>
      </c>
      <c r="D147" s="45">
        <f>ROUND(属性计算!B147,0)</f>
        <v>0</v>
      </c>
      <c r="E147" s="45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180</v>
      </c>
      <c r="F147" s="45">
        <f t="shared" si="22"/>
        <v>180</v>
      </c>
      <c r="G147" s="215"/>
      <c r="L147" s="218"/>
      <c r="N147" s="45" t="str">
        <f>IF(O147,IFERROR(VLOOKUP(O147,属性对应量表位置!$A:$D,2,0),"其他属性"),"")</f>
        <v>治疗</v>
      </c>
      <c r="O147" s="215">
        <v>24</v>
      </c>
      <c r="P147" s="45">
        <f>ROUND(属性计算!N147,0)</f>
        <v>0</v>
      </c>
      <c r="Q147" s="45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180</v>
      </c>
      <c r="R147" s="45">
        <f t="shared" si="23"/>
        <v>180</v>
      </c>
      <c r="S147" s="215"/>
      <c r="X147" s="218"/>
      <c r="Z147" s="45" t="str">
        <f>IF(AA147,IFERROR(VLOOKUP(AA147,属性对应量表位置!$A:$D,2,0),"其他属性"),"")</f>
        <v>治疗</v>
      </c>
      <c r="AA147" s="215">
        <v>24</v>
      </c>
      <c r="AB147" s="45">
        <f>ROUND(属性计算!Z147,0)</f>
        <v>0</v>
      </c>
      <c r="AC147" s="45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180</v>
      </c>
      <c r="AD147" s="45">
        <f t="shared" si="24"/>
        <v>180</v>
      </c>
      <c r="AE147" s="215"/>
      <c r="AJ147" s="218"/>
      <c r="BL147" s="45">
        <v>10704</v>
      </c>
    </row>
    <row r="148" spans="2:64">
      <c r="B148" s="45" t="str">
        <f>IF(C148,IFERROR(VLOOKUP(C148,属性对应量表位置!$A:$D,2,0),"其他属性"),"")</f>
        <v>受疗</v>
      </c>
      <c r="C148" s="215">
        <v>25</v>
      </c>
      <c r="D148" s="45">
        <f>ROUND(属性计算!B148,0)</f>
        <v>0</v>
      </c>
      <c r="E148" s="45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180</v>
      </c>
      <c r="F148" s="45">
        <f t="shared" si="22"/>
        <v>180</v>
      </c>
      <c r="G148" s="215"/>
      <c r="L148" s="218"/>
      <c r="N148" s="45" t="str">
        <f>IF(O148,IFERROR(VLOOKUP(O148,属性对应量表位置!$A:$D,2,0),"其他属性"),"")</f>
        <v>受疗</v>
      </c>
      <c r="O148" s="215">
        <v>25</v>
      </c>
      <c r="P148" s="45">
        <f>ROUND(属性计算!N148,0)</f>
        <v>0</v>
      </c>
      <c r="Q148" s="45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180</v>
      </c>
      <c r="R148" s="45">
        <f t="shared" si="23"/>
        <v>180</v>
      </c>
      <c r="S148" s="215"/>
      <c r="X148" s="218"/>
      <c r="Z148" s="45" t="str">
        <f>IF(AA148,IFERROR(VLOOKUP(AA148,属性对应量表位置!$A:$D,2,0),"其他属性"),"")</f>
        <v>受疗</v>
      </c>
      <c r="AA148" s="215">
        <v>25</v>
      </c>
      <c r="AB148" s="45">
        <f>ROUND(属性计算!Z148,0)</f>
        <v>0</v>
      </c>
      <c r="AC148" s="45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180</v>
      </c>
      <c r="AD148" s="45">
        <f t="shared" si="24"/>
        <v>180</v>
      </c>
      <c r="AE148" s="215"/>
      <c r="AJ148" s="218"/>
      <c r="BL148" s="45">
        <v>10705</v>
      </c>
    </row>
    <row r="149" spans="2:64">
      <c r="B149" s="45" t="str">
        <f>IF(C149,IFERROR(VLOOKUP(C149,属性对应量表位置!$A:$D,2,0),"其他属性"),"")</f>
        <v>伤害加深</v>
      </c>
      <c r="C149" s="215">
        <v>26</v>
      </c>
      <c r="D149" s="45">
        <f>ROUND(属性计算!B149,0)</f>
        <v>0</v>
      </c>
      <c r="E149" s="45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1862</v>
      </c>
      <c r="F149" s="45">
        <f t="shared" si="22"/>
        <v>1862</v>
      </c>
      <c r="G149" s="215"/>
      <c r="L149" s="218"/>
      <c r="N149" s="45" t="str">
        <f>IF(O149,IFERROR(VLOOKUP(O149,属性对应量表位置!$A:$D,2,0),"其他属性"),"")</f>
        <v>伤害加深</v>
      </c>
      <c r="O149" s="215">
        <v>26</v>
      </c>
      <c r="P149" s="45">
        <f>ROUND(属性计算!N149,0)</f>
        <v>0</v>
      </c>
      <c r="Q149" s="45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1862</v>
      </c>
      <c r="R149" s="45">
        <f t="shared" si="23"/>
        <v>1862</v>
      </c>
      <c r="S149" s="215"/>
      <c r="X149" s="218"/>
      <c r="Z149" s="45" t="str">
        <f>IF(AA149,IFERROR(VLOOKUP(AA149,属性对应量表位置!$A:$D,2,0),"其他属性"),"")</f>
        <v>伤害加深</v>
      </c>
      <c r="AA149" s="215">
        <v>26</v>
      </c>
      <c r="AB149" s="45">
        <f>ROUND(属性计算!Z149,0)</f>
        <v>0</v>
      </c>
      <c r="AC149" s="45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1862</v>
      </c>
      <c r="AD149" s="45">
        <f t="shared" si="24"/>
        <v>1862</v>
      </c>
      <c r="AE149" s="215"/>
      <c r="AJ149" s="218"/>
      <c r="BL149" s="45">
        <v>10706</v>
      </c>
    </row>
    <row r="150" spans="2:64">
      <c r="B150" s="45" t="str">
        <f>IF(C150,IFERROR(VLOOKUP(C150,属性对应量表位置!$A:$D,2,0),"其他属性"),"")</f>
        <v>伤害减免</v>
      </c>
      <c r="C150" s="215">
        <v>27</v>
      </c>
      <c r="D150" s="45">
        <f>ROUND(属性计算!B150,0)</f>
        <v>0</v>
      </c>
      <c r="E150" s="45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1862</v>
      </c>
      <c r="F150" s="45">
        <f t="shared" si="22"/>
        <v>1862</v>
      </c>
      <c r="G150" s="215"/>
      <c r="L150" s="218"/>
      <c r="N150" s="45" t="str">
        <f>IF(O150,IFERROR(VLOOKUP(O150,属性对应量表位置!$A:$D,2,0),"其他属性"),"")</f>
        <v>伤害减免</v>
      </c>
      <c r="O150" s="215">
        <v>27</v>
      </c>
      <c r="P150" s="45">
        <f>ROUND(属性计算!N150,0)</f>
        <v>0</v>
      </c>
      <c r="Q150" s="45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1862</v>
      </c>
      <c r="R150" s="45">
        <f t="shared" si="23"/>
        <v>1862</v>
      </c>
      <c r="S150" s="215"/>
      <c r="X150" s="218"/>
      <c r="Z150" s="45" t="str">
        <f>IF(AA150,IFERROR(VLOOKUP(AA150,属性对应量表位置!$A:$D,2,0),"其他属性"),"")</f>
        <v>伤害减免</v>
      </c>
      <c r="AA150" s="215">
        <v>27</v>
      </c>
      <c r="AB150" s="45">
        <f>ROUND(属性计算!Z150,0)</f>
        <v>0</v>
      </c>
      <c r="AC150" s="45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1862</v>
      </c>
      <c r="AD150" s="45">
        <f t="shared" si="24"/>
        <v>1862</v>
      </c>
      <c r="AE150" s="215"/>
      <c r="AJ150" s="218"/>
      <c r="BL150" s="45">
        <v>10707</v>
      </c>
    </row>
    <row r="151" spans="2:64">
      <c r="B151" s="45" t="str">
        <f>IF(C151,IFERROR(VLOOKUP(C151,属性对应量表位置!$A:$D,2,0),"其他属性"),"")</f>
        <v>物伤加深</v>
      </c>
      <c r="C151" s="215">
        <v>28</v>
      </c>
      <c r="D151" s="45">
        <f>ROUND(属性计算!B151,0)</f>
        <v>1500</v>
      </c>
      <c r="E151" s="45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45">
        <f t="shared" si="22"/>
        <v>1500</v>
      </c>
      <c r="G151" s="215"/>
      <c r="L151" s="218"/>
      <c r="N151" s="45" t="str">
        <f>IF(O151,IFERROR(VLOOKUP(O151,属性对应量表位置!$A:$D,2,0),"其他属性"),"")</f>
        <v>物伤加深</v>
      </c>
      <c r="O151" s="215">
        <v>28</v>
      </c>
      <c r="P151" s="45">
        <f>ROUND(属性计算!N151,0)</f>
        <v>0</v>
      </c>
      <c r="Q151" s="45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45">
        <f t="shared" si="23"/>
        <v>0</v>
      </c>
      <c r="S151" s="215"/>
      <c r="X151" s="218"/>
      <c r="Z151" s="45" t="str">
        <f>IF(AA151,IFERROR(VLOOKUP(AA151,属性对应量表位置!$A:$D,2,0),"其他属性"),"")</f>
        <v>物伤加深</v>
      </c>
      <c r="AA151" s="215">
        <v>28</v>
      </c>
      <c r="AB151" s="45">
        <f>ROUND(属性计算!Z151,0)</f>
        <v>0</v>
      </c>
      <c r="AC151" s="45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45">
        <f t="shared" si="24"/>
        <v>0</v>
      </c>
      <c r="AE151" s="215"/>
      <c r="AJ151" s="218"/>
      <c r="BL151" s="45">
        <v>10708</v>
      </c>
    </row>
    <row r="152" spans="2:64">
      <c r="B152" s="45" t="str">
        <f>IF(C152,IFERROR(VLOOKUP(C152,属性对应量表位置!$A:$D,2,0),"其他属性"),"")</f>
        <v>物伤减免</v>
      </c>
      <c r="C152" s="215">
        <v>29</v>
      </c>
      <c r="D152" s="45">
        <f>ROUND(属性计算!B152,0)</f>
        <v>0</v>
      </c>
      <c r="E152" s="45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45">
        <f t="shared" si="22"/>
        <v>0</v>
      </c>
      <c r="G152" s="215"/>
      <c r="L152" s="218"/>
      <c r="N152" s="45" t="str">
        <f>IF(O152,IFERROR(VLOOKUP(O152,属性对应量表位置!$A:$D,2,0),"其他属性"),"")</f>
        <v>物伤减免</v>
      </c>
      <c r="O152" s="215">
        <v>29</v>
      </c>
      <c r="P152" s="45">
        <f>ROUND(属性计算!N152,0)</f>
        <v>0</v>
      </c>
      <c r="Q152" s="45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45">
        <f t="shared" si="23"/>
        <v>0</v>
      </c>
      <c r="S152" s="215"/>
      <c r="X152" s="218"/>
      <c r="Z152" s="45" t="str">
        <f>IF(AA152,IFERROR(VLOOKUP(AA152,属性对应量表位置!$A:$D,2,0),"其他属性"),"")</f>
        <v>物伤减免</v>
      </c>
      <c r="AA152" s="215">
        <v>29</v>
      </c>
      <c r="AB152" s="45">
        <f>ROUND(属性计算!Z152,0)</f>
        <v>0</v>
      </c>
      <c r="AC152" s="45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45">
        <f t="shared" si="24"/>
        <v>0</v>
      </c>
      <c r="AE152" s="215"/>
      <c r="AJ152" s="218"/>
      <c r="BL152" s="45">
        <v>10709</v>
      </c>
    </row>
    <row r="153" spans="2:64">
      <c r="B153" s="45" t="str">
        <f>IF(C153,IFERROR(VLOOKUP(C153,属性对应量表位置!$A:$D,2,0),"其他属性"),"")</f>
        <v>魔伤加深</v>
      </c>
      <c r="C153" s="215">
        <v>30</v>
      </c>
      <c r="D153" s="45">
        <f>ROUND(属性计算!B153,0)</f>
        <v>0</v>
      </c>
      <c r="E153" s="45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45">
        <f t="shared" si="22"/>
        <v>0</v>
      </c>
      <c r="G153" s="215"/>
      <c r="L153" s="218"/>
      <c r="N153" s="45" t="str">
        <f>IF(O153,IFERROR(VLOOKUP(O153,属性对应量表位置!$A:$D,2,0),"其他属性"),"")</f>
        <v>魔伤加深</v>
      </c>
      <c r="O153" s="215">
        <v>30</v>
      </c>
      <c r="P153" s="45">
        <f>ROUND(属性计算!N153,0)</f>
        <v>0</v>
      </c>
      <c r="Q153" s="45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45">
        <f t="shared" si="23"/>
        <v>0</v>
      </c>
      <c r="S153" s="215"/>
      <c r="X153" s="218"/>
      <c r="Z153" s="45" t="str">
        <f>IF(AA153,IFERROR(VLOOKUP(AA153,属性对应量表位置!$A:$D,2,0),"其他属性"),"")</f>
        <v>魔伤加深</v>
      </c>
      <c r="AA153" s="215">
        <v>30</v>
      </c>
      <c r="AB153" s="45">
        <f>ROUND(属性计算!Z153,0)</f>
        <v>0</v>
      </c>
      <c r="AC153" s="45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45">
        <f t="shared" si="24"/>
        <v>0</v>
      </c>
      <c r="AE153" s="215"/>
      <c r="AJ153" s="218"/>
      <c r="BL153" s="45">
        <v>10710</v>
      </c>
    </row>
    <row r="154" spans="2:64">
      <c r="B154" s="45" t="str">
        <f>IF(C154,IFERROR(VLOOKUP(C154,属性对应量表位置!$A:$D,2,0),"其他属性"),"")</f>
        <v>魔伤减免</v>
      </c>
      <c r="C154" s="215">
        <v>31</v>
      </c>
      <c r="D154" s="45">
        <f>ROUND(属性计算!B154,0)</f>
        <v>0</v>
      </c>
      <c r="E154" s="45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45">
        <f t="shared" si="22"/>
        <v>0</v>
      </c>
      <c r="G154" s="215"/>
      <c r="L154" s="218"/>
      <c r="N154" s="45" t="str">
        <f>IF(O154,IFERROR(VLOOKUP(O154,属性对应量表位置!$A:$D,2,0),"其他属性"),"")</f>
        <v>魔伤减免</v>
      </c>
      <c r="O154" s="215">
        <v>31</v>
      </c>
      <c r="P154" s="45">
        <f>ROUND(属性计算!N154,0)</f>
        <v>0</v>
      </c>
      <c r="Q154" s="45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45">
        <f t="shared" si="23"/>
        <v>0</v>
      </c>
      <c r="S154" s="215"/>
      <c r="X154" s="218"/>
      <c r="Z154" s="45" t="str">
        <f>IF(AA154,IFERROR(VLOOKUP(AA154,属性对应量表位置!$A:$D,2,0),"其他属性"),"")</f>
        <v>魔伤减免</v>
      </c>
      <c r="AA154" s="215">
        <v>31</v>
      </c>
      <c r="AB154" s="45">
        <f>ROUND(属性计算!Z154,0)</f>
        <v>0</v>
      </c>
      <c r="AC154" s="45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45">
        <f t="shared" si="24"/>
        <v>0</v>
      </c>
      <c r="AE154" s="215"/>
      <c r="AJ154" s="218"/>
      <c r="BL154" s="45">
        <v>10711</v>
      </c>
    </row>
    <row r="155" spans="2:64">
      <c r="B155" s="45" t="str">
        <f>IF(C155,IFERROR(VLOOKUP(C155,属性对应量表位置!$A:$D,2,0),"其他属性"),"")</f>
        <v>吸血率</v>
      </c>
      <c r="C155" s="215">
        <v>32</v>
      </c>
      <c r="D155" s="45">
        <f>ROUND(属性计算!B155,0)</f>
        <v>0</v>
      </c>
      <c r="E155" s="45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45">
        <f t="shared" si="22"/>
        <v>0</v>
      </c>
      <c r="G155" s="215"/>
      <c r="L155" s="218"/>
      <c r="N155" s="45" t="str">
        <f>IF(O155,IFERROR(VLOOKUP(O155,属性对应量表位置!$A:$D,2,0),"其他属性"),"")</f>
        <v>吸血率</v>
      </c>
      <c r="O155" s="215">
        <v>32</v>
      </c>
      <c r="P155" s="45">
        <f>ROUND(属性计算!N155,0)</f>
        <v>0</v>
      </c>
      <c r="Q155" s="45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45">
        <f t="shared" si="23"/>
        <v>0</v>
      </c>
      <c r="S155" s="215"/>
      <c r="X155" s="218"/>
      <c r="Z155" s="45" t="str">
        <f>IF(AA155,IFERROR(VLOOKUP(AA155,属性对应量表位置!$A:$D,2,0),"其他属性"),"")</f>
        <v>吸血率</v>
      </c>
      <c r="AA155" s="215">
        <v>32</v>
      </c>
      <c r="AB155" s="45">
        <f>ROUND(属性计算!Z155,0)</f>
        <v>0</v>
      </c>
      <c r="AC155" s="45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45">
        <f t="shared" si="24"/>
        <v>0</v>
      </c>
      <c r="AE155" s="215"/>
      <c r="AJ155" s="218"/>
      <c r="BL155" s="45">
        <v>10712</v>
      </c>
    </row>
    <row r="156" spans="2:64">
      <c r="B156" s="45" t="str">
        <f>IF(C156,IFERROR(VLOOKUP(C156,属性对应量表位置!$A:$D,2,0),"其他属性"),"")</f>
        <v>吸血抗性</v>
      </c>
      <c r="C156" s="215">
        <v>33</v>
      </c>
      <c r="D156" s="45">
        <f>ROUND(属性计算!B156,0)</f>
        <v>0</v>
      </c>
      <c r="E156" s="45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45">
        <f t="shared" si="22"/>
        <v>0</v>
      </c>
      <c r="G156" s="215"/>
      <c r="L156" s="218"/>
      <c r="N156" s="45" t="str">
        <f>IF(O156,IFERROR(VLOOKUP(O156,属性对应量表位置!$A:$D,2,0),"其他属性"),"")</f>
        <v>吸血抗性</v>
      </c>
      <c r="O156" s="215">
        <v>33</v>
      </c>
      <c r="P156" s="45">
        <f>ROUND(属性计算!N156,0)</f>
        <v>0</v>
      </c>
      <c r="Q156" s="45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45">
        <f t="shared" si="23"/>
        <v>0</v>
      </c>
      <c r="S156" s="215"/>
      <c r="X156" s="218"/>
      <c r="Z156" s="45" t="str">
        <f>IF(AA156,IFERROR(VLOOKUP(AA156,属性对应量表位置!$A:$D,2,0),"其他属性"),"")</f>
        <v>吸血抗性</v>
      </c>
      <c r="AA156" s="215">
        <v>33</v>
      </c>
      <c r="AB156" s="45">
        <f>ROUND(属性计算!Z156,0)</f>
        <v>0</v>
      </c>
      <c r="AC156" s="45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45">
        <f t="shared" si="24"/>
        <v>0</v>
      </c>
      <c r="AE156" s="215"/>
      <c r="AJ156" s="218"/>
      <c r="BL156" s="45">
        <v>10713</v>
      </c>
    </row>
    <row r="157" spans="2:64">
      <c r="B157" s="45" t="str">
        <f>IF(C157,IFERROR(VLOOKUP(C157,属性对应量表位置!$A:$D,2,0),"其他属性"),"")</f>
        <v>暴伤加深</v>
      </c>
      <c r="C157" s="215">
        <v>34</v>
      </c>
      <c r="D157" s="45">
        <f>ROUND(属性计算!B157,0)</f>
        <v>15000</v>
      </c>
      <c r="E157" s="45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45">
        <f t="shared" si="22"/>
        <v>15000</v>
      </c>
      <c r="G157" s="215"/>
      <c r="L157" s="218"/>
      <c r="N157" s="45" t="str">
        <f>IF(O157,IFERROR(VLOOKUP(O157,属性对应量表位置!$A:$D,2,0),"其他属性"),"")</f>
        <v>暴伤加深</v>
      </c>
      <c r="O157" s="215">
        <v>34</v>
      </c>
      <c r="P157" s="45">
        <f>ROUND(属性计算!N157,0)</f>
        <v>15000</v>
      </c>
      <c r="Q157" s="45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45">
        <f t="shared" si="23"/>
        <v>15000</v>
      </c>
      <c r="S157" s="215"/>
      <c r="X157" s="218"/>
      <c r="Z157" s="45" t="str">
        <f>IF(AA157,IFERROR(VLOOKUP(AA157,属性对应量表位置!$A:$D,2,0),"其他属性"),"")</f>
        <v>暴伤加深</v>
      </c>
      <c r="AA157" s="215">
        <v>34</v>
      </c>
      <c r="AB157" s="45">
        <f>ROUND(属性计算!Z157,0)</f>
        <v>15000</v>
      </c>
      <c r="AC157" s="45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45">
        <f t="shared" si="24"/>
        <v>15000</v>
      </c>
      <c r="AE157" s="215"/>
      <c r="AJ157" s="218"/>
      <c r="BL157" s="45">
        <v>10714</v>
      </c>
    </row>
    <row r="158" spans="2:64">
      <c r="B158" s="45" t="str">
        <f>IF(C158,IFERROR(VLOOKUP(C158,属性对应量表位置!$A:$D,2,0),"其他属性"),"")</f>
        <v>暴伤减免</v>
      </c>
      <c r="C158" s="215">
        <v>35</v>
      </c>
      <c r="D158" s="45">
        <f>ROUND(属性计算!B158,0)</f>
        <v>0</v>
      </c>
      <c r="E158" s="45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45">
        <f t="shared" si="22"/>
        <v>0</v>
      </c>
      <c r="G158" s="215"/>
      <c r="L158" s="218"/>
      <c r="N158" s="45" t="str">
        <f>IF(O158,IFERROR(VLOOKUP(O158,属性对应量表位置!$A:$D,2,0),"其他属性"),"")</f>
        <v>暴伤减免</v>
      </c>
      <c r="O158" s="215">
        <v>35</v>
      </c>
      <c r="P158" s="45">
        <f>ROUND(属性计算!N158,0)</f>
        <v>0</v>
      </c>
      <c r="Q158" s="45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45">
        <f t="shared" si="23"/>
        <v>0</v>
      </c>
      <c r="S158" s="215"/>
      <c r="X158" s="218"/>
      <c r="Z158" s="45" t="str">
        <f>IF(AA158,IFERROR(VLOOKUP(AA158,属性对应量表位置!$A:$D,2,0),"其他属性"),"")</f>
        <v>暴伤减免</v>
      </c>
      <c r="AA158" s="215">
        <v>35</v>
      </c>
      <c r="AB158" s="45">
        <f>ROUND(属性计算!Z158,0)</f>
        <v>0</v>
      </c>
      <c r="AC158" s="45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45">
        <f t="shared" si="24"/>
        <v>0</v>
      </c>
      <c r="AE158" s="215"/>
      <c r="AJ158" s="218"/>
      <c r="BL158" s="45">
        <v>10715</v>
      </c>
    </row>
    <row r="159" spans="2:64">
      <c r="B159" s="45" t="str">
        <f>IF(C159,IFERROR(VLOOKUP(C159,属性对应量表位置!$A:$D,2,0),"其他属性"),"")</f>
        <v>无视防御</v>
      </c>
      <c r="C159" s="215">
        <v>36</v>
      </c>
      <c r="D159" s="45">
        <f>ROUND(属性计算!B159,0)</f>
        <v>0</v>
      </c>
      <c r="E159" s="45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45">
        <f t="shared" si="22"/>
        <v>0</v>
      </c>
      <c r="G159" s="215"/>
      <c r="L159" s="218"/>
      <c r="N159" s="45" t="str">
        <f>IF(O159,IFERROR(VLOOKUP(O159,属性对应量表位置!$A:$D,2,0),"其他属性"),"")</f>
        <v>无视防御</v>
      </c>
      <c r="O159" s="215">
        <v>36</v>
      </c>
      <c r="P159" s="45">
        <f>ROUND(属性计算!N159,0)</f>
        <v>0</v>
      </c>
      <c r="Q159" s="45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45">
        <f t="shared" si="23"/>
        <v>0</v>
      </c>
      <c r="S159" s="215"/>
      <c r="X159" s="218"/>
      <c r="Z159" s="45" t="str">
        <f>IF(AA159,IFERROR(VLOOKUP(AA159,属性对应量表位置!$A:$D,2,0),"其他属性"),"")</f>
        <v>无视防御</v>
      </c>
      <c r="AA159" s="215">
        <v>36</v>
      </c>
      <c r="AB159" s="45">
        <f>ROUND(属性计算!Z159,0)</f>
        <v>0</v>
      </c>
      <c r="AC159" s="45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45">
        <f t="shared" si="24"/>
        <v>0</v>
      </c>
      <c r="AE159" s="215"/>
      <c r="AJ159" s="218"/>
      <c r="BL159" s="45">
        <v>10716</v>
      </c>
    </row>
    <row r="160" spans="2:64">
      <c r="B160" s="45" t="str">
        <f>IF(C160,IFERROR(VLOOKUP(C160,属性对应量表位置!$A:$D,2,0),"其他属性"),"")</f>
        <v>无视防御抗性</v>
      </c>
      <c r="C160" s="215">
        <v>37</v>
      </c>
      <c r="D160" s="45">
        <f>ROUND(属性计算!B160,0)</f>
        <v>0</v>
      </c>
      <c r="E160" s="45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45">
        <f t="shared" si="22"/>
        <v>0</v>
      </c>
      <c r="G160" s="215"/>
      <c r="L160" s="218"/>
      <c r="N160" s="45" t="str">
        <f>IF(O160,IFERROR(VLOOKUP(O160,属性对应量表位置!$A:$D,2,0),"其他属性"),"")</f>
        <v>无视防御抗性</v>
      </c>
      <c r="O160" s="215">
        <v>37</v>
      </c>
      <c r="P160" s="45">
        <f>ROUND(属性计算!N160,0)</f>
        <v>0</v>
      </c>
      <c r="Q160" s="45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45">
        <f t="shared" si="23"/>
        <v>0</v>
      </c>
      <c r="S160" s="215"/>
      <c r="X160" s="218"/>
      <c r="Z160" s="45" t="str">
        <f>IF(AA160,IFERROR(VLOOKUP(AA160,属性对应量表位置!$A:$D,2,0),"其他属性"),"")</f>
        <v>无视防御抗性</v>
      </c>
      <c r="AA160" s="215">
        <v>37</v>
      </c>
      <c r="AB160" s="45">
        <f>ROUND(属性计算!Z160,0)</f>
        <v>0</v>
      </c>
      <c r="AC160" s="45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45">
        <f t="shared" si="24"/>
        <v>0</v>
      </c>
      <c r="AE160" s="215"/>
      <c r="AJ160" s="218"/>
      <c r="BL160" s="45">
        <v>10717</v>
      </c>
    </row>
    <row r="161" spans="2:64">
      <c r="B161" s="45" t="str">
        <f>IF(C161,IFERROR(VLOOKUP(C161,属性对应量表位置!$A:$D,2,0),"其他属性"),"")</f>
        <v>反弹率</v>
      </c>
      <c r="C161" s="215">
        <v>38</v>
      </c>
      <c r="D161" s="45">
        <f>ROUND(属性计算!B161,0)</f>
        <v>0</v>
      </c>
      <c r="E161" s="45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45">
        <f t="shared" si="22"/>
        <v>0</v>
      </c>
      <c r="G161" s="215"/>
      <c r="L161" s="218"/>
      <c r="N161" s="45" t="str">
        <f>IF(O161,IFERROR(VLOOKUP(O161,属性对应量表位置!$A:$D,2,0),"其他属性"),"")</f>
        <v>反弹率</v>
      </c>
      <c r="O161" s="215">
        <v>38</v>
      </c>
      <c r="P161" s="45">
        <f>ROUND(属性计算!N161,0)</f>
        <v>0</v>
      </c>
      <c r="Q161" s="45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45">
        <f t="shared" si="23"/>
        <v>0</v>
      </c>
      <c r="S161" s="215"/>
      <c r="X161" s="218"/>
      <c r="Z161" s="45" t="str">
        <f>IF(AA161,IFERROR(VLOOKUP(AA161,属性对应量表位置!$A:$D,2,0),"其他属性"),"")</f>
        <v>反弹率</v>
      </c>
      <c r="AA161" s="215">
        <v>38</v>
      </c>
      <c r="AB161" s="45">
        <f>ROUND(属性计算!Z161,0)</f>
        <v>0</v>
      </c>
      <c r="AC161" s="45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45">
        <f t="shared" si="24"/>
        <v>0</v>
      </c>
      <c r="AE161" s="215"/>
      <c r="AJ161" s="218"/>
      <c r="BL161" s="45">
        <v>10718</v>
      </c>
    </row>
    <row r="162" spans="2:64">
      <c r="B162" s="45" t="str">
        <f>IF(C162,IFERROR(VLOOKUP(C162,属性对应量表位置!$A:$D,2,0),"其他属性"),"")</f>
        <v>反弹抗性</v>
      </c>
      <c r="C162" s="215">
        <v>39</v>
      </c>
      <c r="D162" s="45">
        <f>ROUND(属性计算!B162,0)</f>
        <v>0</v>
      </c>
      <c r="E162" s="45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45">
        <f t="shared" si="22"/>
        <v>0</v>
      </c>
      <c r="G162" s="215"/>
      <c r="L162" s="218"/>
      <c r="N162" s="45" t="str">
        <f>IF(O162,IFERROR(VLOOKUP(O162,属性对应量表位置!$A:$D,2,0),"其他属性"),"")</f>
        <v>反弹抗性</v>
      </c>
      <c r="O162" s="215">
        <v>39</v>
      </c>
      <c r="P162" s="45">
        <f>ROUND(属性计算!N162,0)</f>
        <v>0</v>
      </c>
      <c r="Q162" s="45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45">
        <f t="shared" si="23"/>
        <v>0</v>
      </c>
      <c r="S162" s="215"/>
      <c r="X162" s="218"/>
      <c r="Z162" s="45" t="str">
        <f>IF(AA162,IFERROR(VLOOKUP(AA162,属性对应量表位置!$A:$D,2,0),"其他属性"),"")</f>
        <v>反弹抗性</v>
      </c>
      <c r="AA162" s="215">
        <v>39</v>
      </c>
      <c r="AB162" s="45">
        <f>ROUND(属性计算!Z162,0)</f>
        <v>0</v>
      </c>
      <c r="AC162" s="45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45">
        <f t="shared" si="24"/>
        <v>0</v>
      </c>
      <c r="AE162" s="215"/>
      <c r="AJ162" s="218"/>
      <c r="BL162" s="45">
        <v>10719</v>
      </c>
    </row>
    <row r="163" spans="2:64">
      <c r="B163" s="45" t="str">
        <f>IF(C163,IFERROR(VLOOKUP(C163,属性对应量表位置!$A:$D,2,0),"其他属性"),"")</f>
        <v/>
      </c>
      <c r="C163" s="215"/>
      <c r="D163" s="45">
        <f>ROUND(属性计算!B163,0)</f>
        <v>0</v>
      </c>
      <c r="E163" s="45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45">
        <f t="shared" si="22"/>
        <v>0</v>
      </c>
      <c r="G163" s="215"/>
      <c r="L163" s="218"/>
      <c r="N163" s="45" t="str">
        <f>IF(O163,IFERROR(VLOOKUP(O163,属性对应量表位置!$A:$D,2,0),"其他属性"),"")</f>
        <v/>
      </c>
      <c r="O163" s="215"/>
      <c r="P163" s="45">
        <f>ROUND(属性计算!N163,0)</f>
        <v>0</v>
      </c>
      <c r="Q163" s="45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45">
        <f t="shared" si="23"/>
        <v>0</v>
      </c>
      <c r="S163" s="215"/>
      <c r="X163" s="218"/>
      <c r="Z163" s="45" t="str">
        <f>IF(AA163,IFERROR(VLOOKUP(AA163,属性对应量表位置!$A:$D,2,0),"其他属性"),"")</f>
        <v/>
      </c>
      <c r="AA163" s="215"/>
      <c r="AB163" s="45">
        <f>ROUND(属性计算!Z163,0)</f>
        <v>0</v>
      </c>
      <c r="AC163" s="45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45">
        <f t="shared" si="24"/>
        <v>0</v>
      </c>
      <c r="AE163" s="215"/>
      <c r="AJ163" s="218"/>
      <c r="BL163" s="45">
        <v>10720</v>
      </c>
    </row>
    <row r="164" spans="2:64">
      <c r="B164" s="45" t="str">
        <f>IF(C164,IFERROR(VLOOKUP(C164,属性对应量表位置!$A:$D,2,0),"其他属性"),"")</f>
        <v/>
      </c>
      <c r="C164" s="215"/>
      <c r="D164" s="45">
        <f>ROUND(属性计算!B164,0)</f>
        <v>0</v>
      </c>
      <c r="E164" s="45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45">
        <f t="shared" si="22"/>
        <v>0</v>
      </c>
      <c r="G164" s="215"/>
      <c r="L164" s="218"/>
      <c r="N164" s="45" t="str">
        <f>IF(O164,IFERROR(VLOOKUP(O164,属性对应量表位置!$A:$D,2,0),"其他属性"),"")</f>
        <v/>
      </c>
      <c r="O164" s="215"/>
      <c r="P164" s="45">
        <f>ROUND(属性计算!N164,0)</f>
        <v>0</v>
      </c>
      <c r="Q164" s="45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45">
        <f t="shared" si="23"/>
        <v>0</v>
      </c>
      <c r="S164" s="215"/>
      <c r="X164" s="218"/>
      <c r="Z164" s="45" t="str">
        <f>IF(AA164,IFERROR(VLOOKUP(AA164,属性对应量表位置!$A:$D,2,0),"其他属性"),"")</f>
        <v/>
      </c>
      <c r="AA164" s="215"/>
      <c r="AB164" s="45">
        <f>ROUND(属性计算!Z164,0)</f>
        <v>0</v>
      </c>
      <c r="AC164" s="45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45">
        <f t="shared" si="24"/>
        <v>0</v>
      </c>
      <c r="AE164" s="215"/>
      <c r="AJ164" s="218"/>
      <c r="BL164" s="45">
        <v>10721</v>
      </c>
    </row>
    <row r="165" spans="2:64">
      <c r="B165" s="45" t="str">
        <f>IF(C165,IFERROR(VLOOKUP(C165,属性对应量表位置!$A:$D,2,0),"其他属性"),"")</f>
        <v/>
      </c>
      <c r="C165" s="215"/>
      <c r="D165" s="45">
        <f>ROUND(属性计算!B165,0)</f>
        <v>0</v>
      </c>
      <c r="E165" s="45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45">
        <f t="shared" si="22"/>
        <v>0</v>
      </c>
      <c r="G165" s="215"/>
      <c r="L165" s="218"/>
      <c r="N165" s="45" t="str">
        <f>IF(O165,IFERROR(VLOOKUP(O165,属性对应量表位置!$A:$D,2,0),"其他属性"),"")</f>
        <v/>
      </c>
      <c r="O165" s="215"/>
      <c r="P165" s="45">
        <f>ROUND(属性计算!N165,0)</f>
        <v>0</v>
      </c>
      <c r="Q165" s="45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45">
        <f t="shared" si="23"/>
        <v>0</v>
      </c>
      <c r="S165" s="215"/>
      <c r="X165" s="218"/>
      <c r="Z165" s="45" t="str">
        <f>IF(AA165,IFERROR(VLOOKUP(AA165,属性对应量表位置!$A:$D,2,0),"其他属性"),"")</f>
        <v/>
      </c>
      <c r="AA165" s="215"/>
      <c r="AB165" s="45">
        <f>ROUND(属性计算!Z165,0)</f>
        <v>0</v>
      </c>
      <c r="AC165" s="45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45">
        <f t="shared" si="24"/>
        <v>0</v>
      </c>
      <c r="AE165" s="215"/>
      <c r="AJ165" s="218"/>
      <c r="BL165" s="45">
        <v>10722</v>
      </c>
    </row>
    <row r="166" spans="1:64">
      <c r="A166" s="188" t="s">
        <v>70</v>
      </c>
      <c r="B166" s="216" t="s">
        <v>76</v>
      </c>
      <c r="C166" s="216"/>
      <c r="D166" s="216"/>
      <c r="F166" s="190" t="str">
        <f>养成技能!B136</f>
        <v/>
      </c>
      <c r="G166" s="217"/>
      <c r="L166" s="218"/>
      <c r="M166" s="188" t="s">
        <v>70</v>
      </c>
      <c r="N166" s="216" t="s">
        <v>76</v>
      </c>
      <c r="O166" s="216"/>
      <c r="P166" s="216"/>
      <c r="R166" s="190" t="str">
        <f>养成技能!N136</f>
        <v/>
      </c>
      <c r="S166" s="217"/>
      <c r="X166" s="218"/>
      <c r="Y166" s="188" t="s">
        <v>70</v>
      </c>
      <c r="Z166" s="216" t="s">
        <v>76</v>
      </c>
      <c r="AA166" s="216"/>
      <c r="AB166" s="216"/>
      <c r="AD166" s="190" t="str">
        <f>养成技能!Z136</f>
        <v/>
      </c>
      <c r="AE166" s="217"/>
      <c r="AJ166" s="218"/>
      <c r="BL166" s="45">
        <v>10723</v>
      </c>
    </row>
    <row r="167" spans="64:64">
      <c r="BL167" s="45">
        <v>10724</v>
      </c>
    </row>
    <row r="168" spans="64:64">
      <c r="BL168" s="45">
        <v>10725</v>
      </c>
    </row>
    <row r="169" spans="64:64">
      <c r="BL169" s="45">
        <v>10726</v>
      </c>
    </row>
    <row r="170" ht="21" spans="1:64">
      <c r="A170" s="222" t="s">
        <v>91</v>
      </c>
      <c r="BL170" s="45">
        <v>10727</v>
      </c>
    </row>
    <row r="171" spans="1:64">
      <c r="A171" s="223" t="str">
        <f>input!B1</f>
        <v>[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R171" s="223"/>
      <c r="AS171" s="223"/>
      <c r="AT171" s="223"/>
      <c r="AU171" s="223"/>
      <c r="BL171" s="45">
        <v>10728</v>
      </c>
    </row>
    <row r="172" spans="1:64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R172" s="223"/>
      <c r="AS172" s="223"/>
      <c r="AT172" s="223"/>
      <c r="AU172" s="223"/>
      <c r="BL172" s="45">
        <v>10729</v>
      </c>
    </row>
    <row r="173" spans="1:64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R173" s="223"/>
      <c r="AS173" s="223"/>
      <c r="AT173" s="223"/>
      <c r="AU173" s="223"/>
      <c r="BL173" s="45">
        <v>10730</v>
      </c>
    </row>
    <row r="174" spans="1:64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R174" s="223"/>
      <c r="AS174" s="223"/>
      <c r="AT174" s="223"/>
      <c r="AU174" s="223"/>
      <c r="BL174" s="45">
        <v>10731</v>
      </c>
    </row>
    <row r="175" spans="1:64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R175" s="223"/>
      <c r="AS175" s="223"/>
      <c r="AT175" s="223"/>
      <c r="AU175" s="223"/>
      <c r="BL175" s="45">
        <v>10732</v>
      </c>
    </row>
    <row r="176" spans="1:64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R176" s="223"/>
      <c r="AS176" s="223"/>
      <c r="AT176" s="223"/>
      <c r="AU176" s="223"/>
      <c r="BL176" s="45">
        <v>10733</v>
      </c>
    </row>
    <row r="177" spans="1:64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R177" s="223"/>
      <c r="AS177" s="223"/>
      <c r="AT177" s="223"/>
      <c r="AU177" s="223"/>
      <c r="BL177" s="45">
        <v>10734</v>
      </c>
    </row>
    <row r="178" spans="1:64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R178" s="223"/>
      <c r="AS178" s="223"/>
      <c r="AT178" s="223"/>
      <c r="AU178" s="223"/>
      <c r="BL178" s="45">
        <v>10735</v>
      </c>
    </row>
    <row r="179" spans="1:64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R179" s="223"/>
      <c r="AS179" s="223"/>
      <c r="AT179" s="223"/>
      <c r="AU179" s="223"/>
      <c r="BL179" s="45">
        <v>10736</v>
      </c>
    </row>
    <row r="180" spans="1:64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  <c r="AA180" s="223"/>
      <c r="AB180" s="223"/>
      <c r="AC180" s="223"/>
      <c r="AD180" s="223"/>
      <c r="AE180" s="223"/>
      <c r="AF180" s="223"/>
      <c r="AG180" s="223"/>
      <c r="AH180" s="223"/>
      <c r="AI180" s="223"/>
      <c r="AR180" s="223"/>
      <c r="AS180" s="223"/>
      <c r="AT180" s="223"/>
      <c r="AU180" s="223"/>
      <c r="BL180" s="45">
        <v>10737</v>
      </c>
    </row>
    <row r="181" spans="64:64">
      <c r="BL181" s="45">
        <v>10738</v>
      </c>
    </row>
    <row r="182" spans="1:64">
      <c r="A182" s="146" t="s">
        <v>92</v>
      </c>
      <c r="BL182" s="45">
        <v>10739</v>
      </c>
    </row>
    <row r="183" customHeight="1" spans="1:64">
      <c r="A183" s="224" t="str">
        <f>input!B5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</v>
      </c>
      <c r="B183" s="224"/>
      <c r="C183" s="224"/>
      <c r="D183" s="224"/>
      <c r="E183" s="224"/>
      <c r="F183" s="224"/>
      <c r="G183" s="224"/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BL183" s="45">
        <v>10740</v>
      </c>
    </row>
    <row r="184" spans="1:64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BL184" s="45">
        <v>10801</v>
      </c>
    </row>
    <row r="185" spans="1:64">
      <c r="A185" s="146" t="s">
        <v>93</v>
      </c>
      <c r="BL185" s="45">
        <v>10802</v>
      </c>
    </row>
    <row r="186" spans="1:64">
      <c r="A186" s="224" t="str">
        <f>input!B7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  <c r="B186" s="224"/>
      <c r="C186" s="224"/>
      <c r="D186" s="224"/>
      <c r="E186" s="224"/>
      <c r="F186" s="224"/>
      <c r="G186" s="224"/>
      <c r="BL186" s="45">
        <v>10803</v>
      </c>
    </row>
    <row r="187" customHeight="1" spans="8:64"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BL187" s="45">
        <v>10804</v>
      </c>
    </row>
    <row r="188" spans="1:64">
      <c r="A188" s="225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  <c r="AC188" s="225"/>
      <c r="AD188" s="225"/>
      <c r="AE188" s="225"/>
      <c r="BL188" s="45">
        <v>10805</v>
      </c>
    </row>
    <row r="189" spans="64:64">
      <c r="BL189" s="45">
        <v>10806</v>
      </c>
    </row>
    <row r="190" spans="64:64">
      <c r="BL190" s="45">
        <v>10807</v>
      </c>
    </row>
    <row r="191" spans="64:64">
      <c r="BL191" s="45">
        <v>10808</v>
      </c>
    </row>
    <row r="192" spans="64:64">
      <c r="BL192" s="45">
        <v>10809</v>
      </c>
    </row>
    <row r="193" spans="64:64">
      <c r="BL193" s="45">
        <v>10810</v>
      </c>
    </row>
    <row r="194" spans="64:64">
      <c r="BL194" s="45">
        <v>10811</v>
      </c>
    </row>
    <row r="195" spans="64:64">
      <c r="BL195" s="45">
        <v>10812</v>
      </c>
    </row>
    <row r="196" spans="64:64">
      <c r="BL196" s="45">
        <v>10813</v>
      </c>
    </row>
    <row r="197" spans="64:64">
      <c r="BL197" s="45">
        <v>10814</v>
      </c>
    </row>
    <row r="198" spans="64:64">
      <c r="BL198" s="45">
        <v>10815</v>
      </c>
    </row>
    <row r="199" spans="64:64">
      <c r="BL199" s="45">
        <v>10816</v>
      </c>
    </row>
    <row r="200" spans="64:64">
      <c r="BL200" s="45">
        <v>10817</v>
      </c>
    </row>
    <row r="201" spans="64:64">
      <c r="BL201" s="45">
        <v>10818</v>
      </c>
    </row>
    <row r="202" spans="64:64">
      <c r="BL202" s="45">
        <v>10819</v>
      </c>
    </row>
    <row r="203" spans="64:64">
      <c r="BL203" s="45">
        <v>10820</v>
      </c>
    </row>
    <row r="204" spans="64:64">
      <c r="BL204" s="45">
        <v>10821</v>
      </c>
    </row>
    <row r="205" spans="64:64">
      <c r="BL205" s="45">
        <v>10822</v>
      </c>
    </row>
    <row r="206" spans="64:64">
      <c r="BL206" s="45">
        <v>10823</v>
      </c>
    </row>
    <row r="207" spans="64:64">
      <c r="BL207" s="45">
        <v>10824</v>
      </c>
    </row>
    <row r="208" spans="64:64">
      <c r="BL208" s="45">
        <v>10825</v>
      </c>
    </row>
    <row r="209" spans="64:64">
      <c r="BL209" s="45">
        <v>10826</v>
      </c>
    </row>
    <row r="210" spans="64:64">
      <c r="BL210" s="45">
        <v>10827</v>
      </c>
    </row>
    <row r="211" spans="64:64">
      <c r="BL211" s="45">
        <v>10828</v>
      </c>
    </row>
    <row r="212" spans="64:64">
      <c r="BL212" s="45">
        <v>10829</v>
      </c>
    </row>
    <row r="213" spans="64:64">
      <c r="BL213" s="45">
        <v>10830</v>
      </c>
    </row>
    <row r="214" spans="64:64">
      <c r="BL214" s="45">
        <v>10831</v>
      </c>
    </row>
    <row r="215" spans="64:64">
      <c r="BL215" s="45">
        <v>10832</v>
      </c>
    </row>
    <row r="216" spans="64:64">
      <c r="BL216" s="45">
        <v>10833</v>
      </c>
    </row>
    <row r="217" spans="64:64">
      <c r="BL217" s="45">
        <v>10834</v>
      </c>
    </row>
    <row r="218" spans="64:64">
      <c r="BL218" s="45">
        <v>10835</v>
      </c>
    </row>
    <row r="219" spans="64:64">
      <c r="BL219" s="45">
        <v>10836</v>
      </c>
    </row>
    <row r="220" spans="64:64">
      <c r="BL220" s="45">
        <v>10837</v>
      </c>
    </row>
    <row r="221" spans="64:64">
      <c r="BL221" s="45">
        <v>10838</v>
      </c>
    </row>
    <row r="222" spans="64:64">
      <c r="BL222" s="45">
        <v>10839</v>
      </c>
    </row>
    <row r="223" spans="64:64">
      <c r="BL223" s="45">
        <v>10840</v>
      </c>
    </row>
    <row r="224" spans="64:64">
      <c r="BL224" s="45">
        <v>10901</v>
      </c>
    </row>
    <row r="225" spans="64:64">
      <c r="BL225" s="45">
        <v>10902</v>
      </c>
    </row>
    <row r="226" spans="64:64">
      <c r="BL226" s="45">
        <v>10903</v>
      </c>
    </row>
    <row r="227" spans="64:64">
      <c r="BL227" s="45">
        <v>10904</v>
      </c>
    </row>
    <row r="228" spans="64:64">
      <c r="BL228" s="45">
        <v>10905</v>
      </c>
    </row>
    <row r="229" spans="64:64">
      <c r="BL229" s="45">
        <v>10906</v>
      </c>
    </row>
    <row r="230" spans="64:64">
      <c r="BL230" s="45">
        <v>10907</v>
      </c>
    </row>
    <row r="231" spans="64:64">
      <c r="BL231" s="45">
        <v>10908</v>
      </c>
    </row>
    <row r="232" spans="64:64">
      <c r="BL232" s="45">
        <v>10909</v>
      </c>
    </row>
    <row r="233" spans="64:64">
      <c r="BL233" s="45">
        <v>10910</v>
      </c>
    </row>
    <row r="234" spans="64:64">
      <c r="BL234" s="45">
        <v>10911</v>
      </c>
    </row>
    <row r="235" spans="64:64">
      <c r="BL235" s="45">
        <v>10912</v>
      </c>
    </row>
    <row r="236" spans="64:64">
      <c r="BL236" s="45">
        <v>10913</v>
      </c>
    </row>
    <row r="237" spans="64:64">
      <c r="BL237" s="45">
        <v>10914</v>
      </c>
    </row>
    <row r="238" spans="64:64">
      <c r="BL238" s="45">
        <v>10915</v>
      </c>
    </row>
    <row r="239" spans="64:64">
      <c r="BL239" s="45">
        <v>10916</v>
      </c>
    </row>
    <row r="240" spans="64:64">
      <c r="BL240" s="45">
        <v>10917</v>
      </c>
    </row>
    <row r="241" spans="64:64">
      <c r="BL241" s="45">
        <v>10918</v>
      </c>
    </row>
    <row r="242" spans="64:64">
      <c r="BL242" s="45">
        <v>10919</v>
      </c>
    </row>
    <row r="243" spans="64:64">
      <c r="BL243" s="45">
        <v>10920</v>
      </c>
    </row>
    <row r="244" spans="64:64">
      <c r="BL244" s="45">
        <v>10921</v>
      </c>
    </row>
    <row r="245" spans="64:64">
      <c r="BL245" s="45">
        <v>10922</v>
      </c>
    </row>
    <row r="246" spans="64:64">
      <c r="BL246" s="45">
        <v>10923</v>
      </c>
    </row>
    <row r="247" spans="64:64">
      <c r="BL247" s="45">
        <v>10924</v>
      </c>
    </row>
    <row r="248" spans="64:64">
      <c r="BL248" s="45">
        <v>10925</v>
      </c>
    </row>
    <row r="249" spans="64:64">
      <c r="BL249" s="45">
        <v>10926</v>
      </c>
    </row>
    <row r="250" spans="64:64">
      <c r="BL250" s="45">
        <v>10927</v>
      </c>
    </row>
    <row r="251" spans="64:64">
      <c r="BL251" s="45">
        <v>10928</v>
      </c>
    </row>
    <row r="252" spans="64:64">
      <c r="BL252" s="45">
        <v>10929</v>
      </c>
    </row>
    <row r="253" spans="64:64">
      <c r="BL253" s="45">
        <v>10930</v>
      </c>
    </row>
    <row r="254" spans="64:64">
      <c r="BL254" s="45">
        <v>10931</v>
      </c>
    </row>
    <row r="255" spans="64:64">
      <c r="BL255" s="45">
        <v>10932</v>
      </c>
    </row>
    <row r="256" spans="64:64">
      <c r="BL256" s="45">
        <v>10933</v>
      </c>
    </row>
    <row r="257" spans="64:64">
      <c r="BL257" s="45">
        <v>10934</v>
      </c>
    </row>
    <row r="258" spans="64:64">
      <c r="BL258" s="45">
        <v>10935</v>
      </c>
    </row>
    <row r="259" spans="64:64">
      <c r="BL259" s="45">
        <v>10936</v>
      </c>
    </row>
    <row r="260" spans="64:64">
      <c r="BL260" s="45">
        <v>10937</v>
      </c>
    </row>
    <row r="261" spans="64:64">
      <c r="BL261" s="45">
        <v>10938</v>
      </c>
    </row>
    <row r="262" spans="64:64">
      <c r="BL262" s="45">
        <v>10939</v>
      </c>
    </row>
    <row r="263" spans="64:64">
      <c r="BL263" s="45">
        <v>10940</v>
      </c>
    </row>
    <row r="264" spans="64:64">
      <c r="BL264" s="45">
        <v>11001</v>
      </c>
    </row>
    <row r="265" spans="64:64">
      <c r="BL265" s="45">
        <v>11002</v>
      </c>
    </row>
    <row r="266" spans="64:64">
      <c r="BL266" s="45">
        <v>11003</v>
      </c>
    </row>
    <row r="267" spans="64:64">
      <c r="BL267" s="45">
        <v>11004</v>
      </c>
    </row>
    <row r="268" spans="64:64">
      <c r="BL268" s="45">
        <v>11005</v>
      </c>
    </row>
    <row r="269" spans="64:64">
      <c r="BL269" s="45">
        <v>11006</v>
      </c>
    </row>
    <row r="270" spans="64:64">
      <c r="BL270" s="45">
        <v>11007</v>
      </c>
    </row>
    <row r="271" spans="64:64">
      <c r="BL271" s="45">
        <v>11008</v>
      </c>
    </row>
    <row r="272" spans="64:64">
      <c r="BL272" s="45">
        <v>11009</v>
      </c>
    </row>
    <row r="273" spans="64:64">
      <c r="BL273" s="45">
        <v>11010</v>
      </c>
    </row>
    <row r="274" spans="64:64">
      <c r="BL274" s="45">
        <v>11011</v>
      </c>
    </row>
    <row r="275" spans="64:64">
      <c r="BL275" s="45">
        <v>11012</v>
      </c>
    </row>
    <row r="276" spans="64:64">
      <c r="BL276" s="45">
        <v>11013</v>
      </c>
    </row>
    <row r="277" spans="64:64">
      <c r="BL277" s="45">
        <v>11014</v>
      </c>
    </row>
    <row r="278" spans="64:64">
      <c r="BL278" s="45">
        <v>11015</v>
      </c>
    </row>
    <row r="279" spans="64:64">
      <c r="BL279" s="45">
        <v>11016</v>
      </c>
    </row>
    <row r="280" spans="64:64">
      <c r="BL280" s="45">
        <v>11017</v>
      </c>
    </row>
    <row r="281" spans="64:64">
      <c r="BL281" s="45">
        <v>11018</v>
      </c>
    </row>
    <row r="282" spans="64:64">
      <c r="BL282" s="45">
        <v>11019</v>
      </c>
    </row>
    <row r="283" spans="64:64">
      <c r="BL283" s="45">
        <v>11020</v>
      </c>
    </row>
    <row r="284" spans="64:64">
      <c r="BL284" s="45">
        <v>11021</v>
      </c>
    </row>
    <row r="285" spans="64:64">
      <c r="BL285" s="45">
        <v>11022</v>
      </c>
    </row>
    <row r="286" spans="64:64">
      <c r="BL286" s="45">
        <v>11023</v>
      </c>
    </row>
    <row r="287" spans="64:64">
      <c r="BL287" s="45">
        <v>11024</v>
      </c>
    </row>
    <row r="288" spans="64:64">
      <c r="BL288" s="45">
        <v>11025</v>
      </c>
    </row>
    <row r="289" spans="64:64">
      <c r="BL289" s="45">
        <v>11026</v>
      </c>
    </row>
    <row r="290" spans="64:64">
      <c r="BL290" s="45">
        <v>11027</v>
      </c>
    </row>
    <row r="291" spans="64:64">
      <c r="BL291" s="45">
        <v>11028</v>
      </c>
    </row>
    <row r="292" spans="64:64">
      <c r="BL292" s="45">
        <v>11029</v>
      </c>
    </row>
    <row r="293" spans="64:64">
      <c r="BL293" s="45">
        <v>11030</v>
      </c>
    </row>
    <row r="294" spans="64:64">
      <c r="BL294" s="45">
        <v>11031</v>
      </c>
    </row>
    <row r="295" spans="64:64">
      <c r="BL295" s="45">
        <v>11032</v>
      </c>
    </row>
    <row r="296" spans="64:64">
      <c r="BL296" s="45">
        <v>11033</v>
      </c>
    </row>
    <row r="297" spans="64:64">
      <c r="BL297" s="45">
        <v>11034</v>
      </c>
    </row>
    <row r="298" spans="64:64">
      <c r="BL298" s="45">
        <v>11035</v>
      </c>
    </row>
    <row r="299" spans="64:64">
      <c r="BL299" s="45">
        <v>11036</v>
      </c>
    </row>
    <row r="300" spans="64:64">
      <c r="BL300" s="45">
        <v>11037</v>
      </c>
    </row>
    <row r="301" spans="64:64">
      <c r="BL301" s="45">
        <v>11038</v>
      </c>
    </row>
    <row r="302" spans="64:64">
      <c r="BL302" s="45">
        <v>11039</v>
      </c>
    </row>
    <row r="303" spans="64:64">
      <c r="BL303" s="45">
        <v>11040</v>
      </c>
    </row>
    <row r="304" spans="64:64">
      <c r="BL304" s="45">
        <v>11101</v>
      </c>
    </row>
    <row r="305" spans="64:64">
      <c r="BL305" s="45">
        <v>11102</v>
      </c>
    </row>
    <row r="306" spans="64:64">
      <c r="BL306" s="45">
        <v>11103</v>
      </c>
    </row>
    <row r="307" spans="64:64">
      <c r="BL307" s="45">
        <v>11104</v>
      </c>
    </row>
    <row r="308" spans="64:64">
      <c r="BL308" s="45">
        <v>11105</v>
      </c>
    </row>
    <row r="309" spans="64:64">
      <c r="BL309" s="45">
        <v>11106</v>
      </c>
    </row>
    <row r="310" spans="64:64">
      <c r="BL310" s="45">
        <v>11107</v>
      </c>
    </row>
    <row r="311" spans="64:64">
      <c r="BL311" s="45">
        <v>11108</v>
      </c>
    </row>
    <row r="312" spans="64:64">
      <c r="BL312" s="45">
        <v>11109</v>
      </c>
    </row>
    <row r="313" spans="64:64">
      <c r="BL313" s="45">
        <v>11110</v>
      </c>
    </row>
    <row r="314" spans="64:64">
      <c r="BL314" s="45">
        <v>11111</v>
      </c>
    </row>
    <row r="315" spans="64:64">
      <c r="BL315" s="45">
        <v>11112</v>
      </c>
    </row>
    <row r="316" spans="64:64">
      <c r="BL316" s="45">
        <v>11113</v>
      </c>
    </row>
    <row r="317" spans="64:64">
      <c r="BL317" s="45">
        <v>11114</v>
      </c>
    </row>
    <row r="318" spans="64:64">
      <c r="BL318" s="45">
        <v>11115</v>
      </c>
    </row>
    <row r="319" spans="64:64">
      <c r="BL319" s="45">
        <v>11116</v>
      </c>
    </row>
    <row r="320" spans="64:64">
      <c r="BL320" s="45">
        <v>11117</v>
      </c>
    </row>
    <row r="321" spans="64:64">
      <c r="BL321" s="45">
        <v>11118</v>
      </c>
    </row>
    <row r="322" spans="64:64">
      <c r="BL322" s="45">
        <v>11119</v>
      </c>
    </row>
    <row r="323" spans="64:64">
      <c r="BL323" s="45">
        <v>11120</v>
      </c>
    </row>
    <row r="324" spans="64:64">
      <c r="BL324" s="45">
        <v>11121</v>
      </c>
    </row>
    <row r="325" spans="64:64">
      <c r="BL325" s="45">
        <v>11122</v>
      </c>
    </row>
    <row r="326" spans="64:64">
      <c r="BL326" s="45">
        <v>11123</v>
      </c>
    </row>
    <row r="327" spans="64:64">
      <c r="BL327" s="45">
        <v>11124</v>
      </c>
    </row>
    <row r="328" spans="64:64">
      <c r="BL328" s="45">
        <v>11125</v>
      </c>
    </row>
    <row r="329" spans="64:64">
      <c r="BL329" s="45">
        <v>11126</v>
      </c>
    </row>
    <row r="330" spans="64:64">
      <c r="BL330" s="45">
        <v>11127</v>
      </c>
    </row>
    <row r="331" spans="64:64">
      <c r="BL331" s="45">
        <v>11128</v>
      </c>
    </row>
    <row r="332" spans="64:64">
      <c r="BL332" s="45">
        <v>11129</v>
      </c>
    </row>
    <row r="333" spans="64:64">
      <c r="BL333" s="45">
        <v>11130</v>
      </c>
    </row>
    <row r="334" spans="64:64">
      <c r="BL334" s="45">
        <v>11131</v>
      </c>
    </row>
    <row r="335" spans="64:64">
      <c r="BL335" s="45">
        <v>11132</v>
      </c>
    </row>
    <row r="336" spans="64:64">
      <c r="BL336" s="45">
        <v>11133</v>
      </c>
    </row>
    <row r="337" spans="64:64">
      <c r="BL337" s="45">
        <v>11134</v>
      </c>
    </row>
    <row r="338" spans="64:64">
      <c r="BL338" s="45">
        <v>11135</v>
      </c>
    </row>
    <row r="339" spans="64:64">
      <c r="BL339" s="45">
        <v>11136</v>
      </c>
    </row>
    <row r="340" spans="64:64">
      <c r="BL340" s="45">
        <v>11137</v>
      </c>
    </row>
    <row r="341" spans="64:64">
      <c r="BL341" s="45">
        <v>11138</v>
      </c>
    </row>
    <row r="342" spans="64:64">
      <c r="BL342" s="45">
        <v>11139</v>
      </c>
    </row>
    <row r="343" spans="64:64">
      <c r="BL343" s="45">
        <v>11140</v>
      </c>
    </row>
    <row r="344" spans="64:64">
      <c r="BL344" s="45">
        <v>11201</v>
      </c>
    </row>
    <row r="345" spans="64:64">
      <c r="BL345" s="45">
        <v>11202</v>
      </c>
    </row>
    <row r="346" spans="64:64">
      <c r="BL346" s="45">
        <v>11203</v>
      </c>
    </row>
    <row r="347" spans="64:64">
      <c r="BL347" s="45">
        <v>11204</v>
      </c>
    </row>
    <row r="348" spans="64:64">
      <c r="BL348" s="45">
        <v>11205</v>
      </c>
    </row>
    <row r="349" spans="64:64">
      <c r="BL349" s="45">
        <v>11206</v>
      </c>
    </row>
    <row r="350" spans="64:64">
      <c r="BL350" s="45">
        <v>11207</v>
      </c>
    </row>
    <row r="351" spans="64:64">
      <c r="BL351" s="45">
        <v>11208</v>
      </c>
    </row>
    <row r="352" spans="64:64">
      <c r="BL352" s="45">
        <v>11209</v>
      </c>
    </row>
    <row r="353" spans="64:64">
      <c r="BL353" s="45">
        <v>11210</v>
      </c>
    </row>
    <row r="354" spans="64:64">
      <c r="BL354" s="226">
        <v>11211</v>
      </c>
    </row>
    <row r="355" spans="64:64">
      <c r="BL355" s="226">
        <v>11212</v>
      </c>
    </row>
    <row r="356" spans="64:64">
      <c r="BL356" s="226">
        <v>11213</v>
      </c>
    </row>
    <row r="357" spans="64:64">
      <c r="BL357" s="226">
        <v>11214</v>
      </c>
    </row>
    <row r="358" spans="64:64">
      <c r="BL358" s="226">
        <v>11215</v>
      </c>
    </row>
    <row r="359" spans="64:64">
      <c r="BL359" s="226">
        <v>11216</v>
      </c>
    </row>
    <row r="360" spans="64:64">
      <c r="BL360" s="226">
        <v>11217</v>
      </c>
    </row>
    <row r="361" spans="64:64">
      <c r="BL361" s="226">
        <v>11218</v>
      </c>
    </row>
    <row r="362" spans="64:64">
      <c r="BL362" s="226">
        <v>11219</v>
      </c>
    </row>
    <row r="363" spans="64:64">
      <c r="BL363" s="226">
        <v>11220</v>
      </c>
    </row>
    <row r="364" spans="64:64">
      <c r="BL364" s="226">
        <v>11221</v>
      </c>
    </row>
    <row r="365" spans="64:64">
      <c r="BL365" s="226">
        <v>11222</v>
      </c>
    </row>
    <row r="366" spans="64:64">
      <c r="BL366" s="226">
        <v>11223</v>
      </c>
    </row>
    <row r="367" spans="64:64">
      <c r="BL367" s="226">
        <v>11224</v>
      </c>
    </row>
    <row r="368" spans="64:64">
      <c r="BL368" s="226">
        <v>11225</v>
      </c>
    </row>
    <row r="369" spans="64:64">
      <c r="BL369" s="226">
        <v>11226</v>
      </c>
    </row>
    <row r="370" spans="64:64">
      <c r="BL370" s="226">
        <v>11227</v>
      </c>
    </row>
    <row r="371" spans="64:64">
      <c r="BL371" s="226">
        <v>11228</v>
      </c>
    </row>
    <row r="372" spans="64:64">
      <c r="BL372" s="226">
        <v>11229</v>
      </c>
    </row>
    <row r="373" spans="64:64">
      <c r="BL373" s="226">
        <v>11230</v>
      </c>
    </row>
    <row r="374" spans="64:64">
      <c r="BL374" s="226">
        <v>11231</v>
      </c>
    </row>
    <row r="375" spans="64:64">
      <c r="BL375" s="226">
        <v>11232</v>
      </c>
    </row>
    <row r="376" spans="64:64">
      <c r="BL376" s="226">
        <v>11233</v>
      </c>
    </row>
    <row r="377" spans="64:64">
      <c r="BL377" s="226">
        <v>11234</v>
      </c>
    </row>
    <row r="378" spans="64:64">
      <c r="BL378" s="226">
        <v>11235</v>
      </c>
    </row>
    <row r="379" spans="64:64">
      <c r="BL379" s="226">
        <v>11236</v>
      </c>
    </row>
    <row r="380" spans="64:64">
      <c r="BL380" s="226">
        <v>11237</v>
      </c>
    </row>
    <row r="381" spans="64:64">
      <c r="BL381" s="226">
        <v>11238</v>
      </c>
    </row>
    <row r="382" spans="64:64">
      <c r="BL382" s="226">
        <v>11239</v>
      </c>
    </row>
    <row r="383" spans="64:64">
      <c r="BL383" s="226">
        <v>11240</v>
      </c>
    </row>
    <row r="384" spans="64:64">
      <c r="BL384" s="226">
        <v>11301</v>
      </c>
    </row>
    <row r="385" spans="64:64">
      <c r="BL385" s="226">
        <v>11302</v>
      </c>
    </row>
    <row r="386" spans="64:64">
      <c r="BL386" s="226">
        <v>11303</v>
      </c>
    </row>
    <row r="387" spans="64:64">
      <c r="BL387" s="226">
        <v>11304</v>
      </c>
    </row>
    <row r="388" spans="64:64">
      <c r="BL388" s="226">
        <v>11305</v>
      </c>
    </row>
    <row r="389" spans="64:64">
      <c r="BL389" s="226">
        <v>11306</v>
      </c>
    </row>
    <row r="390" spans="64:64">
      <c r="BL390" s="226">
        <v>11307</v>
      </c>
    </row>
    <row r="391" spans="64:64">
      <c r="BL391" s="226">
        <v>11308</v>
      </c>
    </row>
    <row r="392" spans="64:64">
      <c r="BL392" s="226">
        <v>11309</v>
      </c>
    </row>
    <row r="393" spans="64:64">
      <c r="BL393" s="226">
        <v>11310</v>
      </c>
    </row>
    <row r="394" spans="64:64">
      <c r="BL394" s="226">
        <v>11311</v>
      </c>
    </row>
    <row r="395" spans="64:64">
      <c r="BL395" s="226">
        <v>11312</v>
      </c>
    </row>
    <row r="396" spans="64:64">
      <c r="BL396" s="226">
        <v>11313</v>
      </c>
    </row>
    <row r="397" spans="64:64">
      <c r="BL397" s="226">
        <v>11314</v>
      </c>
    </row>
    <row r="398" spans="64:64">
      <c r="BL398" s="226">
        <v>11315</v>
      </c>
    </row>
    <row r="399" spans="64:64">
      <c r="BL399" s="226">
        <v>11316</v>
      </c>
    </row>
    <row r="400" spans="64:64">
      <c r="BL400" s="226">
        <v>11317</v>
      </c>
    </row>
    <row r="401" spans="64:64">
      <c r="BL401" s="226">
        <v>11318</v>
      </c>
    </row>
    <row r="402" spans="64:64">
      <c r="BL402" s="226">
        <v>11319</v>
      </c>
    </row>
    <row r="403" spans="64:64">
      <c r="BL403" s="226">
        <v>11320</v>
      </c>
    </row>
    <row r="404" spans="64:64">
      <c r="BL404" s="226">
        <v>11321</v>
      </c>
    </row>
    <row r="405" spans="64:64">
      <c r="BL405" s="226">
        <v>11322</v>
      </c>
    </row>
    <row r="406" spans="64:64">
      <c r="BL406" s="226">
        <v>11323</v>
      </c>
    </row>
    <row r="407" spans="64:64">
      <c r="BL407" s="226">
        <v>11324</v>
      </c>
    </row>
    <row r="408" spans="64:64">
      <c r="BL408" s="226">
        <v>11325</v>
      </c>
    </row>
    <row r="409" spans="64:64">
      <c r="BL409" s="226">
        <v>11326</v>
      </c>
    </row>
    <row r="410" spans="64:64">
      <c r="BL410" s="226">
        <v>11327</v>
      </c>
    </row>
    <row r="411" spans="64:64">
      <c r="BL411" s="226">
        <v>11328</v>
      </c>
    </row>
    <row r="412" spans="64:64">
      <c r="BL412" s="226">
        <v>11329</v>
      </c>
    </row>
    <row r="413" spans="64:64">
      <c r="BL413" s="226">
        <v>11330</v>
      </c>
    </row>
    <row r="414" spans="64:64">
      <c r="BL414" s="226">
        <v>11331</v>
      </c>
    </row>
    <row r="415" spans="64:64">
      <c r="BL415" s="226">
        <v>11332</v>
      </c>
    </row>
    <row r="416" spans="64:64">
      <c r="BL416" s="226">
        <v>11333</v>
      </c>
    </row>
    <row r="417" spans="64:64">
      <c r="BL417" s="226">
        <v>11334</v>
      </c>
    </row>
    <row r="418" spans="64:64">
      <c r="BL418" s="226">
        <v>11335</v>
      </c>
    </row>
    <row r="419" spans="64:64">
      <c r="BL419" s="226">
        <v>11336</v>
      </c>
    </row>
    <row r="420" spans="64:64">
      <c r="BL420" s="226">
        <v>11337</v>
      </c>
    </row>
    <row r="421" spans="64:64">
      <c r="BL421" s="226">
        <v>11338</v>
      </c>
    </row>
    <row r="422" spans="64:64">
      <c r="BL422" s="226">
        <v>11339</v>
      </c>
    </row>
    <row r="423" spans="64:64">
      <c r="BL423" s="226">
        <v>11340</v>
      </c>
    </row>
    <row r="424" spans="64:64">
      <c r="BL424" s="226">
        <v>11401</v>
      </c>
    </row>
    <row r="425" spans="64:64">
      <c r="BL425" s="226">
        <v>11402</v>
      </c>
    </row>
    <row r="426" spans="64:64">
      <c r="BL426" s="226">
        <v>11403</v>
      </c>
    </row>
    <row r="427" spans="64:64">
      <c r="BL427" s="226">
        <v>11404</v>
      </c>
    </row>
    <row r="428" spans="64:64">
      <c r="BL428" s="226">
        <v>11405</v>
      </c>
    </row>
    <row r="429" spans="64:64">
      <c r="BL429" s="226">
        <v>11406</v>
      </c>
    </row>
    <row r="430" spans="64:64">
      <c r="BL430" s="226">
        <v>11407</v>
      </c>
    </row>
    <row r="431" spans="64:64">
      <c r="BL431" s="226">
        <v>11408</v>
      </c>
    </row>
    <row r="432" spans="64:64">
      <c r="BL432" s="226">
        <v>11409</v>
      </c>
    </row>
    <row r="433" spans="64:64">
      <c r="BL433" s="226">
        <v>11410</v>
      </c>
    </row>
    <row r="434" spans="64:64">
      <c r="BL434" s="226">
        <v>11411</v>
      </c>
    </row>
    <row r="435" spans="64:64">
      <c r="BL435" s="226">
        <v>11412</v>
      </c>
    </row>
    <row r="436" spans="64:64">
      <c r="BL436" s="226">
        <v>11413</v>
      </c>
    </row>
    <row r="437" spans="64:64">
      <c r="BL437" s="226">
        <v>11414</v>
      </c>
    </row>
    <row r="438" spans="64:64">
      <c r="BL438" s="226">
        <v>11415</v>
      </c>
    </row>
    <row r="439" spans="64:64">
      <c r="BL439" s="226">
        <v>11416</v>
      </c>
    </row>
    <row r="440" spans="64:64">
      <c r="BL440" s="226">
        <v>11417</v>
      </c>
    </row>
    <row r="441" spans="64:64">
      <c r="BL441" s="226">
        <v>11418</v>
      </c>
    </row>
    <row r="442" spans="64:64">
      <c r="BL442" s="226">
        <v>11419</v>
      </c>
    </row>
    <row r="443" spans="64:64">
      <c r="BL443" s="226">
        <v>11420</v>
      </c>
    </row>
    <row r="444" spans="64:64">
      <c r="BL444" s="226">
        <v>11421</v>
      </c>
    </row>
    <row r="445" spans="64:64">
      <c r="BL445" s="226">
        <v>11422</v>
      </c>
    </row>
    <row r="446" spans="64:64">
      <c r="BL446" s="226">
        <v>11423</v>
      </c>
    </row>
    <row r="447" spans="64:64">
      <c r="BL447" s="226">
        <v>11424</v>
      </c>
    </row>
    <row r="448" spans="64:64">
      <c r="BL448" s="226">
        <v>11425</v>
      </c>
    </row>
    <row r="449" spans="64:64">
      <c r="BL449" s="226">
        <v>11426</v>
      </c>
    </row>
    <row r="450" spans="64:64">
      <c r="BL450" s="226">
        <v>11427</v>
      </c>
    </row>
    <row r="451" spans="64:64">
      <c r="BL451" s="226">
        <v>11428</v>
      </c>
    </row>
    <row r="452" spans="64:64">
      <c r="BL452" s="226">
        <v>11429</v>
      </c>
    </row>
    <row r="453" spans="64:64">
      <c r="BL453" s="226">
        <v>11430</v>
      </c>
    </row>
    <row r="454" spans="64:64">
      <c r="BL454" s="226">
        <v>11431</v>
      </c>
    </row>
    <row r="455" spans="64:64">
      <c r="BL455" s="226">
        <v>11432</v>
      </c>
    </row>
    <row r="456" spans="64:64">
      <c r="BL456" s="226">
        <v>11433</v>
      </c>
    </row>
    <row r="457" spans="64:64">
      <c r="BL457" s="226">
        <v>11434</v>
      </c>
    </row>
    <row r="458" spans="64:64">
      <c r="BL458" s="226">
        <v>11435</v>
      </c>
    </row>
    <row r="459" spans="64:64">
      <c r="BL459" s="226">
        <v>11436</v>
      </c>
    </row>
    <row r="460" spans="64:64">
      <c r="BL460" s="226">
        <v>11437</v>
      </c>
    </row>
    <row r="461" spans="64:64">
      <c r="BL461" s="226">
        <v>11438</v>
      </c>
    </row>
    <row r="462" spans="64:64">
      <c r="BL462" s="226">
        <v>11439</v>
      </c>
    </row>
    <row r="463" spans="64:64">
      <c r="BL463" s="226">
        <v>11440</v>
      </c>
    </row>
    <row r="464" spans="64:64">
      <c r="BL464" s="226">
        <v>11501</v>
      </c>
    </row>
    <row r="465" spans="64:64">
      <c r="BL465" s="226">
        <v>11502</v>
      </c>
    </row>
    <row r="466" spans="64:64">
      <c r="BL466" s="226">
        <v>11503</v>
      </c>
    </row>
    <row r="467" spans="64:64">
      <c r="BL467" s="226">
        <v>11504</v>
      </c>
    </row>
    <row r="468" spans="64:64">
      <c r="BL468" s="226">
        <v>11505</v>
      </c>
    </row>
    <row r="469" spans="64:64">
      <c r="BL469" s="226">
        <v>11506</v>
      </c>
    </row>
    <row r="470" spans="64:64">
      <c r="BL470" s="226">
        <v>11507</v>
      </c>
    </row>
    <row r="471" spans="64:64">
      <c r="BL471" s="226">
        <v>11508</v>
      </c>
    </row>
    <row r="472" spans="64:64">
      <c r="BL472" s="226">
        <v>11509</v>
      </c>
    </row>
    <row r="473" spans="64:64">
      <c r="BL473" s="226">
        <v>11510</v>
      </c>
    </row>
    <row r="474" spans="64:64">
      <c r="BL474" s="226">
        <v>11511</v>
      </c>
    </row>
    <row r="475" spans="64:64">
      <c r="BL475" s="226">
        <v>11512</v>
      </c>
    </row>
    <row r="476" spans="64:64">
      <c r="BL476" s="226">
        <v>11513</v>
      </c>
    </row>
    <row r="477" spans="64:64">
      <c r="BL477" s="226">
        <v>11514</v>
      </c>
    </row>
    <row r="478" spans="64:64">
      <c r="BL478" s="226">
        <v>11515</v>
      </c>
    </row>
    <row r="479" spans="64:64">
      <c r="BL479" s="226">
        <v>11516</v>
      </c>
    </row>
    <row r="480" spans="64:64">
      <c r="BL480" s="226">
        <v>11517</v>
      </c>
    </row>
    <row r="481" spans="64:64">
      <c r="BL481" s="226">
        <v>11518</v>
      </c>
    </row>
    <row r="482" spans="64:64">
      <c r="BL482" s="226">
        <v>11519</v>
      </c>
    </row>
    <row r="483" spans="64:64">
      <c r="BL483" s="226">
        <v>11520</v>
      </c>
    </row>
    <row r="484" spans="64:64">
      <c r="BL484" s="226">
        <v>11521</v>
      </c>
    </row>
    <row r="485" spans="64:64">
      <c r="BL485" s="226">
        <v>11522</v>
      </c>
    </row>
    <row r="486" spans="64:64">
      <c r="BL486" s="226">
        <v>11523</v>
      </c>
    </row>
    <row r="487" spans="64:64">
      <c r="BL487" s="226">
        <v>11524</v>
      </c>
    </row>
    <row r="488" spans="64:64">
      <c r="BL488" s="226">
        <v>11525</v>
      </c>
    </row>
    <row r="489" spans="64:64">
      <c r="BL489" s="226">
        <v>11526</v>
      </c>
    </row>
    <row r="490" spans="64:64">
      <c r="BL490" s="226">
        <v>11527</v>
      </c>
    </row>
    <row r="491" spans="64:64">
      <c r="BL491" s="226">
        <v>11528</v>
      </c>
    </row>
    <row r="492" spans="64:64">
      <c r="BL492" s="226">
        <v>11529</v>
      </c>
    </row>
    <row r="493" spans="64:64">
      <c r="BL493" s="226">
        <v>11530</v>
      </c>
    </row>
    <row r="494" spans="64:64">
      <c r="BL494" s="226">
        <v>11531</v>
      </c>
    </row>
    <row r="495" spans="64:64">
      <c r="BL495" s="226">
        <v>11532</v>
      </c>
    </row>
    <row r="496" spans="64:64">
      <c r="BL496" s="226">
        <v>11533</v>
      </c>
    </row>
    <row r="497" spans="64:64">
      <c r="BL497" s="226">
        <v>11534</v>
      </c>
    </row>
    <row r="498" spans="64:64">
      <c r="BL498" s="226">
        <v>11535</v>
      </c>
    </row>
    <row r="499" spans="64:64">
      <c r="BL499" s="226">
        <v>11536</v>
      </c>
    </row>
    <row r="500" spans="64:64">
      <c r="BL500" s="226">
        <v>11537</v>
      </c>
    </row>
    <row r="501" spans="64:64">
      <c r="BL501" s="226">
        <v>11538</v>
      </c>
    </row>
    <row r="502" spans="64:64">
      <c r="BL502" s="226">
        <v>11539</v>
      </c>
    </row>
    <row r="503" spans="64:64">
      <c r="BL503" s="226">
        <v>11540</v>
      </c>
    </row>
    <row r="504" spans="64:64">
      <c r="BL504" s="226">
        <v>11601</v>
      </c>
    </row>
    <row r="505" spans="64:64">
      <c r="BL505" s="226">
        <v>11602</v>
      </c>
    </row>
    <row r="506" spans="64:64">
      <c r="BL506" s="226">
        <v>11603</v>
      </c>
    </row>
    <row r="507" spans="64:64">
      <c r="BL507" s="226">
        <v>11604</v>
      </c>
    </row>
    <row r="508" spans="64:64">
      <c r="BL508" s="226">
        <v>11605</v>
      </c>
    </row>
    <row r="509" spans="64:64">
      <c r="BL509" s="226">
        <v>11606</v>
      </c>
    </row>
    <row r="510" spans="64:64">
      <c r="BL510" s="226">
        <v>11607</v>
      </c>
    </row>
    <row r="511" spans="64:64">
      <c r="BL511" s="226">
        <v>11608</v>
      </c>
    </row>
    <row r="512" spans="64:64">
      <c r="BL512" s="226">
        <v>11609</v>
      </c>
    </row>
    <row r="513" spans="64:64">
      <c r="BL513" s="226">
        <v>11610</v>
      </c>
    </row>
    <row r="514" spans="64:64">
      <c r="BL514" s="226">
        <v>11611</v>
      </c>
    </row>
    <row r="515" spans="64:64">
      <c r="BL515" s="226">
        <v>11612</v>
      </c>
    </row>
    <row r="516" spans="64:64">
      <c r="BL516" s="226">
        <v>11613</v>
      </c>
    </row>
    <row r="517" spans="64:64">
      <c r="BL517" s="226">
        <v>11614</v>
      </c>
    </row>
    <row r="518" spans="64:64">
      <c r="BL518" s="226">
        <v>11615</v>
      </c>
    </row>
    <row r="519" spans="64:64">
      <c r="BL519" s="226">
        <v>11616</v>
      </c>
    </row>
    <row r="520" spans="64:64">
      <c r="BL520" s="226">
        <v>11617</v>
      </c>
    </row>
    <row r="521" spans="64:64">
      <c r="BL521" s="226">
        <v>11618</v>
      </c>
    </row>
    <row r="522" spans="64:64">
      <c r="BL522" s="226">
        <v>11619</v>
      </c>
    </row>
    <row r="523" spans="64:64">
      <c r="BL523" s="226">
        <v>11620</v>
      </c>
    </row>
    <row r="524" spans="64:64">
      <c r="BL524" s="226">
        <v>11621</v>
      </c>
    </row>
    <row r="525" spans="64:64">
      <c r="BL525" s="226">
        <v>11622</v>
      </c>
    </row>
    <row r="526" spans="64:64">
      <c r="BL526" s="226">
        <v>11623</v>
      </c>
    </row>
    <row r="527" spans="64:64">
      <c r="BL527" s="226">
        <v>11624</v>
      </c>
    </row>
    <row r="528" spans="64:64">
      <c r="BL528" s="226">
        <v>11625</v>
      </c>
    </row>
    <row r="529" spans="64:64">
      <c r="BL529" s="226">
        <v>11626</v>
      </c>
    </row>
    <row r="530" spans="64:64">
      <c r="BL530" s="226">
        <v>11627</v>
      </c>
    </row>
    <row r="531" spans="64:64">
      <c r="BL531" s="226">
        <v>11628</v>
      </c>
    </row>
    <row r="532" spans="64:64">
      <c r="BL532" s="226">
        <v>11629</v>
      </c>
    </row>
    <row r="533" spans="64:64">
      <c r="BL533" s="226">
        <v>11630</v>
      </c>
    </row>
    <row r="534" spans="64:64">
      <c r="BL534" s="226">
        <v>11631</v>
      </c>
    </row>
    <row r="535" spans="64:64">
      <c r="BL535" s="226">
        <v>11632</v>
      </c>
    </row>
    <row r="536" spans="64:64">
      <c r="BL536" s="226">
        <v>11633</v>
      </c>
    </row>
    <row r="537" spans="64:64">
      <c r="BL537" s="226">
        <v>11634</v>
      </c>
    </row>
    <row r="538" spans="64:64">
      <c r="BL538" s="226">
        <v>11635</v>
      </c>
    </row>
    <row r="539" spans="64:64">
      <c r="BL539" s="226">
        <v>11636</v>
      </c>
    </row>
    <row r="540" spans="64:64">
      <c r="BL540" s="226">
        <v>11637</v>
      </c>
    </row>
    <row r="541" spans="64:64">
      <c r="BL541" s="226">
        <v>11638</v>
      </c>
    </row>
    <row r="542" spans="64:64">
      <c r="BL542" s="226">
        <v>11639</v>
      </c>
    </row>
    <row r="543" spans="64:64">
      <c r="BL543" s="226">
        <v>11640</v>
      </c>
    </row>
    <row r="544" spans="64:64">
      <c r="BL544" s="226">
        <v>11701</v>
      </c>
    </row>
    <row r="545" spans="64:64">
      <c r="BL545" s="226">
        <v>11702</v>
      </c>
    </row>
    <row r="546" spans="64:64">
      <c r="BL546" s="226">
        <v>11703</v>
      </c>
    </row>
    <row r="547" spans="64:64">
      <c r="BL547" s="226">
        <v>11704</v>
      </c>
    </row>
    <row r="548" spans="64:64">
      <c r="BL548" s="226">
        <v>11705</v>
      </c>
    </row>
    <row r="549" spans="64:64">
      <c r="BL549" s="226">
        <v>11706</v>
      </c>
    </row>
    <row r="550" spans="64:64">
      <c r="BL550" s="226">
        <v>11707</v>
      </c>
    </row>
    <row r="551" spans="64:64">
      <c r="BL551" s="226">
        <v>11708</v>
      </c>
    </row>
    <row r="552" spans="64:64">
      <c r="BL552" s="226">
        <v>11709</v>
      </c>
    </row>
    <row r="553" spans="64:64">
      <c r="BL553" s="226">
        <v>11710</v>
      </c>
    </row>
    <row r="554" spans="64:64">
      <c r="BL554" s="180">
        <v>11711</v>
      </c>
    </row>
    <row r="555" spans="64:64">
      <c r="BL555" s="180">
        <v>11712</v>
      </c>
    </row>
    <row r="556" spans="64:64">
      <c r="BL556" s="180">
        <v>11713</v>
      </c>
    </row>
    <row r="557" spans="64:64">
      <c r="BL557" s="180">
        <v>11714</v>
      </c>
    </row>
    <row r="558" spans="64:64">
      <c r="BL558" s="180">
        <v>11715</v>
      </c>
    </row>
    <row r="559" spans="64:64">
      <c r="BL559" s="180">
        <v>11716</v>
      </c>
    </row>
    <row r="560" spans="64:64">
      <c r="BL560" s="180">
        <v>11717</v>
      </c>
    </row>
    <row r="561" spans="64:64">
      <c r="BL561" s="180">
        <v>11718</v>
      </c>
    </row>
    <row r="562" spans="64:64">
      <c r="BL562" s="180">
        <v>11719</v>
      </c>
    </row>
    <row r="563" spans="64:64">
      <c r="BL563" s="180">
        <v>11720</v>
      </c>
    </row>
    <row r="564" spans="64:64">
      <c r="BL564" s="180">
        <v>11721</v>
      </c>
    </row>
    <row r="565" spans="64:64">
      <c r="BL565" s="180">
        <v>11722</v>
      </c>
    </row>
    <row r="566" spans="64:64">
      <c r="BL566" s="180">
        <v>11723</v>
      </c>
    </row>
    <row r="567" spans="64:64">
      <c r="BL567" s="180">
        <v>11724</v>
      </c>
    </row>
    <row r="568" spans="64:64">
      <c r="BL568" s="180">
        <v>11725</v>
      </c>
    </row>
    <row r="569" spans="64:64">
      <c r="BL569" s="180">
        <v>11726</v>
      </c>
    </row>
    <row r="570" spans="64:64">
      <c r="BL570" s="180">
        <v>11727</v>
      </c>
    </row>
    <row r="571" spans="64:64">
      <c r="BL571" s="180">
        <v>11728</v>
      </c>
    </row>
    <row r="572" spans="64:64">
      <c r="BL572" s="180">
        <v>11729</v>
      </c>
    </row>
    <row r="573" spans="64:64">
      <c r="BL573" s="180">
        <v>11730</v>
      </c>
    </row>
    <row r="574" spans="64:64">
      <c r="BL574" s="180">
        <v>11731</v>
      </c>
    </row>
    <row r="575" spans="64:64">
      <c r="BL575" s="180">
        <v>11732</v>
      </c>
    </row>
    <row r="576" spans="64:64">
      <c r="BL576" s="180">
        <v>11733</v>
      </c>
    </row>
    <row r="577" spans="64:64">
      <c r="BL577" s="180">
        <v>11734</v>
      </c>
    </row>
    <row r="578" spans="64:64">
      <c r="BL578" s="180">
        <v>11735</v>
      </c>
    </row>
    <row r="579" spans="64:64">
      <c r="BL579" s="180">
        <v>11736</v>
      </c>
    </row>
    <row r="580" spans="64:64">
      <c r="BL580" s="180">
        <v>11737</v>
      </c>
    </row>
    <row r="581" spans="64:64">
      <c r="BL581" s="180">
        <v>11738</v>
      </c>
    </row>
    <row r="582" spans="64:64">
      <c r="BL582" s="180">
        <v>11739</v>
      </c>
    </row>
    <row r="583" spans="64:64">
      <c r="BL583" s="180">
        <v>11740</v>
      </c>
    </row>
    <row r="584" spans="64:64">
      <c r="BL584" s="180">
        <v>11801</v>
      </c>
    </row>
    <row r="585" spans="64:64">
      <c r="BL585" s="180">
        <v>11802</v>
      </c>
    </row>
    <row r="586" spans="64:64">
      <c r="BL586" s="180">
        <v>11803</v>
      </c>
    </row>
    <row r="587" spans="64:64">
      <c r="BL587" s="180">
        <v>11804</v>
      </c>
    </row>
    <row r="588" spans="64:64">
      <c r="BL588" s="180">
        <v>11805</v>
      </c>
    </row>
    <row r="589" spans="64:64">
      <c r="BL589" s="180">
        <v>11806</v>
      </c>
    </row>
    <row r="590" spans="64:64">
      <c r="BL590" s="180">
        <v>11807</v>
      </c>
    </row>
    <row r="591" spans="64:64">
      <c r="BL591" s="180">
        <v>11808</v>
      </c>
    </row>
    <row r="592" spans="64:64">
      <c r="BL592" s="180">
        <v>11809</v>
      </c>
    </row>
    <row r="593" spans="64:64">
      <c r="BL593" s="180">
        <v>11810</v>
      </c>
    </row>
    <row r="594" spans="64:64">
      <c r="BL594" s="180">
        <v>11811</v>
      </c>
    </row>
    <row r="595" spans="64:64">
      <c r="BL595" s="180">
        <v>11812</v>
      </c>
    </row>
    <row r="596" spans="64:64">
      <c r="BL596" s="180">
        <v>11813</v>
      </c>
    </row>
    <row r="597" spans="64:64">
      <c r="BL597" s="180">
        <v>11814</v>
      </c>
    </row>
    <row r="598" spans="64:64">
      <c r="BL598" s="180">
        <v>11815</v>
      </c>
    </row>
    <row r="599" spans="64:64">
      <c r="BL599" s="180">
        <v>11816</v>
      </c>
    </row>
    <row r="600" spans="64:64">
      <c r="BL600" s="180">
        <v>11817</v>
      </c>
    </row>
    <row r="601" spans="64:64">
      <c r="BL601" s="180">
        <v>11818</v>
      </c>
    </row>
    <row r="602" spans="64:64">
      <c r="BL602" s="180">
        <v>11819</v>
      </c>
    </row>
    <row r="603" spans="64:64">
      <c r="BL603" s="180">
        <v>11820</v>
      </c>
    </row>
    <row r="604" spans="64:64">
      <c r="BL604" s="180">
        <v>11821</v>
      </c>
    </row>
    <row r="605" spans="64:64">
      <c r="BL605" s="180">
        <v>11822</v>
      </c>
    </row>
    <row r="606" spans="64:64">
      <c r="BL606" s="180">
        <v>11823</v>
      </c>
    </row>
    <row r="607" spans="64:64">
      <c r="BL607" s="180">
        <v>11824</v>
      </c>
    </row>
    <row r="608" spans="64:64">
      <c r="BL608" s="180">
        <v>11825</v>
      </c>
    </row>
    <row r="609" spans="64:64">
      <c r="BL609" s="180">
        <v>11826</v>
      </c>
    </row>
    <row r="610" spans="64:64">
      <c r="BL610" s="180">
        <v>11827</v>
      </c>
    </row>
    <row r="611" spans="64:64">
      <c r="BL611" s="180">
        <v>11828</v>
      </c>
    </row>
    <row r="612" spans="64:64">
      <c r="BL612" s="180">
        <v>11829</v>
      </c>
    </row>
    <row r="613" spans="64:64">
      <c r="BL613" s="180">
        <v>11830</v>
      </c>
    </row>
    <row r="614" spans="64:64">
      <c r="BL614" s="180">
        <v>11831</v>
      </c>
    </row>
    <row r="615" spans="64:64">
      <c r="BL615" s="180">
        <v>11832</v>
      </c>
    </row>
    <row r="616" spans="64:64">
      <c r="BL616" s="180">
        <v>11833</v>
      </c>
    </row>
    <row r="617" spans="64:64">
      <c r="BL617" s="180">
        <v>11834</v>
      </c>
    </row>
    <row r="618" spans="64:64">
      <c r="BL618" s="180">
        <v>11835</v>
      </c>
    </row>
    <row r="619" spans="64:64">
      <c r="BL619" s="180">
        <v>11836</v>
      </c>
    </row>
    <row r="620" spans="64:64">
      <c r="BL620" s="180">
        <v>11837</v>
      </c>
    </row>
    <row r="621" spans="64:64">
      <c r="BL621" s="180">
        <v>11838</v>
      </c>
    </row>
    <row r="622" spans="64:64">
      <c r="BL622" s="180">
        <v>11839</v>
      </c>
    </row>
    <row r="623" spans="64:64">
      <c r="BL623" s="180">
        <v>11840</v>
      </c>
    </row>
    <row r="624" spans="64:64">
      <c r="BL624" s="180">
        <v>11901</v>
      </c>
    </row>
    <row r="625" spans="64:64">
      <c r="BL625" s="180">
        <v>11902</v>
      </c>
    </row>
    <row r="626" spans="64:64">
      <c r="BL626" s="180">
        <v>11903</v>
      </c>
    </row>
    <row r="627" spans="64:64">
      <c r="BL627" s="180">
        <v>11904</v>
      </c>
    </row>
    <row r="628" spans="64:64">
      <c r="BL628" s="180">
        <v>11905</v>
      </c>
    </row>
    <row r="629" spans="64:64">
      <c r="BL629" s="180">
        <v>11906</v>
      </c>
    </row>
    <row r="630" spans="64:64">
      <c r="BL630" s="180">
        <v>11907</v>
      </c>
    </row>
    <row r="631" spans="64:64">
      <c r="BL631" s="180">
        <v>11908</v>
      </c>
    </row>
    <row r="632" spans="64:64">
      <c r="BL632" s="180">
        <v>11909</v>
      </c>
    </row>
    <row r="633" spans="64:64">
      <c r="BL633" s="180">
        <v>11910</v>
      </c>
    </row>
    <row r="634" spans="64:64">
      <c r="BL634" s="180">
        <v>11911</v>
      </c>
    </row>
    <row r="635" spans="64:64">
      <c r="BL635" s="180">
        <v>11912</v>
      </c>
    </row>
    <row r="636" spans="64:64">
      <c r="BL636" s="180">
        <v>11913</v>
      </c>
    </row>
    <row r="637" spans="64:64">
      <c r="BL637" s="180">
        <v>11914</v>
      </c>
    </row>
    <row r="638" spans="64:64">
      <c r="BL638" s="180">
        <v>11915</v>
      </c>
    </row>
    <row r="639" spans="64:64">
      <c r="BL639" s="180">
        <v>11916</v>
      </c>
    </row>
    <row r="640" spans="64:64">
      <c r="BL640" s="180">
        <v>11917</v>
      </c>
    </row>
    <row r="641" spans="64:64">
      <c r="BL641" s="180">
        <v>11918</v>
      </c>
    </row>
    <row r="642" spans="64:64">
      <c r="BL642" s="180">
        <v>11919</v>
      </c>
    </row>
    <row r="643" spans="64:64">
      <c r="BL643" s="180">
        <v>11920</v>
      </c>
    </row>
    <row r="644" spans="64:64">
      <c r="BL644" s="180">
        <v>11921</v>
      </c>
    </row>
    <row r="645" spans="64:64">
      <c r="BL645" s="180">
        <v>11922</v>
      </c>
    </row>
    <row r="646" spans="64:64">
      <c r="BL646" s="180">
        <v>11923</v>
      </c>
    </row>
    <row r="647" spans="64:64">
      <c r="BL647" s="180">
        <v>11924</v>
      </c>
    </row>
    <row r="648" spans="64:64">
      <c r="BL648" s="180">
        <v>11925</v>
      </c>
    </row>
    <row r="649" spans="64:64">
      <c r="BL649" s="180">
        <v>11926</v>
      </c>
    </row>
    <row r="650" spans="64:64">
      <c r="BL650" s="180">
        <v>11927</v>
      </c>
    </row>
    <row r="651" spans="64:64">
      <c r="BL651" s="180">
        <v>11928</v>
      </c>
    </row>
    <row r="652" spans="64:64">
      <c r="BL652" s="180">
        <v>11929</v>
      </c>
    </row>
    <row r="653" spans="64:64">
      <c r="BL653" s="180">
        <v>11930</v>
      </c>
    </row>
    <row r="654" spans="64:64">
      <c r="BL654" s="180">
        <v>11931</v>
      </c>
    </row>
    <row r="655" spans="64:64">
      <c r="BL655" s="180">
        <v>11932</v>
      </c>
    </row>
    <row r="656" spans="64:64">
      <c r="BL656" s="180">
        <v>11933</v>
      </c>
    </row>
    <row r="657" spans="64:64">
      <c r="BL657" s="180">
        <v>11934</v>
      </c>
    </row>
    <row r="658" spans="64:64">
      <c r="BL658" s="180">
        <v>11935</v>
      </c>
    </row>
    <row r="659" spans="64:64">
      <c r="BL659" s="180">
        <v>11936</v>
      </c>
    </row>
    <row r="660" spans="64:64">
      <c r="BL660" s="180">
        <v>11937</v>
      </c>
    </row>
    <row r="661" spans="64:64">
      <c r="BL661" s="180">
        <v>11938</v>
      </c>
    </row>
    <row r="662" spans="64:64">
      <c r="BL662" s="180">
        <v>11939</v>
      </c>
    </row>
    <row r="663" spans="64:64">
      <c r="BL663" s="180">
        <v>11940</v>
      </c>
    </row>
    <row r="664" spans="64:64">
      <c r="BL664" s="180">
        <v>12001</v>
      </c>
    </row>
    <row r="665" spans="64:64">
      <c r="BL665" s="180">
        <v>12002</v>
      </c>
    </row>
    <row r="666" spans="64:64">
      <c r="BL666" s="180">
        <v>12003</v>
      </c>
    </row>
    <row r="667" spans="64:64">
      <c r="BL667" s="180">
        <v>12004</v>
      </c>
    </row>
    <row r="668" spans="64:64">
      <c r="BL668" s="180">
        <v>12005</v>
      </c>
    </row>
    <row r="669" spans="64:64">
      <c r="BL669" s="180">
        <v>12006</v>
      </c>
    </row>
    <row r="670" spans="64:64">
      <c r="BL670" s="180">
        <v>12007</v>
      </c>
    </row>
    <row r="671" spans="64:64">
      <c r="BL671" s="180">
        <v>12008</v>
      </c>
    </row>
    <row r="672" spans="64:64">
      <c r="BL672" s="180">
        <v>12009</v>
      </c>
    </row>
    <row r="673" spans="64:64">
      <c r="BL673" s="180">
        <v>12010</v>
      </c>
    </row>
    <row r="674" spans="64:64">
      <c r="BL674" s="180">
        <v>12011</v>
      </c>
    </row>
    <row r="675" spans="64:64">
      <c r="BL675" s="180">
        <v>12012</v>
      </c>
    </row>
    <row r="676" spans="64:64">
      <c r="BL676" s="180">
        <v>12013</v>
      </c>
    </row>
    <row r="677" spans="64:64">
      <c r="BL677" s="180">
        <v>12014</v>
      </c>
    </row>
    <row r="678" spans="64:64">
      <c r="BL678" s="180">
        <v>12015</v>
      </c>
    </row>
    <row r="679" spans="64:64">
      <c r="BL679" s="180">
        <v>12016</v>
      </c>
    </row>
    <row r="680" spans="64:64">
      <c r="BL680" s="180">
        <v>12017</v>
      </c>
    </row>
    <row r="681" spans="64:64">
      <c r="BL681" s="180">
        <v>12018</v>
      </c>
    </row>
    <row r="682" spans="64:64">
      <c r="BL682" s="180">
        <v>12019</v>
      </c>
    </row>
    <row r="683" spans="64:64">
      <c r="BL683" s="180">
        <v>12020</v>
      </c>
    </row>
    <row r="684" spans="64:64">
      <c r="BL684" s="180">
        <v>12021</v>
      </c>
    </row>
    <row r="685" spans="64:64">
      <c r="BL685" s="180">
        <v>12022</v>
      </c>
    </row>
    <row r="686" spans="64:64">
      <c r="BL686" s="180">
        <v>12023</v>
      </c>
    </row>
    <row r="687" spans="64:64">
      <c r="BL687" s="180">
        <v>12024</v>
      </c>
    </row>
    <row r="688" spans="64:64">
      <c r="BL688" s="180">
        <v>12025</v>
      </c>
    </row>
    <row r="689" spans="64:64">
      <c r="BL689" s="180">
        <v>12026</v>
      </c>
    </row>
    <row r="690" spans="64:64">
      <c r="BL690" s="180">
        <v>12027</v>
      </c>
    </row>
    <row r="691" spans="64:64">
      <c r="BL691" s="180">
        <v>12028</v>
      </c>
    </row>
    <row r="692" spans="64:64">
      <c r="BL692" s="180">
        <v>12029</v>
      </c>
    </row>
    <row r="693" spans="64:64">
      <c r="BL693" s="180">
        <v>12030</v>
      </c>
    </row>
    <row r="694" spans="64:64">
      <c r="BL694" s="180">
        <v>12031</v>
      </c>
    </row>
    <row r="695" spans="64:64">
      <c r="BL695" s="180">
        <v>12032</v>
      </c>
    </row>
    <row r="696" spans="64:64">
      <c r="BL696" s="180">
        <v>12033</v>
      </c>
    </row>
    <row r="697" spans="64:64">
      <c r="BL697" s="180">
        <v>12034</v>
      </c>
    </row>
    <row r="698" spans="64:64">
      <c r="BL698" s="180">
        <v>12035</v>
      </c>
    </row>
    <row r="699" spans="64:64">
      <c r="BL699" s="180">
        <v>12036</v>
      </c>
    </row>
    <row r="700" spans="64:64">
      <c r="BL700" s="180">
        <v>12037</v>
      </c>
    </row>
    <row r="701" spans="64:64">
      <c r="BL701" s="180">
        <v>12038</v>
      </c>
    </row>
    <row r="702" spans="64:64">
      <c r="BL702" s="180">
        <v>12039</v>
      </c>
    </row>
    <row r="703" spans="64:64">
      <c r="BL703" s="180">
        <v>12040</v>
      </c>
    </row>
    <row r="704" spans="64:64">
      <c r="BL704" s="180">
        <v>12041</v>
      </c>
    </row>
    <row r="705" spans="64:64">
      <c r="BL705" s="180">
        <v>12042</v>
      </c>
    </row>
    <row r="706" spans="64:64">
      <c r="BL706" s="180">
        <v>12043</v>
      </c>
    </row>
    <row r="707" spans="64:64">
      <c r="BL707" s="180">
        <v>12044</v>
      </c>
    </row>
    <row r="708" spans="64:64">
      <c r="BL708" s="180">
        <v>12045</v>
      </c>
    </row>
    <row r="709" spans="64:64">
      <c r="BL709" s="180">
        <v>12046</v>
      </c>
    </row>
    <row r="710" spans="64:64">
      <c r="BL710" s="180">
        <v>12047</v>
      </c>
    </row>
    <row r="711" spans="64:64">
      <c r="BL711" s="180">
        <v>12048</v>
      </c>
    </row>
    <row r="712" spans="64:64">
      <c r="BL712" s="180">
        <v>12049</v>
      </c>
    </row>
    <row r="713" spans="64:64">
      <c r="BL713" s="180">
        <v>12050</v>
      </c>
    </row>
    <row r="714" spans="64:64">
      <c r="BL714" s="180">
        <v>12051</v>
      </c>
    </row>
    <row r="715" spans="64:64">
      <c r="BL715" s="180">
        <v>12052</v>
      </c>
    </row>
    <row r="716" spans="64:64">
      <c r="BL716" s="180">
        <v>12053</v>
      </c>
    </row>
    <row r="717" spans="64:64">
      <c r="BL717" s="180">
        <v>12054</v>
      </c>
    </row>
    <row r="718" spans="64:64">
      <c r="BL718" s="180">
        <v>12055</v>
      </c>
    </row>
    <row r="719" spans="64:64">
      <c r="BL719" s="180">
        <v>12056</v>
      </c>
    </row>
    <row r="720" spans="64:64">
      <c r="BL720" s="180">
        <v>12057</v>
      </c>
    </row>
    <row r="721" spans="64:64">
      <c r="BL721" s="180">
        <v>12058</v>
      </c>
    </row>
    <row r="722" spans="64:64">
      <c r="BL722" s="180">
        <v>12059</v>
      </c>
    </row>
    <row r="723" spans="64:64">
      <c r="BL723" s="180">
        <v>12060</v>
      </c>
    </row>
    <row r="724" spans="64:64">
      <c r="BL724" s="180">
        <v>12101</v>
      </c>
    </row>
    <row r="725" spans="64:64">
      <c r="BL725" s="180">
        <v>12102</v>
      </c>
    </row>
    <row r="726" spans="64:64">
      <c r="BL726" s="180">
        <v>12103</v>
      </c>
    </row>
    <row r="727" spans="64:64">
      <c r="BL727" s="180">
        <v>12104</v>
      </c>
    </row>
    <row r="728" spans="64:64">
      <c r="BL728" s="180">
        <v>12105</v>
      </c>
    </row>
    <row r="729" spans="64:64">
      <c r="BL729" s="180">
        <v>12106</v>
      </c>
    </row>
    <row r="730" spans="64:64">
      <c r="BL730" s="180">
        <v>12107</v>
      </c>
    </row>
    <row r="731" spans="64:64">
      <c r="BL731" s="180">
        <v>12108</v>
      </c>
    </row>
    <row r="732" spans="64:64">
      <c r="BL732" s="180">
        <v>12109</v>
      </c>
    </row>
    <row r="733" spans="64:64">
      <c r="BL733" s="180">
        <v>12110</v>
      </c>
    </row>
    <row r="734" spans="64:64">
      <c r="BL734" s="180">
        <v>12111</v>
      </c>
    </row>
    <row r="735" spans="64:64">
      <c r="BL735" s="180">
        <v>12112</v>
      </c>
    </row>
    <row r="736" spans="64:64">
      <c r="BL736" s="180">
        <v>12113</v>
      </c>
    </row>
    <row r="737" spans="64:64">
      <c r="BL737" s="180">
        <v>12114</v>
      </c>
    </row>
    <row r="738" spans="64:64">
      <c r="BL738" s="180">
        <v>12115</v>
      </c>
    </row>
    <row r="739" spans="64:64">
      <c r="BL739" s="180">
        <v>12116</v>
      </c>
    </row>
    <row r="740" spans="64:64">
      <c r="BL740" s="180">
        <v>12117</v>
      </c>
    </row>
    <row r="741" spans="64:64">
      <c r="BL741" s="180">
        <v>12118</v>
      </c>
    </row>
    <row r="742" spans="64:64">
      <c r="BL742" s="180">
        <v>12119</v>
      </c>
    </row>
    <row r="743" spans="64:64">
      <c r="BL743" s="180">
        <v>12120</v>
      </c>
    </row>
    <row r="744" spans="64:64">
      <c r="BL744" s="180">
        <v>12121</v>
      </c>
    </row>
    <row r="745" spans="64:64">
      <c r="BL745" s="180">
        <v>12122</v>
      </c>
    </row>
    <row r="746" spans="64:64">
      <c r="BL746" s="180">
        <v>12123</v>
      </c>
    </row>
    <row r="747" spans="64:64">
      <c r="BL747" s="180">
        <v>12124</v>
      </c>
    </row>
    <row r="748" spans="64:64">
      <c r="BL748" s="180">
        <v>12125</v>
      </c>
    </row>
    <row r="749" spans="64:64">
      <c r="BL749" s="180">
        <v>12126</v>
      </c>
    </row>
    <row r="750" spans="64:64">
      <c r="BL750" s="180">
        <v>12127</v>
      </c>
    </row>
    <row r="751" spans="64:64">
      <c r="BL751" s="180">
        <v>12128</v>
      </c>
    </row>
    <row r="752" spans="64:64">
      <c r="BL752" s="180">
        <v>12129</v>
      </c>
    </row>
    <row r="753" spans="64:64">
      <c r="BL753" s="180">
        <v>12130</v>
      </c>
    </row>
    <row r="754" spans="64:64">
      <c r="BL754" s="180">
        <v>12131</v>
      </c>
    </row>
    <row r="755" spans="64:64">
      <c r="BL755" s="180">
        <v>12132</v>
      </c>
    </row>
    <row r="756" spans="64:64">
      <c r="BL756" s="180">
        <v>12133</v>
      </c>
    </row>
    <row r="757" spans="64:64">
      <c r="BL757" s="180">
        <v>12134</v>
      </c>
    </row>
    <row r="758" spans="64:64">
      <c r="BL758" s="180">
        <v>12135</v>
      </c>
    </row>
    <row r="759" spans="64:64">
      <c r="BL759" s="180">
        <v>12136</v>
      </c>
    </row>
    <row r="760" spans="64:64">
      <c r="BL760" s="180">
        <v>12137</v>
      </c>
    </row>
    <row r="761" spans="64:64">
      <c r="BL761" s="180">
        <v>12138</v>
      </c>
    </row>
    <row r="762" spans="64:64">
      <c r="BL762" s="180">
        <v>12139</v>
      </c>
    </row>
    <row r="763" spans="64:64">
      <c r="BL763" s="180">
        <v>12140</v>
      </c>
    </row>
    <row r="764" spans="64:64">
      <c r="BL764" s="180">
        <v>12141</v>
      </c>
    </row>
    <row r="765" spans="64:64">
      <c r="BL765" s="180">
        <v>12142</v>
      </c>
    </row>
    <row r="766" spans="64:64">
      <c r="BL766" s="180">
        <v>12143</v>
      </c>
    </row>
    <row r="767" spans="64:64">
      <c r="BL767" s="180">
        <v>12144</v>
      </c>
    </row>
    <row r="768" spans="64:64">
      <c r="BL768" s="180">
        <v>12145</v>
      </c>
    </row>
    <row r="769" spans="64:64">
      <c r="BL769" s="180">
        <v>12146</v>
      </c>
    </row>
    <row r="770" spans="64:64">
      <c r="BL770" s="180">
        <v>12147</v>
      </c>
    </row>
    <row r="771" spans="64:64">
      <c r="BL771" s="180">
        <v>12148</v>
      </c>
    </row>
    <row r="772" spans="64:64">
      <c r="BL772" s="180">
        <v>12149</v>
      </c>
    </row>
    <row r="773" spans="64:64">
      <c r="BL773" s="180">
        <v>12150</v>
      </c>
    </row>
    <row r="774" spans="64:64">
      <c r="BL774" s="180">
        <v>12151</v>
      </c>
    </row>
    <row r="775" spans="64:64">
      <c r="BL775" s="180">
        <v>12152</v>
      </c>
    </row>
    <row r="776" spans="64:64">
      <c r="BL776" s="180">
        <v>12153</v>
      </c>
    </row>
    <row r="777" spans="64:64">
      <c r="BL777" s="180">
        <v>12154</v>
      </c>
    </row>
    <row r="778" spans="64:64">
      <c r="BL778" s="180">
        <v>12155</v>
      </c>
    </row>
    <row r="779" spans="64:64">
      <c r="BL779" s="180">
        <v>12156</v>
      </c>
    </row>
    <row r="780" spans="64:64">
      <c r="BL780" s="180">
        <v>12157</v>
      </c>
    </row>
    <row r="781" spans="64:64">
      <c r="BL781" s="180">
        <v>12158</v>
      </c>
    </row>
    <row r="782" spans="64:64">
      <c r="BL782" s="180">
        <v>12159</v>
      </c>
    </row>
    <row r="783" spans="64:64">
      <c r="BL783" s="180">
        <v>12160</v>
      </c>
    </row>
    <row r="784" spans="64:64">
      <c r="BL784" s="180">
        <v>12201</v>
      </c>
    </row>
    <row r="785" spans="64:64">
      <c r="BL785" s="180">
        <v>12202</v>
      </c>
    </row>
    <row r="786" spans="64:64">
      <c r="BL786" s="180">
        <v>12203</v>
      </c>
    </row>
    <row r="787" spans="64:64">
      <c r="BL787" s="180">
        <v>12204</v>
      </c>
    </row>
    <row r="788" spans="64:64">
      <c r="BL788" s="180">
        <v>12205</v>
      </c>
    </row>
    <row r="789" spans="64:64">
      <c r="BL789" s="180">
        <v>12206</v>
      </c>
    </row>
    <row r="790" spans="64:64">
      <c r="BL790" s="180">
        <v>12207</v>
      </c>
    </row>
    <row r="791" spans="64:64">
      <c r="BL791" s="180">
        <v>12208</v>
      </c>
    </row>
    <row r="792" spans="64:64">
      <c r="BL792" s="180">
        <v>12209</v>
      </c>
    </row>
    <row r="793" spans="64:64">
      <c r="BL793" s="180">
        <v>12210</v>
      </c>
    </row>
    <row r="794" spans="64:64">
      <c r="BL794" s="180">
        <v>12211</v>
      </c>
    </row>
    <row r="795" spans="64:64">
      <c r="BL795" s="180">
        <v>12212</v>
      </c>
    </row>
    <row r="796" spans="64:64">
      <c r="BL796" s="180">
        <v>12213</v>
      </c>
    </row>
    <row r="797" spans="64:64">
      <c r="BL797" s="180">
        <v>12214</v>
      </c>
    </row>
    <row r="798" spans="64:64">
      <c r="BL798" s="180">
        <v>12215</v>
      </c>
    </row>
    <row r="799" spans="64:64">
      <c r="BL799" s="180">
        <v>12216</v>
      </c>
    </row>
    <row r="800" spans="64:64">
      <c r="BL800" s="180">
        <v>12217</v>
      </c>
    </row>
    <row r="801" spans="64:64">
      <c r="BL801" s="180">
        <v>12218</v>
      </c>
    </row>
    <row r="802" spans="64:64">
      <c r="BL802" s="180">
        <v>12219</v>
      </c>
    </row>
    <row r="803" spans="64:64">
      <c r="BL803" s="180">
        <v>12220</v>
      </c>
    </row>
    <row r="804" spans="64:64">
      <c r="BL804" s="180">
        <v>12221</v>
      </c>
    </row>
    <row r="805" spans="64:64">
      <c r="BL805" s="180">
        <v>12222</v>
      </c>
    </row>
    <row r="806" spans="64:64">
      <c r="BL806" s="180">
        <v>12223</v>
      </c>
    </row>
    <row r="807" spans="64:64">
      <c r="BL807" s="180">
        <v>12224</v>
      </c>
    </row>
    <row r="808" spans="64:64">
      <c r="BL808" s="180">
        <v>12225</v>
      </c>
    </row>
    <row r="809" spans="64:64">
      <c r="BL809" s="180">
        <v>12226</v>
      </c>
    </row>
    <row r="810" spans="64:64">
      <c r="BL810" s="180">
        <v>12227</v>
      </c>
    </row>
    <row r="811" spans="64:64">
      <c r="BL811" s="180">
        <v>12228</v>
      </c>
    </row>
    <row r="812" spans="64:64">
      <c r="BL812" s="180">
        <v>12229</v>
      </c>
    </row>
    <row r="813" spans="64:64">
      <c r="BL813" s="180">
        <v>12230</v>
      </c>
    </row>
    <row r="814" spans="64:64">
      <c r="BL814" s="180">
        <v>12231</v>
      </c>
    </row>
    <row r="815" spans="64:64">
      <c r="BL815" s="180">
        <v>12232</v>
      </c>
    </row>
    <row r="816" spans="64:64">
      <c r="BL816" s="180">
        <v>12233</v>
      </c>
    </row>
    <row r="817" spans="64:64">
      <c r="BL817" s="180">
        <v>12234</v>
      </c>
    </row>
    <row r="818" spans="64:64">
      <c r="BL818" s="180">
        <v>12235</v>
      </c>
    </row>
    <row r="819" spans="64:64">
      <c r="BL819" s="180">
        <v>12236</v>
      </c>
    </row>
    <row r="820" spans="64:64">
      <c r="BL820" s="180">
        <v>12237</v>
      </c>
    </row>
    <row r="821" spans="64:64">
      <c r="BL821" s="180">
        <v>12238</v>
      </c>
    </row>
    <row r="822" spans="64:64">
      <c r="BL822" s="180">
        <v>12239</v>
      </c>
    </row>
    <row r="823" spans="64:64">
      <c r="BL823" s="180">
        <v>12240</v>
      </c>
    </row>
    <row r="824" spans="64:65">
      <c r="BL824" s="226">
        <v>12241</v>
      </c>
      <c r="BM824" s="45" t="s">
        <v>94</v>
      </c>
    </row>
    <row r="825" spans="64:64">
      <c r="BL825" s="226">
        <v>12242</v>
      </c>
    </row>
    <row r="826" spans="64:64">
      <c r="BL826" s="226">
        <v>12243</v>
      </c>
    </row>
    <row r="827" spans="64:64">
      <c r="BL827" s="226">
        <v>12244</v>
      </c>
    </row>
    <row r="828" spans="64:64">
      <c r="BL828" s="226">
        <v>12245</v>
      </c>
    </row>
    <row r="829" spans="64:64">
      <c r="BL829" s="226">
        <v>12246</v>
      </c>
    </row>
    <row r="830" spans="64:64">
      <c r="BL830" s="226">
        <v>12247</v>
      </c>
    </row>
    <row r="831" spans="64:64">
      <c r="BL831" s="226">
        <v>12248</v>
      </c>
    </row>
    <row r="832" spans="64:64">
      <c r="BL832" s="226">
        <v>12249</v>
      </c>
    </row>
    <row r="833" spans="64:64">
      <c r="BL833" s="226">
        <v>12250</v>
      </c>
    </row>
    <row r="834" spans="64:64">
      <c r="BL834" s="226">
        <v>12251</v>
      </c>
    </row>
    <row r="835" spans="64:64">
      <c r="BL835" s="226">
        <v>12252</v>
      </c>
    </row>
    <row r="836" spans="64:64">
      <c r="BL836" s="226">
        <v>12253</v>
      </c>
    </row>
    <row r="837" spans="64:64">
      <c r="BL837" s="226">
        <v>12254</v>
      </c>
    </row>
    <row r="838" spans="64:64">
      <c r="BL838" s="226">
        <v>12255</v>
      </c>
    </row>
    <row r="839" spans="64:64">
      <c r="BL839" s="226">
        <v>12256</v>
      </c>
    </row>
    <row r="840" spans="64:64">
      <c r="BL840" s="226">
        <v>12257</v>
      </c>
    </row>
    <row r="841" spans="64:64">
      <c r="BL841" s="226">
        <v>12258</v>
      </c>
    </row>
    <row r="842" spans="64:64">
      <c r="BL842" s="226">
        <v>12259</v>
      </c>
    </row>
    <row r="843" spans="64:64">
      <c r="BL843" s="226">
        <v>12260</v>
      </c>
    </row>
    <row r="844" spans="64:64">
      <c r="BL844" s="226">
        <v>12301</v>
      </c>
    </row>
    <row r="845" spans="64:64">
      <c r="BL845" s="226">
        <v>12302</v>
      </c>
    </row>
    <row r="846" spans="64:64">
      <c r="BL846" s="226">
        <v>12303</v>
      </c>
    </row>
    <row r="847" spans="64:64">
      <c r="BL847" s="226">
        <v>12304</v>
      </c>
    </row>
    <row r="848" spans="64:65">
      <c r="BL848" s="226">
        <v>12305</v>
      </c>
      <c r="BM848" s="45" t="s">
        <v>95</v>
      </c>
    </row>
    <row r="849" spans="64:64">
      <c r="BL849" s="226">
        <v>12306</v>
      </c>
    </row>
    <row r="850" spans="64:64">
      <c r="BL850" s="226">
        <v>12307</v>
      </c>
    </row>
    <row r="851" spans="64:64">
      <c r="BL851" s="226">
        <v>12308</v>
      </c>
    </row>
    <row r="852" spans="64:64">
      <c r="BL852" s="226">
        <v>12309</v>
      </c>
    </row>
    <row r="853" spans="64:64">
      <c r="BL853" s="226">
        <v>12310</v>
      </c>
    </row>
    <row r="854" spans="64:64">
      <c r="BL854" s="226">
        <v>12311</v>
      </c>
    </row>
    <row r="855" spans="64:64">
      <c r="BL855" s="226">
        <v>12312</v>
      </c>
    </row>
    <row r="856" spans="64:64">
      <c r="BL856" s="226">
        <v>12313</v>
      </c>
    </row>
    <row r="857" spans="64:64">
      <c r="BL857" s="226">
        <v>12314</v>
      </c>
    </row>
    <row r="858" spans="64:64">
      <c r="BL858" s="226">
        <v>12315</v>
      </c>
    </row>
    <row r="859" spans="64:64">
      <c r="BL859" s="226">
        <v>12316</v>
      </c>
    </row>
    <row r="860" spans="64:64">
      <c r="BL860" s="226">
        <v>12317</v>
      </c>
    </row>
    <row r="861" spans="64:64">
      <c r="BL861" s="226">
        <v>12318</v>
      </c>
    </row>
    <row r="862" spans="64:64">
      <c r="BL862" s="226">
        <v>12319</v>
      </c>
    </row>
    <row r="863" spans="64:64">
      <c r="BL863" s="226">
        <v>12320</v>
      </c>
    </row>
    <row r="864" spans="64:64">
      <c r="BL864" s="226">
        <v>12321</v>
      </c>
    </row>
    <row r="865" spans="64:64">
      <c r="BL865" s="226">
        <v>12322</v>
      </c>
    </row>
    <row r="866" spans="64:64">
      <c r="BL866" s="226">
        <v>12323</v>
      </c>
    </row>
    <row r="867" spans="64:64">
      <c r="BL867" s="226">
        <v>12324</v>
      </c>
    </row>
    <row r="868" spans="64:64">
      <c r="BL868" s="226">
        <v>12325</v>
      </c>
    </row>
    <row r="869" spans="64:64">
      <c r="BL869" s="226">
        <v>12326</v>
      </c>
    </row>
    <row r="870" spans="64:64">
      <c r="BL870" s="226">
        <v>12327</v>
      </c>
    </row>
    <row r="871" spans="64:64">
      <c r="BL871" s="226">
        <v>12328</v>
      </c>
    </row>
    <row r="872" spans="64:64">
      <c r="BL872" s="226">
        <v>12329</v>
      </c>
    </row>
    <row r="873" spans="64:64">
      <c r="BL873" s="226">
        <v>12330</v>
      </c>
    </row>
    <row r="874" spans="64:64">
      <c r="BL874" s="226">
        <v>12331</v>
      </c>
    </row>
    <row r="875" spans="64:64">
      <c r="BL875" s="226">
        <v>12332</v>
      </c>
    </row>
    <row r="876" spans="64:64">
      <c r="BL876" s="226">
        <v>12333</v>
      </c>
    </row>
    <row r="877" spans="64:64">
      <c r="BL877" s="226">
        <v>12334</v>
      </c>
    </row>
    <row r="878" spans="64:64">
      <c r="BL878" s="226">
        <v>12335</v>
      </c>
    </row>
    <row r="879" spans="64:64">
      <c r="BL879" s="226">
        <v>12336</v>
      </c>
    </row>
    <row r="880" spans="64:64">
      <c r="BL880" s="226">
        <v>12337</v>
      </c>
    </row>
    <row r="881" spans="64:64">
      <c r="BL881" s="226">
        <v>12338</v>
      </c>
    </row>
    <row r="882" spans="64:64">
      <c r="BL882" s="226">
        <v>12339</v>
      </c>
    </row>
    <row r="883" spans="64:64">
      <c r="BL883" s="226">
        <v>12340</v>
      </c>
    </row>
    <row r="884" spans="64:64">
      <c r="BL884" s="226">
        <v>12341</v>
      </c>
    </row>
    <row r="885" spans="64:64">
      <c r="BL885" s="226">
        <v>12342</v>
      </c>
    </row>
    <row r="886" spans="64:64">
      <c r="BL886" s="226">
        <v>12343</v>
      </c>
    </row>
    <row r="887" spans="64:64">
      <c r="BL887" s="226">
        <v>12344</v>
      </c>
    </row>
    <row r="888" spans="64:64">
      <c r="BL888" s="226">
        <v>12345</v>
      </c>
    </row>
    <row r="889" spans="64:64">
      <c r="BL889" s="226">
        <v>12346</v>
      </c>
    </row>
    <row r="890" spans="64:64">
      <c r="BL890" s="226">
        <v>12347</v>
      </c>
    </row>
    <row r="891" spans="64:64">
      <c r="BL891" s="226">
        <v>12348</v>
      </c>
    </row>
    <row r="892" spans="64:64">
      <c r="BL892" s="226">
        <v>12349</v>
      </c>
    </row>
    <row r="893" spans="64:64">
      <c r="BL893" s="226">
        <v>12350</v>
      </c>
    </row>
    <row r="894" spans="64:64">
      <c r="BL894" s="226">
        <v>12351</v>
      </c>
    </row>
    <row r="895" spans="64:64">
      <c r="BL895" s="226">
        <v>12352</v>
      </c>
    </row>
    <row r="896" spans="64:64">
      <c r="BL896" s="226">
        <v>12353</v>
      </c>
    </row>
    <row r="897" spans="64:64">
      <c r="BL897" s="226">
        <v>12354</v>
      </c>
    </row>
    <row r="898" spans="64:64">
      <c r="BL898" s="226">
        <v>12355</v>
      </c>
    </row>
    <row r="899" spans="64:64">
      <c r="BL899" s="226">
        <v>12356</v>
      </c>
    </row>
    <row r="900" spans="64:64">
      <c r="BL900" s="226">
        <v>12357</v>
      </c>
    </row>
    <row r="901" spans="64:64">
      <c r="BL901" s="226">
        <v>12358</v>
      </c>
    </row>
    <row r="902" spans="64:64">
      <c r="BL902" s="226">
        <v>12359</v>
      </c>
    </row>
    <row r="903" spans="64:64">
      <c r="BL903" s="226">
        <v>12360</v>
      </c>
    </row>
    <row r="904" spans="64:64">
      <c r="BL904" s="226">
        <v>12401</v>
      </c>
    </row>
    <row r="905" spans="64:64">
      <c r="BL905" s="226">
        <v>12402</v>
      </c>
    </row>
    <row r="906" spans="64:64">
      <c r="BL906" s="226">
        <v>12403</v>
      </c>
    </row>
    <row r="907" spans="64:64">
      <c r="BL907" s="226">
        <v>12404</v>
      </c>
    </row>
    <row r="908" spans="64:64">
      <c r="BL908" s="226">
        <v>12405</v>
      </c>
    </row>
    <row r="909" spans="64:64">
      <c r="BL909" s="226">
        <v>12406</v>
      </c>
    </row>
    <row r="910" spans="64:64">
      <c r="BL910" s="226">
        <v>12407</v>
      </c>
    </row>
    <row r="911" spans="64:64">
      <c r="BL911" s="226">
        <v>12408</v>
      </c>
    </row>
    <row r="912" spans="64:64">
      <c r="BL912" s="226">
        <v>12409</v>
      </c>
    </row>
    <row r="913" spans="64:64">
      <c r="BL913" s="226">
        <v>12410</v>
      </c>
    </row>
    <row r="914" spans="64:64">
      <c r="BL914" s="226">
        <v>12411</v>
      </c>
    </row>
    <row r="915" spans="64:64">
      <c r="BL915" s="226">
        <v>12412</v>
      </c>
    </row>
    <row r="916" spans="64:64">
      <c r="BL916" s="226">
        <v>12413</v>
      </c>
    </row>
    <row r="917" spans="64:64">
      <c r="BL917" s="226">
        <v>12414</v>
      </c>
    </row>
    <row r="918" spans="64:64">
      <c r="BL918" s="226">
        <v>12415</v>
      </c>
    </row>
    <row r="919" spans="64:64">
      <c r="BL919" s="226">
        <v>12416</v>
      </c>
    </row>
    <row r="920" spans="64:64">
      <c r="BL920" s="226">
        <v>12417</v>
      </c>
    </row>
    <row r="921" spans="64:64">
      <c r="BL921" s="226">
        <v>12418</v>
      </c>
    </row>
    <row r="922" spans="64:64">
      <c r="BL922" s="226">
        <v>12419</v>
      </c>
    </row>
    <row r="923" spans="64:64">
      <c r="BL923" s="226">
        <v>12420</v>
      </c>
    </row>
    <row r="924" spans="64:64">
      <c r="BL924" s="226">
        <v>12421</v>
      </c>
    </row>
    <row r="925" spans="64:64">
      <c r="BL925" s="226">
        <v>12422</v>
      </c>
    </row>
    <row r="926" spans="64:64">
      <c r="BL926" s="226">
        <v>12423</v>
      </c>
    </row>
    <row r="927" spans="64:64">
      <c r="BL927" s="226">
        <v>12424</v>
      </c>
    </row>
    <row r="928" spans="64:64">
      <c r="BL928" s="226">
        <v>12425</v>
      </c>
    </row>
    <row r="929" spans="64:64">
      <c r="BL929" s="226">
        <v>12426</v>
      </c>
    </row>
    <row r="930" spans="64:64">
      <c r="BL930" s="226">
        <v>12427</v>
      </c>
    </row>
    <row r="931" spans="64:64">
      <c r="BL931" s="226">
        <v>12428</v>
      </c>
    </row>
    <row r="932" spans="64:64">
      <c r="BL932" s="226">
        <v>12429</v>
      </c>
    </row>
    <row r="933" spans="64:64">
      <c r="BL933" s="226">
        <v>12430</v>
      </c>
    </row>
    <row r="934" spans="64:64">
      <c r="BL934" s="226">
        <v>12431</v>
      </c>
    </row>
    <row r="935" spans="64:64">
      <c r="BL935" s="226">
        <v>12432</v>
      </c>
    </row>
    <row r="936" spans="64:64">
      <c r="BL936" s="226">
        <v>12433</v>
      </c>
    </row>
    <row r="937" spans="64:64">
      <c r="BL937" s="226">
        <v>12434</v>
      </c>
    </row>
    <row r="938" spans="64:64">
      <c r="BL938" s="226">
        <v>12435</v>
      </c>
    </row>
    <row r="939" spans="64:64">
      <c r="BL939" s="226">
        <v>12436</v>
      </c>
    </row>
    <row r="940" spans="64:64">
      <c r="BL940" s="226">
        <v>12437</v>
      </c>
    </row>
    <row r="941" spans="64:64">
      <c r="BL941" s="226">
        <v>12438</v>
      </c>
    </row>
    <row r="942" spans="64:64">
      <c r="BL942" s="226">
        <v>12439</v>
      </c>
    </row>
    <row r="943" spans="64:64">
      <c r="BL943" s="226">
        <v>12440</v>
      </c>
    </row>
    <row r="944" spans="64:64">
      <c r="BL944" s="226">
        <v>12441</v>
      </c>
    </row>
    <row r="945" spans="64:64">
      <c r="BL945" s="226">
        <v>12442</v>
      </c>
    </row>
    <row r="946" spans="64:64">
      <c r="BL946" s="226">
        <v>12443</v>
      </c>
    </row>
    <row r="947" spans="64:64">
      <c r="BL947" s="226">
        <v>12444</v>
      </c>
    </row>
    <row r="948" spans="64:64">
      <c r="BL948" s="226">
        <v>12445</v>
      </c>
    </row>
    <row r="949" spans="64:64">
      <c r="BL949" s="226">
        <v>12446</v>
      </c>
    </row>
    <row r="950" spans="64:64">
      <c r="BL950" s="226">
        <v>12447</v>
      </c>
    </row>
    <row r="951" spans="64:64">
      <c r="BL951" s="226">
        <v>12448</v>
      </c>
    </row>
    <row r="952" spans="64:64">
      <c r="BL952" s="226">
        <v>12449</v>
      </c>
    </row>
    <row r="953" spans="64:64">
      <c r="BL953" s="226">
        <v>12450</v>
      </c>
    </row>
    <row r="954" spans="64:64">
      <c r="BL954" s="226">
        <v>12451</v>
      </c>
    </row>
    <row r="955" spans="64:64">
      <c r="BL955" s="226">
        <v>12452</v>
      </c>
    </row>
    <row r="956" spans="64:64">
      <c r="BL956" s="226">
        <v>12453</v>
      </c>
    </row>
    <row r="957" spans="64:64">
      <c r="BL957" s="226">
        <v>12454</v>
      </c>
    </row>
    <row r="958" spans="64:64">
      <c r="BL958" s="226">
        <v>12455</v>
      </c>
    </row>
    <row r="959" spans="64:64">
      <c r="BL959" s="226">
        <v>12456</v>
      </c>
    </row>
    <row r="960" spans="64:64">
      <c r="BL960" s="226">
        <v>12457</v>
      </c>
    </row>
    <row r="961" spans="64:64">
      <c r="BL961" s="226">
        <v>12458</v>
      </c>
    </row>
    <row r="962" spans="64:64">
      <c r="BL962" s="180">
        <v>12459</v>
      </c>
    </row>
    <row r="963" spans="64:64">
      <c r="BL963" s="180">
        <v>12460</v>
      </c>
    </row>
    <row r="964" spans="64:64">
      <c r="BL964" s="180">
        <v>12501</v>
      </c>
    </row>
    <row r="965" spans="64:64">
      <c r="BL965" s="180">
        <v>12502</v>
      </c>
    </row>
    <row r="966" spans="64:64">
      <c r="BL966" s="180">
        <v>12503</v>
      </c>
    </row>
    <row r="967" spans="64:64">
      <c r="BL967" s="180">
        <v>12504</v>
      </c>
    </row>
    <row r="968" spans="64:64">
      <c r="BL968" s="180">
        <v>12505</v>
      </c>
    </row>
    <row r="969" spans="64:64">
      <c r="BL969" s="180">
        <v>12506</v>
      </c>
    </row>
    <row r="970" spans="64:64">
      <c r="BL970" s="180">
        <v>12507</v>
      </c>
    </row>
    <row r="971" spans="64:64">
      <c r="BL971" s="180">
        <v>12508</v>
      </c>
    </row>
    <row r="972" spans="64:64">
      <c r="BL972" s="180">
        <v>12509</v>
      </c>
    </row>
    <row r="973" spans="64:64">
      <c r="BL973" s="180">
        <v>12510</v>
      </c>
    </row>
    <row r="974" spans="64:64">
      <c r="BL974" s="180">
        <v>12511</v>
      </c>
    </row>
    <row r="975" spans="64:64">
      <c r="BL975" s="180">
        <v>12512</v>
      </c>
    </row>
    <row r="976" spans="64:64">
      <c r="BL976" s="180">
        <v>12513</v>
      </c>
    </row>
    <row r="977" spans="64:64">
      <c r="BL977" s="180">
        <v>12514</v>
      </c>
    </row>
    <row r="978" spans="64:64">
      <c r="BL978" s="180">
        <v>12515</v>
      </c>
    </row>
    <row r="979" spans="64:64">
      <c r="BL979" s="180">
        <v>12516</v>
      </c>
    </row>
    <row r="980" spans="64:64">
      <c r="BL980" s="180">
        <v>12517</v>
      </c>
    </row>
    <row r="981" spans="64:64">
      <c r="BL981" s="180">
        <v>12518</v>
      </c>
    </row>
    <row r="982" spans="64:64">
      <c r="BL982" s="180">
        <v>12519</v>
      </c>
    </row>
    <row r="983" spans="64:64">
      <c r="BL983" s="180">
        <v>12520</v>
      </c>
    </row>
    <row r="984" spans="64:64">
      <c r="BL984" s="180">
        <v>12521</v>
      </c>
    </row>
    <row r="985" spans="64:64">
      <c r="BL985" s="180">
        <v>12522</v>
      </c>
    </row>
    <row r="986" spans="64:64">
      <c r="BL986" s="180">
        <v>12523</v>
      </c>
    </row>
    <row r="987" spans="64:64">
      <c r="BL987" s="180">
        <v>12524</v>
      </c>
    </row>
    <row r="988" spans="64:64">
      <c r="BL988" s="180">
        <v>12525</v>
      </c>
    </row>
    <row r="989" spans="64:64">
      <c r="BL989" s="180">
        <v>12526</v>
      </c>
    </row>
    <row r="990" spans="64:64">
      <c r="BL990" s="180">
        <v>12527</v>
      </c>
    </row>
    <row r="991" spans="64:64">
      <c r="BL991" s="180">
        <v>12528</v>
      </c>
    </row>
    <row r="992" spans="64:64">
      <c r="BL992" s="180">
        <v>12529</v>
      </c>
    </row>
    <row r="993" spans="64:64">
      <c r="BL993" s="180">
        <v>12530</v>
      </c>
    </row>
    <row r="994" spans="64:64">
      <c r="BL994" s="180">
        <v>12531</v>
      </c>
    </row>
    <row r="995" spans="64:64">
      <c r="BL995" s="180">
        <v>12532</v>
      </c>
    </row>
    <row r="996" spans="64:64">
      <c r="BL996" s="180">
        <v>12533</v>
      </c>
    </row>
    <row r="997" spans="64:64">
      <c r="BL997" s="180">
        <v>12534</v>
      </c>
    </row>
    <row r="998" spans="64:64">
      <c r="BL998" s="180">
        <v>12535</v>
      </c>
    </row>
    <row r="999" spans="64:64">
      <c r="BL999" s="180">
        <v>12536</v>
      </c>
    </row>
    <row r="1000" spans="64:64">
      <c r="BL1000" s="180">
        <v>12537</v>
      </c>
    </row>
    <row r="1001" spans="64:64">
      <c r="BL1001" s="180">
        <v>12538</v>
      </c>
    </row>
    <row r="1002" spans="64:64">
      <c r="BL1002" s="180">
        <v>12539</v>
      </c>
    </row>
    <row r="1003" spans="64:64">
      <c r="BL1003" s="180">
        <v>12540</v>
      </c>
    </row>
    <row r="1004" spans="64:64">
      <c r="BL1004" s="180">
        <v>12541</v>
      </c>
    </row>
    <row r="1005" spans="64:64">
      <c r="BL1005" s="180">
        <v>12542</v>
      </c>
    </row>
    <row r="1006" spans="64:64">
      <c r="BL1006" s="180">
        <v>12543</v>
      </c>
    </row>
    <row r="1007" spans="64:64">
      <c r="BL1007" s="180">
        <v>12544</v>
      </c>
    </row>
    <row r="1008" spans="64:64">
      <c r="BL1008" s="180">
        <v>12545</v>
      </c>
    </row>
    <row r="1009" spans="64:64">
      <c r="BL1009" s="180">
        <v>12546</v>
      </c>
    </row>
    <row r="1010" spans="64:64">
      <c r="BL1010" s="180">
        <v>12547</v>
      </c>
    </row>
    <row r="1011" spans="64:64">
      <c r="BL1011" s="180">
        <v>12548</v>
      </c>
    </row>
    <row r="1012" spans="64:64">
      <c r="BL1012" s="180">
        <v>12549</v>
      </c>
    </row>
    <row r="1013" spans="64:64">
      <c r="BL1013" s="180">
        <v>12550</v>
      </c>
    </row>
    <row r="1014" spans="64:64">
      <c r="BL1014" s="180">
        <v>12551</v>
      </c>
    </row>
    <row r="1015" spans="64:64">
      <c r="BL1015" s="180">
        <v>12552</v>
      </c>
    </row>
    <row r="1016" spans="64:64">
      <c r="BL1016" s="180">
        <v>12553</v>
      </c>
    </row>
    <row r="1017" spans="64:64">
      <c r="BL1017" s="180">
        <v>12554</v>
      </c>
    </row>
    <row r="1018" spans="64:64">
      <c r="BL1018" s="180">
        <v>12555</v>
      </c>
    </row>
    <row r="1019" spans="64:64">
      <c r="BL1019" s="180">
        <v>12556</v>
      </c>
    </row>
    <row r="1020" spans="64:64">
      <c r="BL1020" s="180">
        <v>12557</v>
      </c>
    </row>
    <row r="1021" spans="64:64">
      <c r="BL1021" s="180">
        <v>12558</v>
      </c>
    </row>
    <row r="1022" spans="64:64">
      <c r="BL1022" s="180">
        <v>12559</v>
      </c>
    </row>
    <row r="1023" spans="64:64">
      <c r="BL1023" s="180">
        <v>12560</v>
      </c>
    </row>
    <row r="1024" spans="64:64">
      <c r="BL1024" s="180">
        <v>12601</v>
      </c>
    </row>
    <row r="1025" spans="64:64">
      <c r="BL1025" s="180">
        <v>12602</v>
      </c>
    </row>
    <row r="1026" spans="64:64">
      <c r="BL1026" s="180">
        <v>12603</v>
      </c>
    </row>
    <row r="1027" spans="64:64">
      <c r="BL1027" s="180">
        <v>12604</v>
      </c>
    </row>
    <row r="1028" spans="64:64">
      <c r="BL1028" s="180">
        <v>12605</v>
      </c>
    </row>
    <row r="1029" spans="64:64">
      <c r="BL1029" s="180">
        <v>12606</v>
      </c>
    </row>
    <row r="1030" spans="64:64">
      <c r="BL1030" s="180">
        <v>12607</v>
      </c>
    </row>
    <row r="1031" spans="64:64">
      <c r="BL1031" s="180">
        <v>12608</v>
      </c>
    </row>
    <row r="1032" spans="64:64">
      <c r="BL1032" s="180">
        <v>12609</v>
      </c>
    </row>
    <row r="1033" spans="64:64">
      <c r="BL1033" s="180">
        <v>12610</v>
      </c>
    </row>
    <row r="1034" spans="64:64">
      <c r="BL1034" s="180">
        <v>12611</v>
      </c>
    </row>
    <row r="1035" spans="64:64">
      <c r="BL1035" s="180">
        <v>12612</v>
      </c>
    </row>
    <row r="1036" spans="64:64">
      <c r="BL1036" s="180">
        <v>12613</v>
      </c>
    </row>
    <row r="1037" spans="64:64">
      <c r="BL1037" s="180">
        <v>12614</v>
      </c>
    </row>
    <row r="1038" spans="64:64">
      <c r="BL1038" s="180">
        <v>12615</v>
      </c>
    </row>
    <row r="1039" spans="64:64">
      <c r="BL1039" s="180">
        <v>12616</v>
      </c>
    </row>
    <row r="1040" spans="64:64">
      <c r="BL1040" s="180">
        <v>12617</v>
      </c>
    </row>
    <row r="1041" spans="64:64">
      <c r="BL1041" s="180">
        <v>12618</v>
      </c>
    </row>
    <row r="1042" spans="64:64">
      <c r="BL1042" s="180">
        <v>12619</v>
      </c>
    </row>
    <row r="1043" spans="64:64">
      <c r="BL1043" s="180">
        <v>12620</v>
      </c>
    </row>
    <row r="1044" spans="64:64">
      <c r="BL1044" s="180">
        <v>12621</v>
      </c>
    </row>
    <row r="1045" spans="64:64">
      <c r="BL1045" s="180">
        <v>12622</v>
      </c>
    </row>
    <row r="1046" spans="64:64">
      <c r="BL1046" s="180">
        <v>12623</v>
      </c>
    </row>
    <row r="1047" spans="64:64">
      <c r="BL1047" s="180">
        <v>12624</v>
      </c>
    </row>
    <row r="1048" spans="64:64">
      <c r="BL1048" s="180">
        <v>12625</v>
      </c>
    </row>
    <row r="1049" spans="64:64">
      <c r="BL1049" s="180">
        <v>12626</v>
      </c>
    </row>
    <row r="1050" spans="64:64">
      <c r="BL1050" s="180">
        <v>12627</v>
      </c>
    </row>
    <row r="1051" spans="64:64">
      <c r="BL1051" s="180">
        <v>12628</v>
      </c>
    </row>
    <row r="1052" spans="64:64">
      <c r="BL1052" s="180">
        <v>12629</v>
      </c>
    </row>
    <row r="1053" spans="64:64">
      <c r="BL1053" s="180">
        <v>12630</v>
      </c>
    </row>
    <row r="1054" spans="64:64">
      <c r="BL1054" s="180">
        <v>12631</v>
      </c>
    </row>
    <row r="1055" spans="64:64">
      <c r="BL1055" s="180">
        <v>12632</v>
      </c>
    </row>
    <row r="1056" spans="64:64">
      <c r="BL1056" s="180">
        <v>12633</v>
      </c>
    </row>
    <row r="1057" spans="64:64">
      <c r="BL1057" s="180">
        <v>12634</v>
      </c>
    </row>
    <row r="1058" spans="64:64">
      <c r="BL1058" s="180">
        <v>12635</v>
      </c>
    </row>
    <row r="1059" spans="64:64">
      <c r="BL1059" s="180">
        <v>12636</v>
      </c>
    </row>
    <row r="1060" spans="64:64">
      <c r="BL1060" s="180">
        <v>12637</v>
      </c>
    </row>
    <row r="1061" spans="64:64">
      <c r="BL1061" s="180">
        <v>12638</v>
      </c>
    </row>
    <row r="1062" spans="64:64">
      <c r="BL1062" s="180">
        <v>12639</v>
      </c>
    </row>
    <row r="1063" spans="64:64">
      <c r="BL1063" s="180">
        <v>12640</v>
      </c>
    </row>
    <row r="1064" spans="64:64">
      <c r="BL1064" s="180">
        <v>12641</v>
      </c>
    </row>
    <row r="1065" spans="64:64">
      <c r="BL1065" s="180">
        <v>12642</v>
      </c>
    </row>
    <row r="1066" spans="64:64">
      <c r="BL1066" s="180">
        <v>12643</v>
      </c>
    </row>
    <row r="1067" spans="64:64">
      <c r="BL1067" s="180">
        <v>12644</v>
      </c>
    </row>
    <row r="1068" spans="64:64">
      <c r="BL1068" s="180">
        <v>12645</v>
      </c>
    </row>
    <row r="1069" spans="64:64">
      <c r="BL1069" s="180">
        <v>12646</v>
      </c>
    </row>
    <row r="1070" spans="64:64">
      <c r="BL1070" s="180">
        <v>12647</v>
      </c>
    </row>
    <row r="1071" spans="64:64">
      <c r="BL1071" s="180">
        <v>12648</v>
      </c>
    </row>
    <row r="1072" spans="64:64">
      <c r="BL1072" s="180">
        <v>12649</v>
      </c>
    </row>
    <row r="1073" spans="64:64">
      <c r="BL1073" s="180">
        <v>12650</v>
      </c>
    </row>
    <row r="1074" spans="64:64">
      <c r="BL1074" s="180">
        <v>12651</v>
      </c>
    </row>
    <row r="1075" spans="64:64">
      <c r="BL1075" s="180">
        <v>12652</v>
      </c>
    </row>
    <row r="1076" spans="64:64">
      <c r="BL1076" s="180">
        <v>12653</v>
      </c>
    </row>
    <row r="1077" spans="64:64">
      <c r="BL1077" s="180">
        <v>12654</v>
      </c>
    </row>
    <row r="1078" spans="64:64">
      <c r="BL1078" s="180">
        <v>12655</v>
      </c>
    </row>
    <row r="1079" spans="64:64">
      <c r="BL1079" s="180">
        <v>12656</v>
      </c>
    </row>
    <row r="1080" spans="64:64">
      <c r="BL1080" s="180">
        <v>12657</v>
      </c>
    </row>
    <row r="1081" spans="64:64">
      <c r="BL1081" s="180">
        <v>12658</v>
      </c>
    </row>
    <row r="1082" spans="64:64">
      <c r="BL1082" s="180">
        <v>12659</v>
      </c>
    </row>
    <row r="1083" spans="64:64">
      <c r="BL1083" s="180">
        <v>12660</v>
      </c>
    </row>
    <row r="1084" spans="64:64">
      <c r="BL1084" s="180">
        <v>12701</v>
      </c>
    </row>
    <row r="1085" spans="64:64">
      <c r="BL1085" s="180">
        <v>12702</v>
      </c>
    </row>
    <row r="1086" spans="64:64">
      <c r="BL1086" s="180">
        <v>12703</v>
      </c>
    </row>
    <row r="1087" spans="64:64">
      <c r="BL1087" s="180">
        <v>12704</v>
      </c>
    </row>
    <row r="1088" spans="64:64">
      <c r="BL1088" s="180">
        <v>12705</v>
      </c>
    </row>
    <row r="1089" spans="64:64">
      <c r="BL1089" s="180">
        <v>12706</v>
      </c>
    </row>
    <row r="1090" spans="64:64">
      <c r="BL1090" s="180">
        <v>12707</v>
      </c>
    </row>
    <row r="1091" spans="64:64">
      <c r="BL1091" s="180">
        <v>12708</v>
      </c>
    </row>
    <row r="1092" spans="64:64">
      <c r="BL1092" s="180">
        <v>12709</v>
      </c>
    </row>
    <row r="1093" spans="64:64">
      <c r="BL1093" s="180">
        <v>12710</v>
      </c>
    </row>
    <row r="1094" spans="64:64">
      <c r="BL1094" s="180">
        <v>12711</v>
      </c>
    </row>
    <row r="1095" spans="64:64">
      <c r="BL1095" s="180">
        <v>12712</v>
      </c>
    </row>
    <row r="1096" spans="64:64">
      <c r="BL1096" s="180">
        <v>12713</v>
      </c>
    </row>
    <row r="1097" spans="64:64">
      <c r="BL1097" s="180">
        <v>12714</v>
      </c>
    </row>
    <row r="1098" spans="64:64">
      <c r="BL1098" s="180">
        <v>12715</v>
      </c>
    </row>
    <row r="1099" spans="64:64">
      <c r="BL1099" s="180">
        <v>12716</v>
      </c>
    </row>
    <row r="1100" spans="64:64">
      <c r="BL1100" s="180">
        <v>12717</v>
      </c>
    </row>
    <row r="1101" spans="64:64">
      <c r="BL1101" s="180">
        <v>12718</v>
      </c>
    </row>
    <row r="1102" spans="64:64">
      <c r="BL1102" s="180">
        <v>12719</v>
      </c>
    </row>
    <row r="1103" spans="64:64">
      <c r="BL1103" s="180">
        <v>12720</v>
      </c>
    </row>
    <row r="1104" spans="64:64">
      <c r="BL1104" s="180">
        <v>12721</v>
      </c>
    </row>
    <row r="1105" spans="64:64">
      <c r="BL1105" s="180">
        <v>12722</v>
      </c>
    </row>
    <row r="1106" spans="64:64">
      <c r="BL1106" s="180">
        <v>12723</v>
      </c>
    </row>
    <row r="1107" spans="64:64">
      <c r="BL1107" s="180">
        <v>12724</v>
      </c>
    </row>
    <row r="1108" spans="64:64">
      <c r="BL1108" s="180">
        <v>12725</v>
      </c>
    </row>
    <row r="1109" spans="64:64">
      <c r="BL1109" s="180">
        <v>12726</v>
      </c>
    </row>
    <row r="1110" spans="64:64">
      <c r="BL1110" s="180">
        <v>12727</v>
      </c>
    </row>
    <row r="1111" spans="64:64">
      <c r="BL1111" s="180">
        <v>12728</v>
      </c>
    </row>
    <row r="1112" spans="64:64">
      <c r="BL1112" s="180">
        <v>12729</v>
      </c>
    </row>
    <row r="1113" spans="64:64">
      <c r="BL1113" s="180">
        <v>12730</v>
      </c>
    </row>
    <row r="1114" spans="64:64">
      <c r="BL1114" s="180">
        <v>12731</v>
      </c>
    </row>
    <row r="1115" spans="64:64">
      <c r="BL1115" s="180">
        <v>12732</v>
      </c>
    </row>
    <row r="1116" spans="64:64">
      <c r="BL1116" s="180">
        <v>12733</v>
      </c>
    </row>
    <row r="1117" spans="64:64">
      <c r="BL1117" s="180">
        <v>12734</v>
      </c>
    </row>
    <row r="1118" spans="64:64">
      <c r="BL1118" s="180">
        <v>12735</v>
      </c>
    </row>
    <row r="1119" spans="64:64">
      <c r="BL1119" s="180">
        <v>12736</v>
      </c>
    </row>
    <row r="1120" spans="64:64">
      <c r="BL1120" s="180">
        <v>12737</v>
      </c>
    </row>
    <row r="1121" spans="64:64">
      <c r="BL1121" s="180">
        <v>12738</v>
      </c>
    </row>
    <row r="1122" spans="64:64">
      <c r="BL1122" s="180">
        <v>12739</v>
      </c>
    </row>
    <row r="1123" spans="64:64">
      <c r="BL1123" s="180">
        <v>12740</v>
      </c>
    </row>
    <row r="1124" spans="64:64">
      <c r="BL1124" s="180">
        <v>12741</v>
      </c>
    </row>
    <row r="1125" spans="64:64">
      <c r="BL1125" s="180">
        <v>12742</v>
      </c>
    </row>
    <row r="1126" spans="64:64">
      <c r="BL1126" s="180">
        <v>12743</v>
      </c>
    </row>
    <row r="1127" spans="64:64">
      <c r="BL1127" s="180">
        <v>12744</v>
      </c>
    </row>
    <row r="1128" spans="64:64">
      <c r="BL1128" s="180">
        <v>12745</v>
      </c>
    </row>
    <row r="1129" spans="64:64">
      <c r="BL1129" s="180">
        <v>12746</v>
      </c>
    </row>
    <row r="1130" spans="64:64">
      <c r="BL1130" s="180">
        <v>12747</v>
      </c>
    </row>
    <row r="1131" spans="64:64">
      <c r="BL1131" s="180">
        <v>12748</v>
      </c>
    </row>
    <row r="1132" spans="64:64">
      <c r="BL1132" s="180">
        <v>12749</v>
      </c>
    </row>
    <row r="1133" spans="64:64">
      <c r="BL1133" s="180">
        <v>12750</v>
      </c>
    </row>
    <row r="1134" spans="64:64">
      <c r="BL1134" s="180">
        <v>12751</v>
      </c>
    </row>
    <row r="1135" spans="64:64">
      <c r="BL1135" s="180">
        <v>12752</v>
      </c>
    </row>
    <row r="1136" spans="64:64">
      <c r="BL1136" s="180">
        <v>12753</v>
      </c>
    </row>
    <row r="1137" spans="64:64">
      <c r="BL1137" s="180">
        <v>12754</v>
      </c>
    </row>
    <row r="1138" spans="64:64">
      <c r="BL1138" s="180">
        <v>12755</v>
      </c>
    </row>
    <row r="1139" spans="64:64">
      <c r="BL1139" s="180">
        <v>12756</v>
      </c>
    </row>
    <row r="1140" spans="64:64">
      <c r="BL1140" s="180">
        <v>12757</v>
      </c>
    </row>
    <row r="1141" spans="64:64">
      <c r="BL1141" s="180">
        <v>12758</v>
      </c>
    </row>
    <row r="1142" spans="64:64">
      <c r="BL1142" s="180">
        <v>12759</v>
      </c>
    </row>
    <row r="1143" spans="64:64">
      <c r="BL1143" s="180">
        <v>12760</v>
      </c>
    </row>
    <row r="1144" spans="64:64">
      <c r="BL1144" s="180">
        <v>12801</v>
      </c>
    </row>
    <row r="1145" spans="64:64">
      <c r="BL1145" s="180">
        <v>12802</v>
      </c>
    </row>
    <row r="1146" spans="64:64">
      <c r="BL1146" s="180">
        <v>12803</v>
      </c>
    </row>
    <row r="1147" spans="64:64">
      <c r="BL1147" s="180">
        <v>12804</v>
      </c>
    </row>
    <row r="1148" spans="64:64">
      <c r="BL1148" s="180">
        <v>12805</v>
      </c>
    </row>
    <row r="1149" spans="64:64">
      <c r="BL1149" s="180">
        <v>12806</v>
      </c>
    </row>
    <row r="1150" spans="64:64">
      <c r="BL1150" s="180">
        <v>12807</v>
      </c>
    </row>
    <row r="1151" spans="64:64">
      <c r="BL1151" s="180">
        <v>12808</v>
      </c>
    </row>
    <row r="1152" spans="64:64">
      <c r="BL1152" s="180">
        <v>12809</v>
      </c>
    </row>
    <row r="1153" spans="64:64">
      <c r="BL1153" s="180">
        <v>12810</v>
      </c>
    </row>
    <row r="1154" spans="64:64">
      <c r="BL1154" s="180">
        <v>12811</v>
      </c>
    </row>
    <row r="1155" spans="64:64">
      <c r="BL1155" s="180">
        <v>12812</v>
      </c>
    </row>
    <row r="1156" spans="64:64">
      <c r="BL1156" s="180">
        <v>12813</v>
      </c>
    </row>
    <row r="1157" spans="64:64">
      <c r="BL1157" s="180">
        <v>12814</v>
      </c>
    </row>
    <row r="1158" spans="64:64">
      <c r="BL1158" s="180">
        <v>12815</v>
      </c>
    </row>
    <row r="1159" spans="64:64">
      <c r="BL1159" s="180">
        <v>12816</v>
      </c>
    </row>
    <row r="1160" spans="64:64">
      <c r="BL1160" s="180">
        <v>12817</v>
      </c>
    </row>
    <row r="1161" spans="64:64">
      <c r="BL1161" s="180">
        <v>12818</v>
      </c>
    </row>
    <row r="1162" spans="64:64">
      <c r="BL1162" s="180">
        <v>12819</v>
      </c>
    </row>
    <row r="1163" spans="64:64">
      <c r="BL1163" s="180">
        <v>12820</v>
      </c>
    </row>
    <row r="1164" spans="64:64">
      <c r="BL1164" s="180">
        <v>12821</v>
      </c>
    </row>
    <row r="1165" spans="64:64">
      <c r="BL1165" s="180">
        <v>12822</v>
      </c>
    </row>
    <row r="1166" spans="64:64">
      <c r="BL1166" s="180">
        <v>12823</v>
      </c>
    </row>
    <row r="1167" spans="64:64">
      <c r="BL1167" s="180">
        <v>12824</v>
      </c>
    </row>
    <row r="1168" spans="64:64">
      <c r="BL1168" s="180">
        <v>12825</v>
      </c>
    </row>
    <row r="1169" spans="64:64">
      <c r="BL1169" s="180">
        <v>12826</v>
      </c>
    </row>
    <row r="1170" spans="64:64">
      <c r="BL1170" s="180">
        <v>12827</v>
      </c>
    </row>
    <row r="1171" spans="64:64">
      <c r="BL1171" s="180">
        <v>12828</v>
      </c>
    </row>
    <row r="1172" spans="64:64">
      <c r="BL1172" s="180">
        <v>12829</v>
      </c>
    </row>
    <row r="1173" spans="64:64">
      <c r="BL1173" s="180">
        <v>12830</v>
      </c>
    </row>
    <row r="1174" spans="64:64">
      <c r="BL1174" s="180">
        <v>12831</v>
      </c>
    </row>
    <row r="1175" spans="64:64">
      <c r="BL1175" s="180">
        <v>12832</v>
      </c>
    </row>
    <row r="1176" spans="64:64">
      <c r="BL1176" s="180">
        <v>12833</v>
      </c>
    </row>
    <row r="1177" spans="64:64">
      <c r="BL1177" s="180">
        <v>12834</v>
      </c>
    </row>
    <row r="1178" spans="64:64">
      <c r="BL1178" s="180">
        <v>12835</v>
      </c>
    </row>
    <row r="1179" spans="64:64">
      <c r="BL1179" s="180">
        <v>12836</v>
      </c>
    </row>
    <row r="1180" spans="64:64">
      <c r="BL1180" s="180">
        <v>12837</v>
      </c>
    </row>
    <row r="1181" spans="64:64">
      <c r="BL1181" s="180">
        <v>12838</v>
      </c>
    </row>
    <row r="1182" spans="64:64">
      <c r="BL1182" s="180">
        <v>12839</v>
      </c>
    </row>
    <row r="1183" spans="64:64">
      <c r="BL1183" s="180">
        <v>12840</v>
      </c>
    </row>
    <row r="1184" spans="64:64">
      <c r="BL1184" s="180">
        <v>12841</v>
      </c>
    </row>
    <row r="1185" spans="64:64">
      <c r="BL1185" s="180">
        <v>12842</v>
      </c>
    </row>
    <row r="1186" spans="64:64">
      <c r="BL1186" s="180">
        <v>12843</v>
      </c>
    </row>
    <row r="1187" spans="64:64">
      <c r="BL1187" s="180">
        <v>12844</v>
      </c>
    </row>
    <row r="1188" spans="64:64">
      <c r="BL1188" s="180">
        <v>12845</v>
      </c>
    </row>
    <row r="1189" spans="64:64">
      <c r="BL1189" s="180">
        <v>12846</v>
      </c>
    </row>
    <row r="1190" spans="64:64">
      <c r="BL1190" s="180">
        <v>12847</v>
      </c>
    </row>
    <row r="1191" spans="64:64">
      <c r="BL1191" s="180">
        <v>12848</v>
      </c>
    </row>
    <row r="1192" spans="64:64">
      <c r="BL1192" s="180">
        <v>12849</v>
      </c>
    </row>
    <row r="1193" spans="64:64">
      <c r="BL1193" s="180">
        <v>12850</v>
      </c>
    </row>
    <row r="1194" spans="64:64">
      <c r="BL1194" s="180">
        <v>12851</v>
      </c>
    </row>
    <row r="1195" spans="64:64">
      <c r="BL1195" s="180">
        <v>12852</v>
      </c>
    </row>
    <row r="1196" spans="64:64">
      <c r="BL1196" s="180">
        <v>12853</v>
      </c>
    </row>
    <row r="1197" spans="64:64">
      <c r="BL1197" s="180">
        <v>12854</v>
      </c>
    </row>
    <row r="1198" spans="64:64">
      <c r="BL1198" s="180">
        <v>12855</v>
      </c>
    </row>
    <row r="1199" spans="64:64">
      <c r="BL1199" s="180">
        <v>12856</v>
      </c>
    </row>
    <row r="1200" spans="64:64">
      <c r="BL1200" s="180">
        <v>12857</v>
      </c>
    </row>
    <row r="1201" spans="64:64">
      <c r="BL1201" s="180">
        <v>12858</v>
      </c>
    </row>
    <row r="1202" spans="64:64">
      <c r="BL1202" s="180">
        <v>12859</v>
      </c>
    </row>
    <row r="1203" spans="64:64">
      <c r="BL1203" s="180">
        <v>12860</v>
      </c>
    </row>
    <row r="1204" spans="64:65">
      <c r="BL1204" s="180">
        <v>20101</v>
      </c>
      <c r="BM1204" s="45" t="s">
        <v>96</v>
      </c>
    </row>
    <row r="1205" spans="64:64">
      <c r="BL1205" s="180">
        <v>20101</v>
      </c>
    </row>
    <row r="1206" spans="64:64">
      <c r="BL1206" s="180">
        <v>20102</v>
      </c>
    </row>
    <row r="1207" spans="64:64">
      <c r="BL1207" s="180">
        <v>20103</v>
      </c>
    </row>
    <row r="1208" spans="64:64">
      <c r="BL1208" s="180">
        <v>20104</v>
      </c>
    </row>
    <row r="1209" spans="64:64">
      <c r="BL1209" s="180">
        <v>20105</v>
      </c>
    </row>
    <row r="1210" spans="64:64">
      <c r="BL1210" s="180">
        <v>20111</v>
      </c>
    </row>
    <row r="1211" spans="64:64">
      <c r="BL1211" s="180">
        <v>20112</v>
      </c>
    </row>
    <row r="1212" spans="64:64">
      <c r="BL1212" s="180">
        <v>20113</v>
      </c>
    </row>
    <row r="1213" spans="64:64">
      <c r="BL1213" s="180">
        <v>20114</v>
      </c>
    </row>
    <row r="1214" spans="64:64">
      <c r="BL1214" s="180">
        <v>20115</v>
      </c>
    </row>
    <row r="1215" spans="64:64">
      <c r="BL1215" s="180">
        <v>20121</v>
      </c>
    </row>
    <row r="1216" spans="64:64">
      <c r="BL1216" s="180">
        <v>20122</v>
      </c>
    </row>
    <row r="1217" spans="64:64">
      <c r="BL1217" s="180">
        <v>20123</v>
      </c>
    </row>
    <row r="1218" spans="64:64">
      <c r="BL1218" s="180">
        <v>20124</v>
      </c>
    </row>
    <row r="1219" spans="64:64">
      <c r="BL1219" s="180">
        <v>20125</v>
      </c>
    </row>
    <row r="1220" spans="64:64">
      <c r="BL1220" s="180">
        <v>20131</v>
      </c>
    </row>
    <row r="1221" spans="64:64">
      <c r="BL1221" s="180">
        <v>20132</v>
      </c>
    </row>
    <row r="1222" spans="64:64">
      <c r="BL1222" s="180">
        <v>20133</v>
      </c>
    </row>
    <row r="1223" spans="64:64">
      <c r="BL1223" s="180">
        <v>20134</v>
      </c>
    </row>
    <row r="1224" spans="64:64">
      <c r="BL1224" s="180">
        <v>20135</v>
      </c>
    </row>
    <row r="1225" spans="64:64">
      <c r="BL1225" s="180">
        <v>20141</v>
      </c>
    </row>
    <row r="1226" spans="64:64">
      <c r="BL1226" s="180">
        <v>20142</v>
      </c>
    </row>
    <row r="1227" spans="64:64">
      <c r="BL1227" s="180">
        <v>20143</v>
      </c>
    </row>
    <row r="1228" spans="64:64">
      <c r="BL1228" s="180">
        <v>20144</v>
      </c>
    </row>
    <row r="1229" spans="64:64">
      <c r="BL1229" s="180">
        <v>20145</v>
      </c>
    </row>
    <row r="1230" spans="64:64">
      <c r="BL1230" s="180">
        <v>20151</v>
      </c>
    </row>
    <row r="1231" spans="64:64">
      <c r="BL1231" s="180">
        <v>20152</v>
      </c>
    </row>
    <row r="1232" spans="64:64">
      <c r="BL1232" s="180">
        <v>20153</v>
      </c>
    </row>
    <row r="1233" spans="64:64">
      <c r="BL1233" s="180">
        <v>20154</v>
      </c>
    </row>
    <row r="1234" spans="64:64">
      <c r="BL1234" s="180">
        <v>20155</v>
      </c>
    </row>
    <row r="1235" spans="64:64">
      <c r="BL1235" s="180">
        <v>20161</v>
      </c>
    </row>
    <row r="1236" spans="64:64">
      <c r="BL1236" s="180">
        <v>20162</v>
      </c>
    </row>
    <row r="1237" spans="64:64">
      <c r="BL1237" s="180">
        <v>20163</v>
      </c>
    </row>
    <row r="1238" spans="64:64">
      <c r="BL1238" s="180">
        <v>20164</v>
      </c>
    </row>
    <row r="1239" spans="64:64">
      <c r="BL1239" s="180">
        <v>20165</v>
      </c>
    </row>
    <row r="1240" spans="64:64">
      <c r="BL1240" s="180">
        <v>20171</v>
      </c>
    </row>
    <row r="1241" spans="64:64">
      <c r="BL1241" s="180">
        <v>20172</v>
      </c>
    </row>
    <row r="1242" spans="64:64">
      <c r="BL1242" s="180">
        <v>20173</v>
      </c>
    </row>
    <row r="1243" spans="64:64">
      <c r="BL1243" s="180">
        <v>20174</v>
      </c>
    </row>
    <row r="1244" spans="64:64">
      <c r="BL1244" s="180">
        <v>20175</v>
      </c>
    </row>
    <row r="1245" spans="64:64">
      <c r="BL1245" s="180">
        <v>20181</v>
      </c>
    </row>
    <row r="1246" spans="64:64">
      <c r="BL1246" s="180">
        <v>20182</v>
      </c>
    </row>
    <row r="1247" spans="64:64">
      <c r="BL1247" s="180">
        <v>20183</v>
      </c>
    </row>
    <row r="1248" spans="64:64">
      <c r="BL1248" s="180">
        <v>20184</v>
      </c>
    </row>
    <row r="1249" spans="64:64">
      <c r="BL1249" s="180">
        <v>20185</v>
      </c>
    </row>
    <row r="1250" spans="64:64">
      <c r="BL1250" s="180">
        <v>20191</v>
      </c>
    </row>
    <row r="1251" spans="64:64">
      <c r="BL1251" s="180">
        <v>20192</v>
      </c>
    </row>
    <row r="1252" spans="64:64">
      <c r="BL1252" s="180">
        <v>20193</v>
      </c>
    </row>
    <row r="1253" spans="64:64">
      <c r="BL1253" s="180">
        <v>20194</v>
      </c>
    </row>
    <row r="1254" spans="64:64">
      <c r="BL1254" s="180">
        <v>20195</v>
      </c>
    </row>
    <row r="1255" spans="64:64">
      <c r="BL1255" s="180">
        <v>20201</v>
      </c>
    </row>
    <row r="1256" spans="64:64">
      <c r="BL1256" s="180">
        <v>20202</v>
      </c>
    </row>
    <row r="1257" spans="64:64">
      <c r="BL1257" s="180">
        <v>20203</v>
      </c>
    </row>
    <row r="1258" spans="64:64">
      <c r="BL1258" s="180">
        <v>20204</v>
      </c>
    </row>
    <row r="1259" spans="64:64">
      <c r="BL1259" s="180">
        <v>20205</v>
      </c>
    </row>
    <row r="1260" spans="64:64">
      <c r="BL1260" s="180">
        <v>20211</v>
      </c>
    </row>
    <row r="1261" spans="64:64">
      <c r="BL1261" s="180">
        <v>20212</v>
      </c>
    </row>
    <row r="1262" spans="64:64">
      <c r="BL1262" s="180">
        <v>20213</v>
      </c>
    </row>
    <row r="1263" spans="64:64">
      <c r="BL1263" s="180">
        <v>20214</v>
      </c>
    </row>
    <row r="1264" spans="64:64">
      <c r="BL1264" s="180">
        <v>20215</v>
      </c>
    </row>
    <row r="1265" spans="64:64">
      <c r="BL1265" s="180">
        <v>20221</v>
      </c>
    </row>
    <row r="1266" spans="64:64">
      <c r="BL1266" s="180">
        <v>20222</v>
      </c>
    </row>
    <row r="1267" spans="64:64">
      <c r="BL1267" s="180">
        <v>20223</v>
      </c>
    </row>
    <row r="1268" spans="64:64">
      <c r="BL1268" s="180">
        <v>20224</v>
      </c>
    </row>
    <row r="1269" spans="64:64">
      <c r="BL1269" s="180">
        <v>20225</v>
      </c>
    </row>
    <row r="1270" spans="64:64">
      <c r="BL1270" s="180">
        <v>20231</v>
      </c>
    </row>
    <row r="1271" spans="64:64">
      <c r="BL1271" s="180">
        <v>20232</v>
      </c>
    </row>
    <row r="1272" spans="64:64">
      <c r="BL1272" s="180">
        <v>20233</v>
      </c>
    </row>
    <row r="1273" spans="64:64">
      <c r="BL1273" s="180">
        <v>20234</v>
      </c>
    </row>
    <row r="1274" spans="64:64">
      <c r="BL1274" s="180">
        <v>20235</v>
      </c>
    </row>
    <row r="1275" spans="64:64">
      <c r="BL1275" s="180">
        <v>20241</v>
      </c>
    </row>
    <row r="1276" spans="64:64">
      <c r="BL1276" s="180">
        <v>20242</v>
      </c>
    </row>
    <row r="1277" spans="64:64">
      <c r="BL1277" s="180">
        <v>20243</v>
      </c>
    </row>
    <row r="1278" spans="64:64">
      <c r="BL1278" s="180">
        <v>20244</v>
      </c>
    </row>
    <row r="1279" spans="64:64">
      <c r="BL1279" s="180">
        <v>20245</v>
      </c>
    </row>
    <row r="1280" spans="64:64">
      <c r="BL1280" s="180">
        <v>20251</v>
      </c>
    </row>
    <row r="1281" spans="64:64">
      <c r="BL1281" s="180">
        <v>20252</v>
      </c>
    </row>
    <row r="1282" spans="64:64">
      <c r="BL1282" s="180">
        <v>20253</v>
      </c>
    </row>
    <row r="1283" spans="64:64">
      <c r="BL1283" s="180">
        <v>20254</v>
      </c>
    </row>
    <row r="1284" spans="64:64">
      <c r="BL1284" s="180">
        <v>20255</v>
      </c>
    </row>
    <row r="1285" spans="64:64">
      <c r="BL1285" s="226">
        <v>20261</v>
      </c>
    </row>
    <row r="1286" spans="64:64">
      <c r="BL1286" s="226">
        <v>20262</v>
      </c>
    </row>
    <row r="1287" spans="64:64">
      <c r="BL1287" s="226">
        <v>20263</v>
      </c>
    </row>
    <row r="1288" spans="64:64">
      <c r="BL1288" s="226">
        <v>20264</v>
      </c>
    </row>
    <row r="1289" spans="64:64">
      <c r="BL1289" s="226">
        <v>20265</v>
      </c>
    </row>
    <row r="1290" spans="64:64">
      <c r="BL1290" s="226">
        <v>20271</v>
      </c>
    </row>
    <row r="1291" spans="64:64">
      <c r="BL1291" s="226">
        <v>20272</v>
      </c>
    </row>
    <row r="1292" spans="64:64">
      <c r="BL1292" s="226">
        <v>20273</v>
      </c>
    </row>
    <row r="1293" spans="64:64">
      <c r="BL1293" s="226">
        <v>20274</v>
      </c>
    </row>
    <row r="1294" spans="64:64">
      <c r="BL1294" s="226">
        <v>20275</v>
      </c>
    </row>
    <row r="1295" spans="64:64">
      <c r="BL1295" s="226">
        <v>20281</v>
      </c>
    </row>
    <row r="1296" spans="64:64">
      <c r="BL1296" s="226">
        <v>20282</v>
      </c>
    </row>
    <row r="1297" spans="64:64">
      <c r="BL1297" s="226">
        <v>20283</v>
      </c>
    </row>
    <row r="1298" spans="64:64">
      <c r="BL1298" s="226">
        <v>20284</v>
      </c>
    </row>
    <row r="1299" spans="64:64">
      <c r="BL1299" s="226">
        <v>20285</v>
      </c>
    </row>
    <row r="1300" spans="64:64">
      <c r="BL1300" s="226">
        <v>20291</v>
      </c>
    </row>
    <row r="1301" spans="64:64">
      <c r="BL1301" s="226">
        <v>20292</v>
      </c>
    </row>
    <row r="1302" spans="64:64">
      <c r="BL1302" s="226">
        <v>20293</v>
      </c>
    </row>
    <row r="1303" spans="64:64">
      <c r="BL1303" s="226">
        <v>20294</v>
      </c>
    </row>
    <row r="1304" spans="64:64">
      <c r="BL1304" s="226">
        <v>20295</v>
      </c>
    </row>
    <row r="1305" spans="64:64">
      <c r="BL1305" s="226">
        <v>20301</v>
      </c>
    </row>
    <row r="1306" spans="64:64">
      <c r="BL1306" s="226">
        <v>20302</v>
      </c>
    </row>
    <row r="1307" spans="64:64">
      <c r="BL1307" s="226">
        <v>20303</v>
      </c>
    </row>
    <row r="1308" spans="64:64">
      <c r="BL1308" s="226">
        <v>20304</v>
      </c>
    </row>
    <row r="1309" spans="64:64">
      <c r="BL1309" s="226">
        <v>20305</v>
      </c>
    </row>
    <row r="1310" spans="64:64">
      <c r="BL1310" s="226">
        <v>20311</v>
      </c>
    </row>
    <row r="1311" spans="64:64">
      <c r="BL1311" s="226">
        <v>20312</v>
      </c>
    </row>
    <row r="1312" spans="64:64">
      <c r="BL1312" s="226">
        <v>20313</v>
      </c>
    </row>
    <row r="1313" spans="64:64">
      <c r="BL1313" s="226">
        <v>20314</v>
      </c>
    </row>
    <row r="1314" spans="64:64">
      <c r="BL1314" s="226">
        <v>20315</v>
      </c>
    </row>
    <row r="1315" spans="64:64">
      <c r="BL1315" s="226">
        <v>20321</v>
      </c>
    </row>
    <row r="1316" spans="64:64">
      <c r="BL1316" s="226">
        <v>20322</v>
      </c>
    </row>
    <row r="1317" spans="64:64">
      <c r="BL1317" s="226">
        <v>20323</v>
      </c>
    </row>
    <row r="1318" spans="64:64">
      <c r="BL1318" s="226">
        <v>20324</v>
      </c>
    </row>
    <row r="1319" spans="64:64">
      <c r="BL1319" s="226">
        <v>20325</v>
      </c>
    </row>
    <row r="1320" spans="64:64">
      <c r="BL1320" s="226">
        <v>20331</v>
      </c>
    </row>
    <row r="1321" spans="64:64">
      <c r="BL1321" s="226">
        <v>20332</v>
      </c>
    </row>
    <row r="1322" spans="64:64">
      <c r="BL1322" s="226">
        <v>20333</v>
      </c>
    </row>
    <row r="1323" spans="64:64">
      <c r="BL1323" s="226">
        <v>20334</v>
      </c>
    </row>
    <row r="1324" spans="64:64">
      <c r="BL1324" s="226">
        <v>20335</v>
      </c>
    </row>
    <row r="1325" spans="64:64">
      <c r="BL1325" s="226">
        <v>20341</v>
      </c>
    </row>
    <row r="1326" spans="64:64">
      <c r="BL1326" s="226">
        <v>20342</v>
      </c>
    </row>
    <row r="1327" spans="64:64">
      <c r="BL1327" s="226">
        <v>20343</v>
      </c>
    </row>
    <row r="1328" spans="64:64">
      <c r="BL1328" s="226">
        <v>20344</v>
      </c>
    </row>
    <row r="1329" spans="64:64">
      <c r="BL1329" s="226">
        <v>20345</v>
      </c>
    </row>
    <row r="1330" spans="64:64">
      <c r="BL1330" s="226">
        <v>20351</v>
      </c>
    </row>
    <row r="1331" spans="64:64">
      <c r="BL1331" s="226">
        <v>20352</v>
      </c>
    </row>
    <row r="1332" spans="64:64">
      <c r="BL1332" s="226">
        <v>20353</v>
      </c>
    </row>
    <row r="1333" spans="64:64">
      <c r="BL1333" s="226">
        <v>20354</v>
      </c>
    </row>
    <row r="1334" spans="64:64">
      <c r="BL1334" s="226">
        <v>20355</v>
      </c>
    </row>
    <row r="1335" spans="64:64">
      <c r="BL1335" s="226">
        <v>20361</v>
      </c>
    </row>
    <row r="1336" spans="64:64">
      <c r="BL1336" s="226">
        <v>20362</v>
      </c>
    </row>
    <row r="1337" spans="64:64">
      <c r="BL1337" s="226">
        <v>20363</v>
      </c>
    </row>
    <row r="1338" spans="64:64">
      <c r="BL1338" s="226">
        <v>20364</v>
      </c>
    </row>
    <row r="1339" spans="64:64">
      <c r="BL1339" s="226">
        <v>20365</v>
      </c>
    </row>
    <row r="1340" spans="64:64">
      <c r="BL1340" s="226">
        <v>20371</v>
      </c>
    </row>
    <row r="1341" spans="64:64">
      <c r="BL1341" s="226">
        <v>20372</v>
      </c>
    </row>
    <row r="1342" spans="64:64">
      <c r="BL1342" s="226">
        <v>20373</v>
      </c>
    </row>
    <row r="1343" spans="64:64">
      <c r="BL1343" s="226">
        <v>20374</v>
      </c>
    </row>
    <row r="1344" spans="64:64">
      <c r="BL1344" s="226">
        <v>20375</v>
      </c>
    </row>
    <row r="1345" spans="64:64">
      <c r="BL1345" s="226">
        <v>20381</v>
      </c>
    </row>
    <row r="1346" spans="64:64">
      <c r="BL1346" s="226">
        <v>20382</v>
      </c>
    </row>
    <row r="1347" spans="64:64">
      <c r="BL1347" s="226">
        <v>20383</v>
      </c>
    </row>
    <row r="1348" spans="64:64">
      <c r="BL1348" s="226">
        <v>20384</v>
      </c>
    </row>
    <row r="1349" spans="64:64">
      <c r="BL1349" s="226">
        <v>20385</v>
      </c>
    </row>
    <row r="1350" spans="64:64">
      <c r="BL1350" s="226">
        <v>20391</v>
      </c>
    </row>
    <row r="1351" spans="64:64">
      <c r="BL1351" s="226">
        <v>20392</v>
      </c>
    </row>
    <row r="1352" spans="64:64">
      <c r="BL1352" s="226">
        <v>20393</v>
      </c>
    </row>
    <row r="1353" spans="64:64">
      <c r="BL1353" s="226">
        <v>20394</v>
      </c>
    </row>
    <row r="1354" spans="64:64">
      <c r="BL1354" s="180">
        <v>20395</v>
      </c>
    </row>
    <row r="1355" spans="64:64">
      <c r="BL1355" s="180">
        <v>20401</v>
      </c>
    </row>
    <row r="1356" spans="64:64">
      <c r="BL1356" s="180">
        <v>20402</v>
      </c>
    </row>
    <row r="1357" spans="64:64">
      <c r="BL1357" s="180">
        <v>20403</v>
      </c>
    </row>
    <row r="1358" spans="64:64">
      <c r="BL1358" s="180">
        <v>20404</v>
      </c>
    </row>
    <row r="1359" spans="64:64">
      <c r="BL1359" s="180">
        <v>20405</v>
      </c>
    </row>
    <row r="1360" spans="64:64">
      <c r="BL1360" s="180">
        <v>20411</v>
      </c>
    </row>
    <row r="1361" spans="64:64">
      <c r="BL1361" s="180">
        <v>20412</v>
      </c>
    </row>
    <row r="1362" spans="64:64">
      <c r="BL1362" s="180">
        <v>20413</v>
      </c>
    </row>
    <row r="1363" spans="64:64">
      <c r="BL1363" s="180">
        <v>20414</v>
      </c>
    </row>
    <row r="1364" spans="64:64">
      <c r="BL1364" s="180">
        <v>20415</v>
      </c>
    </row>
    <row r="1365" spans="64:64">
      <c r="BL1365" s="180">
        <v>20421</v>
      </c>
    </row>
    <row r="1366" spans="64:64">
      <c r="BL1366" s="180">
        <v>20422</v>
      </c>
    </row>
    <row r="1367" spans="64:64">
      <c r="BL1367" s="180">
        <v>20423</v>
      </c>
    </row>
    <row r="1368" spans="64:64">
      <c r="BL1368" s="180">
        <v>20424</v>
      </c>
    </row>
    <row r="1369" spans="64:64">
      <c r="BL1369" s="180">
        <v>20425</v>
      </c>
    </row>
    <row r="1370" spans="64:64">
      <c r="BL1370" s="180">
        <v>20431</v>
      </c>
    </row>
    <row r="1371" spans="64:64">
      <c r="BL1371" s="180">
        <v>20432</v>
      </c>
    </row>
    <row r="1372" spans="64:64">
      <c r="BL1372" s="180">
        <v>20433</v>
      </c>
    </row>
    <row r="1373" spans="64:64">
      <c r="BL1373" s="180">
        <v>20434</v>
      </c>
    </row>
    <row r="1374" spans="64:64">
      <c r="BL1374" s="180">
        <v>20435</v>
      </c>
    </row>
    <row r="1375" spans="64:64">
      <c r="BL1375" s="180">
        <v>20441</v>
      </c>
    </row>
    <row r="1376" spans="64:64">
      <c r="BL1376" s="180">
        <v>20442</v>
      </c>
    </row>
    <row r="1377" spans="64:64">
      <c r="BL1377" s="180">
        <v>20443</v>
      </c>
    </row>
    <row r="1378" spans="64:64">
      <c r="BL1378" s="180">
        <v>20444</v>
      </c>
    </row>
    <row r="1379" spans="64:64">
      <c r="BL1379" s="180">
        <v>20445</v>
      </c>
    </row>
    <row r="1380" spans="64:64">
      <c r="BL1380" s="180">
        <v>20451</v>
      </c>
    </row>
    <row r="1381" spans="64:64">
      <c r="BL1381" s="180">
        <v>20452</v>
      </c>
    </row>
    <row r="1382" spans="64:64">
      <c r="BL1382" s="180">
        <v>20453</v>
      </c>
    </row>
    <row r="1383" spans="64:64">
      <c r="BL1383" s="180">
        <v>20454</v>
      </c>
    </row>
    <row r="1384" spans="64:64">
      <c r="BL1384" s="180">
        <v>20455</v>
      </c>
    </row>
    <row r="1385" spans="64:64">
      <c r="BL1385" s="180">
        <v>20461</v>
      </c>
    </row>
    <row r="1386" spans="64:64">
      <c r="BL1386" s="180">
        <v>20462</v>
      </c>
    </row>
    <row r="1387" spans="64:64">
      <c r="BL1387" s="180">
        <v>20463</v>
      </c>
    </row>
    <row r="1388" spans="64:64">
      <c r="BL1388" s="180">
        <v>20464</v>
      </c>
    </row>
    <row r="1389" spans="64:64">
      <c r="BL1389" s="180">
        <v>20465</v>
      </c>
    </row>
    <row r="1390" spans="64:64">
      <c r="BL1390" s="180">
        <v>20471</v>
      </c>
    </row>
    <row r="1391" spans="64:64">
      <c r="BL1391" s="180">
        <v>20472</v>
      </c>
    </row>
    <row r="1392" spans="64:64">
      <c r="BL1392" s="180">
        <v>20473</v>
      </c>
    </row>
    <row r="1393" spans="64:64">
      <c r="BL1393" s="180">
        <v>20474</v>
      </c>
    </row>
    <row r="1394" spans="64:64">
      <c r="BL1394" s="180">
        <v>20475</v>
      </c>
    </row>
    <row r="1395" spans="64:64">
      <c r="BL1395" s="180">
        <v>20481</v>
      </c>
    </row>
    <row r="1396" spans="64:64">
      <c r="BL1396" s="180">
        <v>20482</v>
      </c>
    </row>
    <row r="1397" spans="64:64">
      <c r="BL1397" s="180">
        <v>20483</v>
      </c>
    </row>
    <row r="1398" spans="64:64">
      <c r="BL1398" s="180">
        <v>20484</v>
      </c>
    </row>
    <row r="1399" spans="64:64">
      <c r="BL1399" s="180">
        <v>20485</v>
      </c>
    </row>
    <row r="1400" spans="64:64">
      <c r="BL1400" s="180">
        <v>20491</v>
      </c>
    </row>
    <row r="1401" spans="64:64">
      <c r="BL1401" s="180">
        <v>20492</v>
      </c>
    </row>
    <row r="1402" spans="64:64">
      <c r="BL1402" s="180">
        <v>20493</v>
      </c>
    </row>
    <row r="1403" spans="64:64">
      <c r="BL1403" s="180">
        <v>20494</v>
      </c>
    </row>
    <row r="1404" spans="64:64">
      <c r="BL1404" s="180">
        <v>20495</v>
      </c>
    </row>
    <row r="1405" spans="64:64">
      <c r="BL1405" s="180">
        <v>20501</v>
      </c>
    </row>
    <row r="1406" spans="64:64">
      <c r="BL1406" s="180">
        <v>20502</v>
      </c>
    </row>
    <row r="1407" spans="64:64">
      <c r="BL1407" s="180">
        <v>20503</v>
      </c>
    </row>
    <row r="1408" spans="64:64">
      <c r="BL1408" s="180">
        <v>20504</v>
      </c>
    </row>
    <row r="1409" spans="64:64">
      <c r="BL1409" s="180">
        <v>20505</v>
      </c>
    </row>
    <row r="1410" spans="64:64">
      <c r="BL1410" s="180">
        <v>20511</v>
      </c>
    </row>
    <row r="1411" spans="64:64">
      <c r="BL1411" s="180">
        <v>20512</v>
      </c>
    </row>
    <row r="1412" spans="64:64">
      <c r="BL1412" s="180">
        <v>20513</v>
      </c>
    </row>
    <row r="1413" spans="64:64">
      <c r="BL1413" s="180">
        <v>20514</v>
      </c>
    </row>
    <row r="1414" spans="64:64">
      <c r="BL1414" s="180">
        <v>20515</v>
      </c>
    </row>
    <row r="1415" spans="64:64">
      <c r="BL1415" s="180">
        <v>20521</v>
      </c>
    </row>
    <row r="1416" spans="64:64">
      <c r="BL1416" s="180">
        <v>20522</v>
      </c>
    </row>
    <row r="1417" spans="64:64">
      <c r="BL1417" s="180">
        <v>20523</v>
      </c>
    </row>
    <row r="1418" spans="64:64">
      <c r="BL1418" s="180">
        <v>20524</v>
      </c>
    </row>
    <row r="1419" spans="64:64">
      <c r="BL1419" s="180">
        <v>20525</v>
      </c>
    </row>
    <row r="1420" spans="64:64">
      <c r="BL1420" s="180">
        <v>20531</v>
      </c>
    </row>
    <row r="1421" spans="64:64">
      <c r="BL1421" s="180">
        <v>20532</v>
      </c>
    </row>
    <row r="1422" spans="64:64">
      <c r="BL1422" s="180">
        <v>20533</v>
      </c>
    </row>
    <row r="1423" spans="64:64">
      <c r="BL1423" s="180">
        <v>20534</v>
      </c>
    </row>
    <row r="1424" spans="64:64">
      <c r="BL1424" s="180">
        <v>20535</v>
      </c>
    </row>
    <row r="1425" spans="64:64">
      <c r="BL1425" s="180">
        <v>20541</v>
      </c>
    </row>
    <row r="1426" spans="64:64">
      <c r="BL1426" s="180">
        <v>20542</v>
      </c>
    </row>
    <row r="1427" spans="64:64">
      <c r="BL1427" s="180">
        <v>20543</v>
      </c>
    </row>
    <row r="1428" spans="64:64">
      <c r="BL1428" s="180">
        <v>20544</v>
      </c>
    </row>
    <row r="1429" spans="64:64">
      <c r="BL1429" s="180">
        <v>20545</v>
      </c>
    </row>
    <row r="1430" spans="64:64">
      <c r="BL1430" s="180">
        <v>20551</v>
      </c>
    </row>
    <row r="1431" spans="64:64">
      <c r="BL1431" s="180">
        <v>20552</v>
      </c>
    </row>
    <row r="1432" spans="64:64">
      <c r="BL1432" s="180">
        <v>20553</v>
      </c>
    </row>
    <row r="1433" spans="64:64">
      <c r="BL1433" s="180">
        <v>20554</v>
      </c>
    </row>
    <row r="1434" spans="64:64">
      <c r="BL1434" s="180">
        <v>20555</v>
      </c>
    </row>
    <row r="1435" spans="64:64">
      <c r="BL1435" s="180">
        <v>20561</v>
      </c>
    </row>
    <row r="1436" spans="64:64">
      <c r="BL1436" s="180">
        <v>20562</v>
      </c>
    </row>
    <row r="1437" spans="64:64">
      <c r="BL1437" s="180">
        <v>20563</v>
      </c>
    </row>
    <row r="1438" spans="64:64">
      <c r="BL1438" s="180">
        <v>20564</v>
      </c>
    </row>
    <row r="1439" spans="64:64">
      <c r="BL1439" s="180">
        <v>20565</v>
      </c>
    </row>
    <row r="1440" spans="64:64">
      <c r="BL1440" s="180">
        <v>20571</v>
      </c>
    </row>
    <row r="1441" spans="64:64">
      <c r="BL1441" s="180">
        <v>20572</v>
      </c>
    </row>
    <row r="1442" spans="64:64">
      <c r="BL1442" s="180">
        <v>20573</v>
      </c>
    </row>
    <row r="1443" spans="64:64">
      <c r="BL1443" s="180">
        <v>20574</v>
      </c>
    </row>
    <row r="1444" spans="64:64">
      <c r="BL1444" s="180">
        <v>20575</v>
      </c>
    </row>
    <row r="1445" spans="64:64">
      <c r="BL1445" s="180">
        <v>20581</v>
      </c>
    </row>
    <row r="1446" spans="64:64">
      <c r="BL1446" s="180">
        <v>20582</v>
      </c>
    </row>
    <row r="1447" spans="64:64">
      <c r="BL1447" s="180">
        <v>20583</v>
      </c>
    </row>
    <row r="1448" spans="64:64">
      <c r="BL1448" s="180">
        <v>20584</v>
      </c>
    </row>
    <row r="1449" spans="64:64">
      <c r="BL1449" s="180">
        <v>20585</v>
      </c>
    </row>
    <row r="1450" spans="64:64">
      <c r="BL1450" s="180">
        <v>20591</v>
      </c>
    </row>
    <row r="1451" spans="64:64">
      <c r="BL1451" s="180">
        <v>20592</v>
      </c>
    </row>
    <row r="1452" spans="64:64">
      <c r="BL1452" s="180">
        <v>20593</v>
      </c>
    </row>
    <row r="1453" spans="64:64">
      <c r="BL1453" s="180">
        <v>20594</v>
      </c>
    </row>
    <row r="1454" spans="64:64">
      <c r="BL1454" s="180">
        <v>20595</v>
      </c>
    </row>
    <row r="1455" spans="64:64">
      <c r="BL1455" s="180">
        <v>20601</v>
      </c>
    </row>
    <row r="1456" spans="64:64">
      <c r="BL1456" s="180">
        <v>20602</v>
      </c>
    </row>
    <row r="1457" spans="64:64">
      <c r="BL1457" s="180">
        <v>20603</v>
      </c>
    </row>
    <row r="1458" spans="64:64">
      <c r="BL1458" s="180">
        <v>20604</v>
      </c>
    </row>
    <row r="1459" spans="64:64">
      <c r="BL1459" s="180">
        <v>20605</v>
      </c>
    </row>
    <row r="1460" spans="64:64">
      <c r="BL1460" s="180">
        <v>20611</v>
      </c>
    </row>
    <row r="1461" spans="64:64">
      <c r="BL1461" s="180">
        <v>20612</v>
      </c>
    </row>
    <row r="1462" spans="64:64">
      <c r="BL1462" s="180">
        <v>20613</v>
      </c>
    </row>
    <row r="1463" spans="64:64">
      <c r="BL1463" s="180">
        <v>20614</v>
      </c>
    </row>
    <row r="1464" spans="64:64">
      <c r="BL1464" s="180">
        <v>20615</v>
      </c>
    </row>
    <row r="1465" spans="64:64">
      <c r="BL1465" s="180">
        <v>20621</v>
      </c>
    </row>
    <row r="1466" spans="64:64">
      <c r="BL1466" s="180">
        <v>20622</v>
      </c>
    </row>
    <row r="1467" spans="64:64">
      <c r="BL1467" s="180">
        <v>20623</v>
      </c>
    </row>
    <row r="1468" spans="64:64">
      <c r="BL1468" s="180">
        <v>20624</v>
      </c>
    </row>
    <row r="1469" spans="64:64">
      <c r="BL1469" s="180">
        <v>20625</v>
      </c>
    </row>
    <row r="1470" spans="64:64">
      <c r="BL1470" s="180">
        <v>20631</v>
      </c>
    </row>
    <row r="1471" spans="64:64">
      <c r="BL1471" s="180">
        <v>20632</v>
      </c>
    </row>
    <row r="1472" spans="64:64">
      <c r="BL1472" s="180">
        <v>20633</v>
      </c>
    </row>
    <row r="1473" spans="64:64">
      <c r="BL1473" s="180">
        <v>20634</v>
      </c>
    </row>
    <row r="1474" spans="64:64">
      <c r="BL1474" s="180">
        <v>20635</v>
      </c>
    </row>
    <row r="1475" spans="64:64">
      <c r="BL1475" s="180">
        <v>20641</v>
      </c>
    </row>
    <row r="1476" spans="64:64">
      <c r="BL1476" s="180">
        <v>20642</v>
      </c>
    </row>
    <row r="1477" spans="64:64">
      <c r="BL1477" s="180">
        <v>20643</v>
      </c>
    </row>
    <row r="1478" spans="64:64">
      <c r="BL1478" s="180">
        <v>20644</v>
      </c>
    </row>
    <row r="1479" spans="64:64">
      <c r="BL1479" s="180">
        <v>20645</v>
      </c>
    </row>
    <row r="1480" spans="64:64">
      <c r="BL1480" s="180">
        <v>20651</v>
      </c>
    </row>
    <row r="1481" spans="64:64">
      <c r="BL1481" s="180">
        <v>20652</v>
      </c>
    </row>
    <row r="1482" spans="64:64">
      <c r="BL1482" s="180">
        <v>20653</v>
      </c>
    </row>
    <row r="1483" spans="64:64">
      <c r="BL1483" s="180">
        <v>20654</v>
      </c>
    </row>
    <row r="1484" spans="64:64">
      <c r="BL1484" s="180">
        <v>20655</v>
      </c>
    </row>
    <row r="1485" spans="64:64">
      <c r="BL1485" s="180">
        <v>20661</v>
      </c>
    </row>
    <row r="1486" spans="64:64">
      <c r="BL1486" s="180">
        <v>20662</v>
      </c>
    </row>
    <row r="1487" spans="64:64">
      <c r="BL1487" s="180">
        <v>20663</v>
      </c>
    </row>
    <row r="1488" spans="64:64">
      <c r="BL1488" s="180">
        <v>20664</v>
      </c>
    </row>
    <row r="1489" spans="64:64">
      <c r="BL1489" s="180">
        <v>20665</v>
      </c>
    </row>
    <row r="1490" spans="64:64">
      <c r="BL1490" s="180">
        <v>20671</v>
      </c>
    </row>
    <row r="1491" spans="64:64">
      <c r="BL1491" s="180">
        <v>20672</v>
      </c>
    </row>
    <row r="1492" spans="64:64">
      <c r="BL1492" s="180">
        <v>20673</v>
      </c>
    </row>
    <row r="1493" spans="64:64">
      <c r="BL1493" s="180">
        <v>20674</v>
      </c>
    </row>
    <row r="1494" spans="64:64">
      <c r="BL1494" s="180">
        <v>20675</v>
      </c>
    </row>
    <row r="1495" spans="64:64">
      <c r="BL1495" s="180">
        <v>20681</v>
      </c>
    </row>
    <row r="1496" spans="64:64">
      <c r="BL1496" s="180">
        <v>20682</v>
      </c>
    </row>
    <row r="1497" spans="64:64">
      <c r="BL1497" s="180">
        <v>20683</v>
      </c>
    </row>
    <row r="1498" spans="64:64">
      <c r="BL1498" s="180">
        <v>20684</v>
      </c>
    </row>
    <row r="1499" spans="64:64">
      <c r="BL1499" s="180">
        <v>20685</v>
      </c>
    </row>
    <row r="1500" spans="64:64">
      <c r="BL1500" s="180">
        <v>20691</v>
      </c>
    </row>
    <row r="1501" spans="64:64">
      <c r="BL1501" s="180">
        <v>20692</v>
      </c>
    </row>
    <row r="1502" spans="64:64">
      <c r="BL1502" s="180">
        <v>20693</v>
      </c>
    </row>
    <row r="1503" spans="64:64">
      <c r="BL1503" s="180">
        <v>20694</v>
      </c>
    </row>
    <row r="1504" spans="64:64">
      <c r="BL1504" s="180">
        <v>20695</v>
      </c>
    </row>
    <row r="1505" spans="64:64">
      <c r="BL1505" s="180">
        <v>20701</v>
      </c>
    </row>
    <row r="1506" spans="64:64">
      <c r="BL1506" s="180">
        <v>20702</v>
      </c>
    </row>
    <row r="1507" spans="64:64">
      <c r="BL1507" s="180">
        <v>20703</v>
      </c>
    </row>
    <row r="1508" spans="64:64">
      <c r="BL1508" s="180">
        <v>20704</v>
      </c>
    </row>
    <row r="1509" spans="64:64">
      <c r="BL1509" s="180">
        <v>20705</v>
      </c>
    </row>
    <row r="1510" spans="64:64">
      <c r="BL1510" s="180">
        <v>20711</v>
      </c>
    </row>
    <row r="1511" spans="64:64">
      <c r="BL1511" s="180">
        <v>20712</v>
      </c>
    </row>
    <row r="1512" spans="64:64">
      <c r="BL1512" s="180">
        <v>20713</v>
      </c>
    </row>
    <row r="1513" spans="64:64">
      <c r="BL1513" s="180">
        <v>20714</v>
      </c>
    </row>
    <row r="1514" spans="64:64">
      <c r="BL1514" s="180">
        <v>20715</v>
      </c>
    </row>
    <row r="1515" spans="64:64">
      <c r="BL1515" s="180">
        <v>20721</v>
      </c>
    </row>
    <row r="1516" spans="64:64">
      <c r="BL1516" s="180">
        <v>20722</v>
      </c>
    </row>
    <row r="1517" spans="64:64">
      <c r="BL1517" s="180">
        <v>20723</v>
      </c>
    </row>
    <row r="1518" spans="64:64">
      <c r="BL1518" s="180">
        <v>20724</v>
      </c>
    </row>
    <row r="1519" spans="64:64">
      <c r="BL1519" s="180">
        <v>20725</v>
      </c>
    </row>
    <row r="1520" spans="64:64">
      <c r="BL1520" s="180">
        <v>20731</v>
      </c>
    </row>
    <row r="1521" spans="64:64">
      <c r="BL1521" s="180">
        <v>20732</v>
      </c>
    </row>
    <row r="1522" spans="64:64">
      <c r="BL1522" s="180">
        <v>20733</v>
      </c>
    </row>
    <row r="1523" spans="64:64">
      <c r="BL1523" s="180">
        <v>20734</v>
      </c>
    </row>
    <row r="1524" spans="64:64">
      <c r="BL1524" s="180">
        <v>20735</v>
      </c>
    </row>
    <row r="1525" spans="64:64">
      <c r="BL1525" s="180">
        <v>20741</v>
      </c>
    </row>
    <row r="1526" spans="64:64">
      <c r="BL1526" s="180">
        <v>20742</v>
      </c>
    </row>
    <row r="1527" spans="64:64">
      <c r="BL1527" s="180">
        <v>20743</v>
      </c>
    </row>
    <row r="1528" spans="64:64">
      <c r="BL1528" s="180">
        <v>20744</v>
      </c>
    </row>
    <row r="1529" spans="64:64">
      <c r="BL1529" s="180">
        <v>20745</v>
      </c>
    </row>
    <row r="1530" spans="64:64">
      <c r="BL1530" s="180">
        <v>20751</v>
      </c>
    </row>
    <row r="1531" spans="64:64">
      <c r="BL1531" s="180">
        <v>20752</v>
      </c>
    </row>
    <row r="1532" spans="64:64">
      <c r="BL1532" s="180">
        <v>20753</v>
      </c>
    </row>
    <row r="1533" spans="64:64">
      <c r="BL1533" s="180">
        <v>20754</v>
      </c>
    </row>
    <row r="1534" spans="64:64">
      <c r="BL1534" s="180">
        <v>20755</v>
      </c>
    </row>
    <row r="1535" spans="64:64">
      <c r="BL1535" s="180">
        <v>20761</v>
      </c>
    </row>
    <row r="1536" spans="64:64">
      <c r="BL1536" s="180">
        <v>20762</v>
      </c>
    </row>
    <row r="1537" spans="64:64">
      <c r="BL1537" s="180">
        <v>20763</v>
      </c>
    </row>
    <row r="1538" spans="64:64">
      <c r="BL1538" s="180">
        <v>20764</v>
      </c>
    </row>
    <row r="1539" spans="64:64">
      <c r="BL1539" s="180">
        <v>20765</v>
      </c>
    </row>
    <row r="1540" spans="64:64">
      <c r="BL1540" s="180">
        <v>20771</v>
      </c>
    </row>
    <row r="1541" spans="64:64">
      <c r="BL1541" s="180">
        <v>20772</v>
      </c>
    </row>
    <row r="1542" spans="64:64">
      <c r="BL1542" s="180">
        <v>20773</v>
      </c>
    </row>
    <row r="1543" spans="64:64">
      <c r="BL1543" s="180">
        <v>20774</v>
      </c>
    </row>
    <row r="1544" spans="64:64">
      <c r="BL1544" s="180">
        <v>20775</v>
      </c>
    </row>
    <row r="1545" spans="64:64">
      <c r="BL1545" s="180">
        <v>20781</v>
      </c>
    </row>
    <row r="1546" spans="64:64">
      <c r="BL1546" s="180">
        <v>20782</v>
      </c>
    </row>
    <row r="1547" spans="64:64">
      <c r="BL1547" s="180">
        <v>20783</v>
      </c>
    </row>
    <row r="1548" spans="64:64">
      <c r="BL1548" s="180">
        <v>20784</v>
      </c>
    </row>
    <row r="1549" spans="64:64">
      <c r="BL1549" s="180">
        <v>20785</v>
      </c>
    </row>
    <row r="1550" spans="64:64">
      <c r="BL1550" s="180">
        <v>20791</v>
      </c>
    </row>
    <row r="1551" spans="64:64">
      <c r="BL1551" s="180">
        <v>20792</v>
      </c>
    </row>
    <row r="1552" spans="64:64">
      <c r="BL1552" s="180">
        <v>20793</v>
      </c>
    </row>
    <row r="1553" spans="64:64">
      <c r="BL1553" s="180">
        <v>20794</v>
      </c>
    </row>
    <row r="1554" spans="64:64">
      <c r="BL1554" s="180">
        <v>20795</v>
      </c>
    </row>
    <row r="1555" spans="64:64">
      <c r="BL1555" s="180">
        <v>20801</v>
      </c>
    </row>
    <row r="1556" spans="64:64">
      <c r="BL1556" s="180">
        <v>20802</v>
      </c>
    </row>
    <row r="1557" spans="64:64">
      <c r="BL1557" s="180">
        <v>20803</v>
      </c>
    </row>
    <row r="1558" spans="64:64">
      <c r="BL1558" s="180">
        <v>20804</v>
      </c>
    </row>
    <row r="1559" spans="64:64">
      <c r="BL1559" s="180">
        <v>20805</v>
      </c>
    </row>
    <row r="1560" spans="64:65">
      <c r="BL1560" s="180">
        <v>30001</v>
      </c>
      <c r="BM1560" s="45" t="s">
        <v>97</v>
      </c>
    </row>
    <row r="1561" spans="64:64">
      <c r="BL1561" s="180">
        <v>30001</v>
      </c>
    </row>
    <row r="1562" spans="64:64">
      <c r="BL1562" s="180">
        <v>30002</v>
      </c>
    </row>
    <row r="1563" spans="64:64">
      <c r="BL1563" s="180">
        <v>30003</v>
      </c>
    </row>
    <row r="1564" spans="64:64">
      <c r="BL1564" s="180">
        <v>30004</v>
      </c>
    </row>
    <row r="1565" spans="64:64">
      <c r="BL1565" s="180">
        <v>30005</v>
      </c>
    </row>
    <row r="1566" spans="64:64">
      <c r="BL1566" s="180">
        <v>30006</v>
      </c>
    </row>
    <row r="1567" spans="64:64">
      <c r="BL1567" s="180">
        <v>30007</v>
      </c>
    </row>
    <row r="1568" spans="64:64">
      <c r="BL1568" s="180">
        <v>30008</v>
      </c>
    </row>
    <row r="1569" spans="64:64">
      <c r="BL1569" s="180">
        <v>30009</v>
      </c>
    </row>
    <row r="1570" spans="64:64">
      <c r="BL1570" s="180">
        <v>30010</v>
      </c>
    </row>
    <row r="1571" spans="64:64">
      <c r="BL1571" s="180">
        <v>30011</v>
      </c>
    </row>
    <row r="1572" spans="64:64">
      <c r="BL1572" s="180">
        <v>30012</v>
      </c>
    </row>
    <row r="1573" spans="64:64">
      <c r="BL1573" s="180">
        <v>30013</v>
      </c>
    </row>
    <row r="1574" spans="64:64">
      <c r="BL1574" s="180">
        <v>30014</v>
      </c>
    </row>
    <row r="1575" spans="64:64">
      <c r="BL1575" s="180">
        <v>30015</v>
      </c>
    </row>
    <row r="1576" spans="64:64">
      <c r="BL1576" s="180">
        <v>30016</v>
      </c>
    </row>
    <row r="1577" spans="64:64">
      <c r="BL1577" s="180">
        <v>30017</v>
      </c>
    </row>
    <row r="1578" spans="64:64">
      <c r="BL1578" s="180">
        <v>30018</v>
      </c>
    </row>
    <row r="1579" spans="64:64">
      <c r="BL1579" s="180">
        <v>30019</v>
      </c>
    </row>
    <row r="1580" spans="64:64">
      <c r="BL1580" s="180">
        <v>30020</v>
      </c>
    </row>
    <row r="1581" spans="64:64">
      <c r="BL1581" s="180">
        <v>30021</v>
      </c>
    </row>
    <row r="1582" spans="64:64">
      <c r="BL1582" s="180">
        <v>30022</v>
      </c>
    </row>
    <row r="1583" spans="64:64">
      <c r="BL1583" s="180">
        <v>30023</v>
      </c>
    </row>
    <row r="1584" spans="64:64">
      <c r="BL1584" s="180">
        <v>30024</v>
      </c>
    </row>
    <row r="1585" spans="64:64">
      <c r="BL1585" s="180">
        <v>30025</v>
      </c>
    </row>
    <row r="1586" spans="64:64">
      <c r="BL1586" s="180">
        <v>30026</v>
      </c>
    </row>
    <row r="1587" spans="64:64">
      <c r="BL1587" s="180">
        <v>30027</v>
      </c>
    </row>
    <row r="1588" spans="64:64">
      <c r="BL1588" s="180">
        <v>30028</v>
      </c>
    </row>
    <row r="1589" spans="64:64">
      <c r="BL1589" s="180">
        <v>30029</v>
      </c>
    </row>
    <row r="1590" spans="64:64">
      <c r="BL1590" s="180">
        <v>30030</v>
      </c>
    </row>
    <row r="1591" spans="64:64">
      <c r="BL1591" s="180">
        <v>30031</v>
      </c>
    </row>
    <row r="1592" spans="64:64">
      <c r="BL1592" s="180">
        <v>30032</v>
      </c>
    </row>
    <row r="1593" spans="64:64">
      <c r="BL1593" s="180">
        <v>30033</v>
      </c>
    </row>
    <row r="1594" spans="64:64">
      <c r="BL1594" s="180">
        <v>30034</v>
      </c>
    </row>
    <row r="1595" spans="64:64">
      <c r="BL1595" s="180">
        <v>30035</v>
      </c>
    </row>
    <row r="1596" spans="64:64">
      <c r="BL1596" s="180">
        <v>30036</v>
      </c>
    </row>
    <row r="1597" spans="64:64">
      <c r="BL1597" s="180">
        <v>30037</v>
      </c>
    </row>
    <row r="1598" spans="64:64">
      <c r="BL1598" s="180">
        <v>30038</v>
      </c>
    </row>
    <row r="1599" spans="64:64">
      <c r="BL1599" s="180">
        <v>30039</v>
      </c>
    </row>
    <row r="1600" spans="64:64">
      <c r="BL1600" s="180">
        <v>30040</v>
      </c>
    </row>
    <row r="1601" spans="64:64">
      <c r="BL1601" s="180">
        <v>30041</v>
      </c>
    </row>
    <row r="1602" spans="64:64">
      <c r="BL1602" s="180">
        <v>30042</v>
      </c>
    </row>
    <row r="1603" spans="64:64">
      <c r="BL1603" s="180">
        <v>30043</v>
      </c>
    </row>
    <row r="1604" spans="64:64">
      <c r="BL1604" s="180">
        <v>30044</v>
      </c>
    </row>
    <row r="1605" spans="64:64">
      <c r="BL1605" s="180">
        <v>30045</v>
      </c>
    </row>
    <row r="1606" spans="64:64">
      <c r="BL1606" s="180">
        <v>30046</v>
      </c>
    </row>
    <row r="1607" spans="64:64">
      <c r="BL1607" s="180">
        <v>30047</v>
      </c>
    </row>
    <row r="1608" spans="64:64">
      <c r="BL1608" s="180">
        <v>30048</v>
      </c>
    </row>
    <row r="1609" spans="64:64">
      <c r="BL1609" s="180">
        <v>30049</v>
      </c>
    </row>
    <row r="1610" spans="64:64">
      <c r="BL1610" s="180">
        <v>30050</v>
      </c>
    </row>
    <row r="1611" spans="64:64">
      <c r="BL1611" s="180">
        <v>30051</v>
      </c>
    </row>
    <row r="1612" spans="64:64">
      <c r="BL1612" s="180">
        <v>30052</v>
      </c>
    </row>
    <row r="1613" spans="64:64">
      <c r="BL1613" s="180">
        <v>30053</v>
      </c>
    </row>
    <row r="1614" spans="64:64">
      <c r="BL1614" s="180">
        <v>30054</v>
      </c>
    </row>
    <row r="1615" spans="64:64">
      <c r="BL1615" s="180">
        <v>30055</v>
      </c>
    </row>
    <row r="1616" spans="64:64">
      <c r="BL1616" s="180">
        <v>30056</v>
      </c>
    </row>
    <row r="1617" spans="64:64">
      <c r="BL1617" s="180">
        <v>30057</v>
      </c>
    </row>
    <row r="1618" spans="64:64">
      <c r="BL1618" s="180">
        <v>30058</v>
      </c>
    </row>
    <row r="1619" spans="64:64">
      <c r="BL1619" s="180">
        <v>30059</v>
      </c>
    </row>
    <row r="1620" spans="64:64">
      <c r="BL1620" s="180">
        <v>30060</v>
      </c>
    </row>
    <row r="1621" spans="64:64">
      <c r="BL1621" s="180">
        <v>30061</v>
      </c>
    </row>
    <row r="1622" spans="64:64">
      <c r="BL1622" s="180">
        <v>30062</v>
      </c>
    </row>
    <row r="1623" spans="64:64">
      <c r="BL1623" s="180">
        <v>30063</v>
      </c>
    </row>
    <row r="1624" spans="64:64">
      <c r="BL1624" s="180">
        <v>30064</v>
      </c>
    </row>
    <row r="1625" spans="64:64">
      <c r="BL1625" s="180">
        <v>30065</v>
      </c>
    </row>
    <row r="1626" spans="64:64">
      <c r="BL1626" s="180">
        <v>30066</v>
      </c>
    </row>
    <row r="1627" spans="64:64">
      <c r="BL1627" s="180">
        <v>30067</v>
      </c>
    </row>
    <row r="1628" spans="64:64">
      <c r="BL1628" s="180">
        <v>30068</v>
      </c>
    </row>
    <row r="1629" spans="64:64">
      <c r="BL1629" s="180">
        <v>30069</v>
      </c>
    </row>
    <row r="1630" spans="64:64">
      <c r="BL1630" s="180">
        <v>30070</v>
      </c>
    </row>
    <row r="1631" spans="64:64">
      <c r="BL1631" s="180">
        <v>30071</v>
      </c>
    </row>
    <row r="1632" spans="64:64">
      <c r="BL1632" s="180">
        <v>30072</v>
      </c>
    </row>
    <row r="1633" spans="64:64">
      <c r="BL1633" s="180">
        <v>30073</v>
      </c>
    </row>
    <row r="1634" spans="64:64">
      <c r="BL1634" s="180">
        <v>30074</v>
      </c>
    </row>
    <row r="1635" spans="64:64">
      <c r="BL1635" s="180">
        <v>30075</v>
      </c>
    </row>
    <row r="1636" spans="64:64">
      <c r="BL1636" s="180">
        <v>30076</v>
      </c>
    </row>
    <row r="1637" spans="64:64">
      <c r="BL1637" s="180">
        <v>30077</v>
      </c>
    </row>
    <row r="1638" spans="64:64">
      <c r="BL1638" s="180">
        <v>30078</v>
      </c>
    </row>
    <row r="1639" spans="64:64">
      <c r="BL1639" s="180">
        <v>30079</v>
      </c>
    </row>
    <row r="1640" spans="64:64">
      <c r="BL1640" s="180">
        <v>30080</v>
      </c>
    </row>
    <row r="1641" spans="64:64">
      <c r="BL1641" s="180">
        <v>30081</v>
      </c>
    </row>
    <row r="1642" spans="64:64">
      <c r="BL1642" s="180">
        <v>30082</v>
      </c>
    </row>
    <row r="1643" spans="64:64">
      <c r="BL1643" s="180">
        <v>30083</v>
      </c>
    </row>
    <row r="1644" spans="64:64">
      <c r="BL1644" s="180">
        <v>30084</v>
      </c>
    </row>
    <row r="1645" spans="64:64">
      <c r="BL1645" s="180">
        <v>30085</v>
      </c>
    </row>
    <row r="1646" spans="64:64">
      <c r="BL1646" s="180">
        <v>30086</v>
      </c>
    </row>
    <row r="1647" spans="64:64">
      <c r="BL1647" s="180">
        <v>30087</v>
      </c>
    </row>
    <row r="1648" spans="64:64">
      <c r="BL1648" s="180">
        <v>30088</v>
      </c>
    </row>
    <row r="1649" spans="64:64">
      <c r="BL1649" s="180">
        <v>30089</v>
      </c>
    </row>
    <row r="1650" spans="64:64">
      <c r="BL1650" s="180">
        <v>30090</v>
      </c>
    </row>
    <row r="1651" spans="64:64">
      <c r="BL1651" s="180">
        <v>30091</v>
      </c>
    </row>
    <row r="1652" spans="64:64">
      <c r="BL1652" s="180">
        <v>30092</v>
      </c>
    </row>
    <row r="1653" spans="64:64">
      <c r="BL1653" s="180">
        <v>30093</v>
      </c>
    </row>
    <row r="1654" spans="64:64">
      <c r="BL1654" s="180">
        <v>30094</v>
      </c>
    </row>
    <row r="1655" spans="64:64">
      <c r="BL1655" s="180">
        <v>30095</v>
      </c>
    </row>
    <row r="1656" spans="64:64">
      <c r="BL1656" s="180">
        <v>30096</v>
      </c>
    </row>
    <row r="1657" spans="64:64">
      <c r="BL1657" s="180">
        <v>30097</v>
      </c>
    </row>
    <row r="1658" spans="64:64">
      <c r="BL1658" s="180">
        <v>30098</v>
      </c>
    </row>
    <row r="1659" spans="64:64">
      <c r="BL1659" s="180">
        <v>30099</v>
      </c>
    </row>
    <row r="1660" spans="64:64">
      <c r="BL1660" s="180">
        <v>30100</v>
      </c>
    </row>
    <row r="1661" spans="64:64">
      <c r="BL1661" s="180">
        <v>30101</v>
      </c>
    </row>
    <row r="1662" spans="64:64">
      <c r="BL1662" s="180">
        <v>30102</v>
      </c>
    </row>
    <row r="1663" spans="64:64">
      <c r="BL1663" s="180">
        <v>30103</v>
      </c>
    </row>
    <row r="1664" spans="64:64">
      <c r="BL1664" s="180">
        <v>30104</v>
      </c>
    </row>
    <row r="1665" spans="64:64">
      <c r="BL1665" s="180">
        <v>30105</v>
      </c>
    </row>
    <row r="1666" spans="64:64">
      <c r="BL1666" s="180">
        <v>30106</v>
      </c>
    </row>
    <row r="1667" spans="64:64">
      <c r="BL1667" s="180">
        <v>30107</v>
      </c>
    </row>
    <row r="1668" spans="64:64">
      <c r="BL1668" s="180">
        <v>30108</v>
      </c>
    </row>
    <row r="1669" spans="64:64">
      <c r="BL1669" s="180">
        <v>30109</v>
      </c>
    </row>
    <row r="1670" spans="64:64">
      <c r="BL1670" s="180">
        <v>30110</v>
      </c>
    </row>
    <row r="1671" spans="64:64">
      <c r="BL1671" s="180">
        <v>30111</v>
      </c>
    </row>
    <row r="1672" spans="64:64">
      <c r="BL1672" s="180">
        <v>30112</v>
      </c>
    </row>
    <row r="1673" spans="64:64">
      <c r="BL1673" s="180">
        <v>30113</v>
      </c>
    </row>
    <row r="1674" spans="64:64">
      <c r="BL1674" s="180">
        <v>30114</v>
      </c>
    </row>
    <row r="1675" spans="64:64">
      <c r="BL1675" s="180">
        <v>30115</v>
      </c>
    </row>
    <row r="1676" spans="64:64">
      <c r="BL1676" s="180">
        <v>30116</v>
      </c>
    </row>
    <row r="1677" spans="64:64">
      <c r="BL1677" s="180">
        <v>30117</v>
      </c>
    </row>
    <row r="1678" spans="64:64">
      <c r="BL1678" s="180">
        <v>30118</v>
      </c>
    </row>
    <row r="1679" spans="64:64">
      <c r="BL1679" s="180">
        <v>30119</v>
      </c>
    </row>
    <row r="1680" spans="64:64">
      <c r="BL1680" s="180">
        <v>30120</v>
      </c>
    </row>
    <row r="1681" spans="64:64">
      <c r="BL1681" s="180">
        <v>30121</v>
      </c>
    </row>
    <row r="1682" spans="64:64">
      <c r="BL1682" s="180">
        <v>30122</v>
      </c>
    </row>
    <row r="1683" spans="64:64">
      <c r="BL1683" s="180">
        <v>30123</v>
      </c>
    </row>
    <row r="1684" spans="64:64">
      <c r="BL1684" s="180">
        <v>30124</v>
      </c>
    </row>
    <row r="1685" spans="64:64">
      <c r="BL1685" s="180">
        <v>30125</v>
      </c>
    </row>
    <row r="1686" spans="64:64">
      <c r="BL1686" s="180">
        <v>30126</v>
      </c>
    </row>
    <row r="1687" spans="64:64">
      <c r="BL1687" s="180">
        <v>30127</v>
      </c>
    </row>
    <row r="1688" spans="64:64">
      <c r="BL1688" s="180">
        <v>30128</v>
      </c>
    </row>
    <row r="1689" spans="64:64">
      <c r="BL1689" s="180">
        <v>30129</v>
      </c>
    </row>
    <row r="1690" spans="64:64">
      <c r="BL1690" s="180">
        <v>30130</v>
      </c>
    </row>
    <row r="1691" spans="64:64">
      <c r="BL1691" s="180">
        <v>30131</v>
      </c>
    </row>
    <row r="1692" spans="64:64">
      <c r="BL1692" s="180">
        <v>30132</v>
      </c>
    </row>
    <row r="1693" spans="64:64">
      <c r="BL1693" s="180">
        <v>30133</v>
      </c>
    </row>
    <row r="1694" spans="64:64">
      <c r="BL1694" s="180">
        <v>30134</v>
      </c>
    </row>
    <row r="1695" spans="64:64">
      <c r="BL1695" s="180">
        <v>30135</v>
      </c>
    </row>
    <row r="1696" spans="64:64">
      <c r="BL1696" s="180">
        <v>30136</v>
      </c>
    </row>
    <row r="1697" spans="64:64">
      <c r="BL1697" s="180">
        <v>30137</v>
      </c>
    </row>
    <row r="1698" spans="64:64">
      <c r="BL1698" s="180">
        <v>30138</v>
      </c>
    </row>
    <row r="1699" spans="64:64">
      <c r="BL1699" s="180">
        <v>30139</v>
      </c>
    </row>
    <row r="1700" spans="64:64">
      <c r="BL1700" s="180">
        <v>30140</v>
      </c>
    </row>
    <row r="1701" spans="64:64">
      <c r="BL1701" s="180">
        <v>30141</v>
      </c>
    </row>
    <row r="1702" spans="64:64">
      <c r="BL1702" s="180">
        <v>30142</v>
      </c>
    </row>
    <row r="1703" spans="64:64">
      <c r="BL1703" s="180">
        <v>30143</v>
      </c>
    </row>
    <row r="1704" spans="64:64">
      <c r="BL1704" s="180">
        <v>30144</v>
      </c>
    </row>
    <row r="1705" spans="64:64">
      <c r="BL1705" s="180">
        <v>30145</v>
      </c>
    </row>
    <row r="1706" spans="64:64">
      <c r="BL1706" s="180">
        <v>30146</v>
      </c>
    </row>
    <row r="1707" spans="64:64">
      <c r="BL1707" s="180">
        <v>30147</v>
      </c>
    </row>
    <row r="1708" spans="64:64">
      <c r="BL1708" s="180">
        <v>30148</v>
      </c>
    </row>
    <row r="1709" spans="64:64">
      <c r="BL1709" s="180">
        <v>30149</v>
      </c>
    </row>
    <row r="1710" spans="64:64">
      <c r="BL1710" s="180">
        <v>30150</v>
      </c>
    </row>
    <row r="1711" spans="64:64">
      <c r="BL1711" s="180">
        <v>30151</v>
      </c>
    </row>
    <row r="1712" spans="64:64">
      <c r="BL1712" s="180">
        <v>30152</v>
      </c>
    </row>
    <row r="1713" spans="64:64">
      <c r="BL1713" s="180">
        <v>30153</v>
      </c>
    </row>
    <row r="1714" spans="64:64">
      <c r="BL1714" s="180">
        <v>30154</v>
      </c>
    </row>
    <row r="1715" spans="64:64">
      <c r="BL1715" s="180">
        <v>30155</v>
      </c>
    </row>
    <row r="1716" spans="64:64">
      <c r="BL1716" s="180">
        <v>30156</v>
      </c>
    </row>
    <row r="1717" spans="64:64">
      <c r="BL1717" s="180">
        <v>30157</v>
      </c>
    </row>
    <row r="1718" spans="64:64">
      <c r="BL1718" s="180">
        <v>30158</v>
      </c>
    </row>
    <row r="1719" spans="64:64">
      <c r="BL1719" s="180">
        <v>30159</v>
      </c>
    </row>
    <row r="1720" spans="64:64">
      <c r="BL1720" s="180">
        <v>30160</v>
      </c>
    </row>
    <row r="1721" spans="64:64">
      <c r="BL1721" s="180">
        <v>30161</v>
      </c>
    </row>
    <row r="1722" spans="64:64">
      <c r="BL1722" s="180">
        <v>30162</v>
      </c>
    </row>
    <row r="1723" spans="64:64">
      <c r="BL1723" s="180">
        <v>30163</v>
      </c>
    </row>
    <row r="1724" spans="64:64">
      <c r="BL1724" s="180">
        <v>30164</v>
      </c>
    </row>
    <row r="1725" spans="64:64">
      <c r="BL1725" s="180">
        <v>30165</v>
      </c>
    </row>
    <row r="1726" spans="64:64">
      <c r="BL1726" s="180">
        <v>30166</v>
      </c>
    </row>
    <row r="1727" spans="64:64">
      <c r="BL1727" s="180">
        <v>30167</v>
      </c>
    </row>
    <row r="1728" spans="64:64">
      <c r="BL1728" s="180">
        <v>30168</v>
      </c>
    </row>
    <row r="1729" spans="64:64">
      <c r="BL1729" s="180">
        <v>30169</v>
      </c>
    </row>
    <row r="1730" spans="64:64">
      <c r="BL1730" s="180">
        <v>30170</v>
      </c>
    </row>
    <row r="1731" spans="64:64">
      <c r="BL1731" s="180">
        <v>30171</v>
      </c>
    </row>
    <row r="1732" spans="64:64">
      <c r="BL1732" s="180">
        <v>30172</v>
      </c>
    </row>
    <row r="1733" spans="64:64">
      <c r="BL1733" s="180">
        <v>30173</v>
      </c>
    </row>
    <row r="1734" spans="64:64">
      <c r="BL1734" s="180">
        <v>30174</v>
      </c>
    </row>
    <row r="1735" spans="64:64">
      <c r="BL1735" s="180">
        <v>30175</v>
      </c>
    </row>
    <row r="1736" spans="64:64">
      <c r="BL1736" s="180">
        <v>30176</v>
      </c>
    </row>
    <row r="1737" spans="64:64">
      <c r="BL1737" s="180">
        <v>30177</v>
      </c>
    </row>
    <row r="1738" spans="64:64">
      <c r="BL1738" s="180">
        <v>30178</v>
      </c>
    </row>
    <row r="1739" spans="64:64">
      <c r="BL1739" s="180">
        <v>30179</v>
      </c>
    </row>
    <row r="1740" spans="64:64">
      <c r="BL1740" s="180">
        <v>30180</v>
      </c>
    </row>
    <row r="1741" spans="64:64">
      <c r="BL1741" s="180">
        <v>30181</v>
      </c>
    </row>
    <row r="1742" spans="64:64">
      <c r="BL1742" s="180">
        <v>30182</v>
      </c>
    </row>
    <row r="1743" spans="64:64">
      <c r="BL1743" s="180">
        <v>30183</v>
      </c>
    </row>
    <row r="1744" spans="64:64">
      <c r="BL1744" s="180">
        <v>30184</v>
      </c>
    </row>
    <row r="1745" spans="64:64">
      <c r="BL1745" s="180">
        <v>30185</v>
      </c>
    </row>
    <row r="1746" spans="64:64">
      <c r="BL1746" s="180">
        <v>30186</v>
      </c>
    </row>
    <row r="1747" spans="64:64">
      <c r="BL1747" s="180">
        <v>30187</v>
      </c>
    </row>
    <row r="1748" spans="64:64">
      <c r="BL1748" s="180">
        <v>30188</v>
      </c>
    </row>
    <row r="1749" spans="64:64">
      <c r="BL1749" s="180">
        <v>30189</v>
      </c>
    </row>
    <row r="1750" spans="64:64">
      <c r="BL1750" s="180">
        <v>30190</v>
      </c>
    </row>
    <row r="1751" spans="64:64">
      <c r="BL1751" s="180">
        <v>30191</v>
      </c>
    </row>
    <row r="1752" spans="64:64">
      <c r="BL1752" s="180">
        <v>30192</v>
      </c>
    </row>
    <row r="1753" spans="64:64">
      <c r="BL1753" s="180">
        <v>30193</v>
      </c>
    </row>
    <row r="1754" spans="64:64">
      <c r="BL1754" s="180">
        <v>30194</v>
      </c>
    </row>
    <row r="1755" spans="64:64">
      <c r="BL1755" s="180">
        <v>30195</v>
      </c>
    </row>
    <row r="1756" spans="64:64">
      <c r="BL1756" s="180">
        <v>30196</v>
      </c>
    </row>
    <row r="1757" spans="64:64">
      <c r="BL1757" s="180">
        <v>30197</v>
      </c>
    </row>
    <row r="1758" spans="64:64">
      <c r="BL1758" s="180">
        <v>30198</v>
      </c>
    </row>
    <row r="1759" spans="64:64">
      <c r="BL1759" s="180">
        <v>30199</v>
      </c>
    </row>
    <row r="1760" spans="64:64">
      <c r="BL1760" s="180">
        <v>30200</v>
      </c>
    </row>
    <row r="1761" spans="64:64">
      <c r="BL1761" s="180">
        <v>30201</v>
      </c>
    </row>
    <row r="1762" spans="64:64">
      <c r="BL1762" s="180">
        <v>30202</v>
      </c>
    </row>
    <row r="1763" spans="64:64">
      <c r="BL1763" s="180">
        <v>30203</v>
      </c>
    </row>
    <row r="1764" spans="64:64">
      <c r="BL1764" s="180">
        <v>30204</v>
      </c>
    </row>
    <row r="1765" spans="64:64">
      <c r="BL1765" s="180">
        <v>30205</v>
      </c>
    </row>
    <row r="1766" spans="64:64">
      <c r="BL1766" s="180">
        <v>30206</v>
      </c>
    </row>
    <row r="1767" spans="64:64">
      <c r="BL1767" s="180">
        <v>30207</v>
      </c>
    </row>
    <row r="1768" spans="64:64">
      <c r="BL1768" s="180">
        <v>30208</v>
      </c>
    </row>
    <row r="1769" spans="64:64">
      <c r="BL1769" s="180">
        <v>30209</v>
      </c>
    </row>
    <row r="1770" spans="64:64">
      <c r="BL1770" s="180">
        <v>30210</v>
      </c>
    </row>
    <row r="1771" spans="64:64">
      <c r="BL1771" s="180">
        <v>30211</v>
      </c>
    </row>
    <row r="1772" spans="64:64">
      <c r="BL1772" s="180">
        <v>30212</v>
      </c>
    </row>
    <row r="1773" spans="64:64">
      <c r="BL1773" s="180">
        <v>30213</v>
      </c>
    </row>
    <row r="1774" spans="64:64">
      <c r="BL1774" s="180">
        <v>30214</v>
      </c>
    </row>
    <row r="1775" spans="64:64">
      <c r="BL1775" s="180">
        <v>30215</v>
      </c>
    </row>
    <row r="1776" spans="64:64">
      <c r="BL1776" s="180">
        <v>30216</v>
      </c>
    </row>
    <row r="1777" spans="64:64">
      <c r="BL1777" s="180">
        <v>30217</v>
      </c>
    </row>
    <row r="1778" spans="64:64">
      <c r="BL1778" s="180">
        <v>30218</v>
      </c>
    </row>
    <row r="1779" spans="64:64">
      <c r="BL1779" s="180">
        <v>30219</v>
      </c>
    </row>
    <row r="1780" spans="64:64">
      <c r="BL1780" s="180">
        <v>30220</v>
      </c>
    </row>
    <row r="1781" spans="64:64">
      <c r="BL1781" s="180">
        <v>30221</v>
      </c>
    </row>
    <row r="1782" spans="64:64">
      <c r="BL1782" s="180">
        <v>30222</v>
      </c>
    </row>
    <row r="1783" spans="64:64">
      <c r="BL1783" s="180">
        <v>30223</v>
      </c>
    </row>
    <row r="1784" spans="64:64">
      <c r="BL1784" s="180">
        <v>30224</v>
      </c>
    </row>
    <row r="1785" spans="64:64">
      <c r="BL1785" s="180">
        <v>30225</v>
      </c>
    </row>
    <row r="1786" spans="64:64">
      <c r="BL1786" s="180">
        <v>30226</v>
      </c>
    </row>
    <row r="1787" spans="64:64">
      <c r="BL1787" s="180">
        <v>30227</v>
      </c>
    </row>
    <row r="1788" spans="64:64">
      <c r="BL1788" s="180">
        <v>30228</v>
      </c>
    </row>
    <row r="1789" spans="64:64">
      <c r="BL1789" s="180">
        <v>30229</v>
      </c>
    </row>
    <row r="1790" spans="64:64">
      <c r="BL1790" s="180">
        <v>30230</v>
      </c>
    </row>
    <row r="1791" spans="64:64">
      <c r="BL1791" s="180">
        <v>30231</v>
      </c>
    </row>
    <row r="1792" spans="64:64">
      <c r="BL1792" s="180">
        <v>30232</v>
      </c>
    </row>
    <row r="1793" spans="64:64">
      <c r="BL1793" s="180">
        <v>30233</v>
      </c>
    </row>
    <row r="1794" spans="64:64">
      <c r="BL1794" s="180">
        <v>30234</v>
      </c>
    </row>
    <row r="1795" spans="64:64">
      <c r="BL1795" s="180">
        <v>30235</v>
      </c>
    </row>
    <row r="1796" spans="64:64">
      <c r="BL1796" s="180">
        <v>30236</v>
      </c>
    </row>
    <row r="1797" spans="64:64">
      <c r="BL1797" s="180">
        <v>30237</v>
      </c>
    </row>
    <row r="1798" spans="64:64">
      <c r="BL1798" s="180">
        <v>30238</v>
      </c>
    </row>
    <row r="1799" spans="64:64">
      <c r="BL1799" s="180">
        <v>30239</v>
      </c>
    </row>
    <row r="1800" spans="64:64">
      <c r="BL1800" s="180">
        <v>30240</v>
      </c>
    </row>
    <row r="1801" spans="64:64">
      <c r="BL1801" s="180">
        <v>30241</v>
      </c>
    </row>
    <row r="1802" spans="64:64">
      <c r="BL1802" s="180">
        <v>30242</v>
      </c>
    </row>
    <row r="1803" spans="64:64">
      <c r="BL1803" s="180">
        <v>30243</v>
      </c>
    </row>
    <row r="1804" spans="64:64">
      <c r="BL1804" s="180">
        <v>30244</v>
      </c>
    </row>
    <row r="1805" spans="64:64">
      <c r="BL1805" s="180">
        <v>30245</v>
      </c>
    </row>
    <row r="1806" spans="64:64">
      <c r="BL1806" s="180">
        <v>30246</v>
      </c>
    </row>
    <row r="1807" spans="64:64">
      <c r="BL1807" s="180">
        <v>30247</v>
      </c>
    </row>
    <row r="1808" spans="64:64">
      <c r="BL1808" s="180">
        <v>30248</v>
      </c>
    </row>
    <row r="1809" spans="64:64">
      <c r="BL1809" s="180">
        <v>30249</v>
      </c>
    </row>
    <row r="1810" spans="64:64">
      <c r="BL1810" s="180">
        <v>30250</v>
      </c>
    </row>
    <row r="1811" spans="64:64">
      <c r="BL1811" s="180">
        <v>30251</v>
      </c>
    </row>
    <row r="1812" spans="64:64">
      <c r="BL1812" s="180">
        <v>30252</v>
      </c>
    </row>
    <row r="1813" spans="64:64">
      <c r="BL1813" s="180">
        <v>30253</v>
      </c>
    </row>
    <row r="1814" spans="64:64">
      <c r="BL1814" s="180">
        <v>30254</v>
      </c>
    </row>
    <row r="1815" spans="64:64">
      <c r="BL1815" s="180">
        <v>30255</v>
      </c>
    </row>
    <row r="1816" spans="64:64">
      <c r="BL1816" s="180">
        <v>30256</v>
      </c>
    </row>
    <row r="1817" spans="64:64">
      <c r="BL1817" s="180">
        <v>30257</v>
      </c>
    </row>
    <row r="1818" spans="64:64">
      <c r="BL1818" s="180">
        <v>30258</v>
      </c>
    </row>
    <row r="1819" spans="64:64">
      <c r="BL1819" s="180">
        <v>30259</v>
      </c>
    </row>
    <row r="1820" spans="64:64">
      <c r="BL1820" s="180">
        <v>30260</v>
      </c>
    </row>
    <row r="1821" spans="64:64">
      <c r="BL1821" s="180">
        <v>30261</v>
      </c>
    </row>
    <row r="1822" spans="64:64">
      <c r="BL1822" s="180">
        <v>30262</v>
      </c>
    </row>
    <row r="1823" spans="64:64">
      <c r="BL1823" s="180">
        <v>30263</v>
      </c>
    </row>
    <row r="1824" spans="64:64">
      <c r="BL1824" s="180">
        <v>30264</v>
      </c>
    </row>
    <row r="1825" spans="64:64">
      <c r="BL1825" s="180">
        <v>30265</v>
      </c>
    </row>
    <row r="1826" spans="64:64">
      <c r="BL1826" s="180">
        <v>30266</v>
      </c>
    </row>
    <row r="1827" spans="64:64">
      <c r="BL1827" s="180">
        <v>30267</v>
      </c>
    </row>
    <row r="1828" spans="64:64">
      <c r="BL1828" s="180">
        <v>30268</v>
      </c>
    </row>
    <row r="1829" spans="64:64">
      <c r="BL1829" s="180">
        <v>30269</v>
      </c>
    </row>
    <row r="1830" spans="64:64">
      <c r="BL1830" s="180">
        <v>30270</v>
      </c>
    </row>
    <row r="1831" spans="64:64">
      <c r="BL1831" s="180">
        <v>30271</v>
      </c>
    </row>
    <row r="1832" spans="64:64">
      <c r="BL1832" s="180">
        <v>30272</v>
      </c>
    </row>
    <row r="1833" spans="64:64">
      <c r="BL1833" s="180">
        <v>30273</v>
      </c>
    </row>
    <row r="1834" spans="64:64">
      <c r="BL1834" s="180">
        <v>30274</v>
      </c>
    </row>
    <row r="1835" spans="64:64">
      <c r="BL1835" s="180">
        <v>30275</v>
      </c>
    </row>
    <row r="1836" spans="64:64">
      <c r="BL1836" s="180">
        <v>30276</v>
      </c>
    </row>
    <row r="1837" spans="64:64">
      <c r="BL1837" s="180">
        <v>30277</v>
      </c>
    </row>
    <row r="1838" spans="64:64">
      <c r="BL1838" s="180">
        <v>30278</v>
      </c>
    </row>
    <row r="1839" spans="64:64">
      <c r="BL1839" s="180">
        <v>30279</v>
      </c>
    </row>
    <row r="1840" spans="64:64">
      <c r="BL1840" s="180">
        <v>30280</v>
      </c>
    </row>
    <row r="1841" spans="64:64">
      <c r="BL1841" s="180">
        <v>30281</v>
      </c>
    </row>
    <row r="1842" spans="64:64">
      <c r="BL1842" s="180">
        <v>30282</v>
      </c>
    </row>
    <row r="1843" spans="64:64">
      <c r="BL1843" s="180">
        <v>30283</v>
      </c>
    </row>
    <row r="1844" spans="64:64">
      <c r="BL1844" s="180">
        <v>30284</v>
      </c>
    </row>
    <row r="1845" spans="64:64">
      <c r="BL1845" s="180">
        <v>30285</v>
      </c>
    </row>
    <row r="1846" spans="64:64">
      <c r="BL1846" s="180">
        <v>30286</v>
      </c>
    </row>
    <row r="1847" spans="64:64">
      <c r="BL1847" s="180">
        <v>30287</v>
      </c>
    </row>
    <row r="1848" spans="64:64">
      <c r="BL1848" s="180">
        <v>30288</v>
      </c>
    </row>
    <row r="1849" spans="64:64">
      <c r="BL1849" s="180">
        <v>30289</v>
      </c>
    </row>
    <row r="1850" spans="64:64">
      <c r="BL1850" s="180">
        <v>30290</v>
      </c>
    </row>
    <row r="1851" spans="64:64">
      <c r="BL1851" s="180">
        <v>30291</v>
      </c>
    </row>
    <row r="1852" spans="64:64">
      <c r="BL1852" s="180">
        <v>30292</v>
      </c>
    </row>
    <row r="1853" spans="64:64">
      <c r="BL1853" s="180">
        <v>30293</v>
      </c>
    </row>
    <row r="1854" spans="64:64">
      <c r="BL1854" s="180">
        <v>30294</v>
      </c>
    </row>
    <row r="1855" spans="64:64">
      <c r="BL1855" s="180">
        <v>30295</v>
      </c>
    </row>
    <row r="1856" spans="64:64">
      <c r="BL1856" s="180">
        <v>30296</v>
      </c>
    </row>
    <row r="1857" spans="64:64">
      <c r="BL1857" s="180">
        <v>30297</v>
      </c>
    </row>
    <row r="1858" spans="64:64">
      <c r="BL1858" s="180">
        <v>30298</v>
      </c>
    </row>
    <row r="1859" spans="64:64">
      <c r="BL1859" s="180">
        <v>30299</v>
      </c>
    </row>
    <row r="1860" spans="64:64">
      <c r="BL1860" s="180">
        <v>30300</v>
      </c>
    </row>
    <row r="1861" spans="64:64">
      <c r="BL1861" s="180">
        <v>30301</v>
      </c>
    </row>
    <row r="1862" spans="64:64">
      <c r="BL1862" s="180">
        <v>30302</v>
      </c>
    </row>
    <row r="1863" spans="64:64">
      <c r="BL1863" s="180">
        <v>30303</v>
      </c>
    </row>
    <row r="1864" spans="64:64">
      <c r="BL1864" s="180">
        <v>30304</v>
      </c>
    </row>
    <row r="1865" spans="64:64">
      <c r="BL1865" s="180">
        <v>30305</v>
      </c>
    </row>
    <row r="1866" spans="64:64">
      <c r="BL1866" s="180">
        <v>30306</v>
      </c>
    </row>
    <row r="1867" spans="64:64">
      <c r="BL1867" s="180">
        <v>30307</v>
      </c>
    </row>
    <row r="1868" spans="64:64">
      <c r="BL1868" s="180">
        <v>30308</v>
      </c>
    </row>
    <row r="1869" spans="64:64">
      <c r="BL1869" s="180">
        <v>30309</v>
      </c>
    </row>
    <row r="1870" spans="64:64">
      <c r="BL1870" s="180">
        <v>30310</v>
      </c>
    </row>
    <row r="1871" spans="64:64">
      <c r="BL1871" s="180">
        <v>30311</v>
      </c>
    </row>
    <row r="1872" spans="64:64">
      <c r="BL1872" s="180">
        <v>30312</v>
      </c>
    </row>
    <row r="1873" spans="64:64">
      <c r="BL1873" s="180">
        <v>30313</v>
      </c>
    </row>
    <row r="1874" spans="64:64">
      <c r="BL1874" s="180">
        <v>30314</v>
      </c>
    </row>
    <row r="1875" spans="64:64">
      <c r="BL1875" s="180">
        <v>30315</v>
      </c>
    </row>
    <row r="1876" spans="64:64">
      <c r="BL1876" s="180">
        <v>30316</v>
      </c>
    </row>
    <row r="1877" spans="64:64">
      <c r="BL1877" s="180">
        <v>30317</v>
      </c>
    </row>
    <row r="1878" spans="64:64">
      <c r="BL1878" s="180">
        <v>30318</v>
      </c>
    </row>
    <row r="1879" spans="64:64">
      <c r="BL1879" s="180">
        <v>30319</v>
      </c>
    </row>
    <row r="1880" spans="64:64">
      <c r="BL1880" s="180">
        <v>30320</v>
      </c>
    </row>
    <row r="1881" spans="64:64">
      <c r="BL1881" s="180">
        <v>30321</v>
      </c>
    </row>
    <row r="1882" spans="64:64">
      <c r="BL1882" s="180">
        <v>30322</v>
      </c>
    </row>
    <row r="1883" spans="64:64">
      <c r="BL1883" s="180">
        <v>30323</v>
      </c>
    </row>
    <row r="1884" spans="64:64">
      <c r="BL1884" s="180">
        <v>30324</v>
      </c>
    </row>
    <row r="1885" spans="64:64">
      <c r="BL1885" s="180">
        <v>30325</v>
      </c>
    </row>
    <row r="1886" spans="64:64">
      <c r="BL1886" s="180">
        <v>30326</v>
      </c>
    </row>
    <row r="1887" spans="64:64">
      <c r="BL1887" s="180">
        <v>30327</v>
      </c>
    </row>
    <row r="1888" spans="64:64">
      <c r="BL1888" s="180">
        <v>30328</v>
      </c>
    </row>
    <row r="1889" spans="64:64">
      <c r="BL1889" s="180">
        <v>30329</v>
      </c>
    </row>
    <row r="1890" spans="64:64">
      <c r="BL1890" s="180">
        <v>30330</v>
      </c>
    </row>
    <row r="1891" spans="64:64">
      <c r="BL1891" s="180">
        <v>30331</v>
      </c>
    </row>
    <row r="1892" spans="64:64">
      <c r="BL1892" s="180">
        <v>30332</v>
      </c>
    </row>
    <row r="1893" spans="64:64">
      <c r="BL1893" s="180">
        <v>30333</v>
      </c>
    </row>
    <row r="1894" spans="64:64">
      <c r="BL1894" s="180">
        <v>30334</v>
      </c>
    </row>
    <row r="1895" spans="64:64">
      <c r="BL1895" s="180">
        <v>30335</v>
      </c>
    </row>
    <row r="1896" spans="64:64">
      <c r="BL1896" s="180">
        <v>30336</v>
      </c>
    </row>
    <row r="1897" spans="64:64">
      <c r="BL1897" s="180">
        <v>30337</v>
      </c>
    </row>
    <row r="1898" spans="64:64">
      <c r="BL1898" s="180">
        <v>30338</v>
      </c>
    </row>
    <row r="1899" spans="64:64">
      <c r="BL1899" s="180">
        <v>30339</v>
      </c>
    </row>
    <row r="1900" spans="64:64">
      <c r="BL1900" s="180">
        <v>30340</v>
      </c>
    </row>
    <row r="1901" spans="64:64">
      <c r="BL1901" s="180">
        <v>30341</v>
      </c>
    </row>
    <row r="1902" spans="64:64">
      <c r="BL1902" s="180">
        <v>30342</v>
      </c>
    </row>
    <row r="1903" spans="64:64">
      <c r="BL1903" s="180">
        <v>30343</v>
      </c>
    </row>
    <row r="1904" spans="64:64">
      <c r="BL1904" s="180">
        <v>30344</v>
      </c>
    </row>
    <row r="1905" spans="64:64">
      <c r="BL1905" s="180">
        <v>30345</v>
      </c>
    </row>
    <row r="1906" spans="64:64">
      <c r="BL1906" s="180">
        <v>30346</v>
      </c>
    </row>
    <row r="1907" spans="64:64">
      <c r="BL1907" s="180">
        <v>30347</v>
      </c>
    </row>
    <row r="1908" spans="64:64">
      <c r="BL1908" s="180">
        <v>30348</v>
      </c>
    </row>
    <row r="1909" spans="64:64">
      <c r="BL1909" s="180">
        <v>30349</v>
      </c>
    </row>
    <row r="1910" spans="64:64">
      <c r="BL1910" s="180">
        <v>30350</v>
      </c>
    </row>
    <row r="1911" spans="64:64">
      <c r="BL1911" s="180">
        <v>30351</v>
      </c>
    </row>
    <row r="1912" spans="64:64">
      <c r="BL1912" s="180">
        <v>30352</v>
      </c>
    </row>
    <row r="1913" spans="64:64">
      <c r="BL1913" s="180">
        <v>30353</v>
      </c>
    </row>
    <row r="1914" spans="64:64">
      <c r="BL1914" s="180">
        <v>30354</v>
      </c>
    </row>
    <row r="1915" spans="64:64">
      <c r="BL1915" s="180">
        <v>30355</v>
      </c>
    </row>
    <row r="1916" spans="64:64">
      <c r="BL1916" s="180">
        <v>30356</v>
      </c>
    </row>
    <row r="1917" spans="64:64">
      <c r="BL1917" s="180">
        <v>30357</v>
      </c>
    </row>
    <row r="1918" spans="64:64">
      <c r="BL1918" s="180">
        <v>30358</v>
      </c>
    </row>
    <row r="1919" spans="64:64">
      <c r="BL1919" s="180">
        <v>30359</v>
      </c>
    </row>
    <row r="1920" spans="64:64">
      <c r="BL1920" s="180">
        <v>30360</v>
      </c>
    </row>
    <row r="1921" spans="64:64">
      <c r="BL1921" s="180">
        <v>30361</v>
      </c>
    </row>
    <row r="1922" spans="64:64">
      <c r="BL1922" s="180">
        <v>30362</v>
      </c>
    </row>
    <row r="1923" spans="64:64">
      <c r="BL1923" s="180">
        <v>30363</v>
      </c>
    </row>
    <row r="1924" spans="64:64">
      <c r="BL1924" s="180">
        <v>30364</v>
      </c>
    </row>
    <row r="1925" spans="64:64">
      <c r="BL1925" s="180">
        <v>30365</v>
      </c>
    </row>
    <row r="1926" spans="64:64">
      <c r="BL1926" s="180">
        <v>30366</v>
      </c>
    </row>
    <row r="1927" spans="64:64">
      <c r="BL1927" s="180">
        <v>30367</v>
      </c>
    </row>
    <row r="1928" spans="64:64">
      <c r="BL1928" s="180">
        <v>30368</v>
      </c>
    </row>
    <row r="1929" spans="64:64">
      <c r="BL1929" s="180">
        <v>30369</v>
      </c>
    </row>
    <row r="1930" spans="64:64">
      <c r="BL1930" s="180">
        <v>30370</v>
      </c>
    </row>
    <row r="1931" spans="64:64">
      <c r="BL1931" s="180">
        <v>30371</v>
      </c>
    </row>
    <row r="1932" spans="64:64">
      <c r="BL1932" s="180">
        <v>30372</v>
      </c>
    </row>
    <row r="1933" spans="64:64">
      <c r="BL1933" s="180">
        <v>30373</v>
      </c>
    </row>
    <row r="1934" spans="64:64">
      <c r="BL1934" s="180">
        <v>30374</v>
      </c>
    </row>
    <row r="1935" spans="64:64">
      <c r="BL1935" s="180">
        <v>30375</v>
      </c>
    </row>
    <row r="1936" spans="64:64">
      <c r="BL1936" s="180">
        <v>30376</v>
      </c>
    </row>
    <row r="1937" spans="64:64">
      <c r="BL1937" s="180">
        <v>30377</v>
      </c>
    </row>
    <row r="1938" spans="64:64">
      <c r="BL1938" s="180">
        <v>30378</v>
      </c>
    </row>
    <row r="1939" spans="64:64">
      <c r="BL1939" s="180">
        <v>30379</v>
      </c>
    </row>
    <row r="1940" spans="64:64">
      <c r="BL1940" s="180">
        <v>30380</v>
      </c>
    </row>
    <row r="1941" spans="64:64">
      <c r="BL1941" s="180">
        <v>30381</v>
      </c>
    </row>
    <row r="1942" spans="64:64">
      <c r="BL1942" s="180">
        <v>30382</v>
      </c>
    </row>
    <row r="1943" spans="64:64">
      <c r="BL1943" s="180">
        <v>30383</v>
      </c>
    </row>
    <row r="1944" spans="64:64">
      <c r="BL1944" s="180">
        <v>30384</v>
      </c>
    </row>
    <row r="1945" spans="64:64">
      <c r="BL1945" s="180">
        <v>30385</v>
      </c>
    </row>
    <row r="1946" spans="64:64">
      <c r="BL1946" s="180">
        <v>30386</v>
      </c>
    </row>
    <row r="1947" spans="64:64">
      <c r="BL1947" s="180">
        <v>30387</v>
      </c>
    </row>
    <row r="1948" spans="64:64">
      <c r="BL1948" s="180">
        <v>30388</v>
      </c>
    </row>
    <row r="1949" spans="64:64">
      <c r="BL1949" s="180">
        <v>30389</v>
      </c>
    </row>
    <row r="1950" spans="64:64">
      <c r="BL1950" s="180">
        <v>30390</v>
      </c>
    </row>
    <row r="1951" spans="64:64">
      <c r="BL1951" s="180">
        <v>30391</v>
      </c>
    </row>
    <row r="1952" spans="64:64">
      <c r="BL1952" s="180">
        <v>30392</v>
      </c>
    </row>
    <row r="1953" spans="64:64">
      <c r="BL1953" s="180">
        <v>30393</v>
      </c>
    </row>
    <row r="1954" spans="64:64">
      <c r="BL1954" s="180">
        <v>30394</v>
      </c>
    </row>
    <row r="1955" spans="64:64">
      <c r="BL1955" s="180">
        <v>30395</v>
      </c>
    </row>
    <row r="1956" spans="64:64">
      <c r="BL1956" s="180">
        <v>30396</v>
      </c>
    </row>
    <row r="1957" spans="64:64">
      <c r="BL1957" s="180">
        <v>30397</v>
      </c>
    </row>
    <row r="1958" spans="64:64">
      <c r="BL1958" s="180">
        <v>30398</v>
      </c>
    </row>
    <row r="1959" spans="64:64">
      <c r="BL1959" s="180">
        <v>30399</v>
      </c>
    </row>
    <row r="1960" spans="64:64">
      <c r="BL1960" s="180">
        <v>30400</v>
      </c>
    </row>
    <row r="1961" spans="64:64">
      <c r="BL1961" s="180">
        <v>30401</v>
      </c>
    </row>
    <row r="1962" spans="64:64">
      <c r="BL1962" s="180">
        <v>30402</v>
      </c>
    </row>
    <row r="1963" spans="64:64">
      <c r="BL1963" s="180">
        <v>30403</v>
      </c>
    </row>
    <row r="1964" spans="64:64">
      <c r="BL1964" s="180">
        <v>30404</v>
      </c>
    </row>
    <row r="1965" spans="64:64">
      <c r="BL1965" s="180">
        <v>30405</v>
      </c>
    </row>
    <row r="1966" spans="64:64">
      <c r="BL1966" s="180">
        <v>30406</v>
      </c>
    </row>
    <row r="1967" spans="64:64">
      <c r="BL1967" s="180">
        <v>30407</v>
      </c>
    </row>
    <row r="1968" spans="64:64">
      <c r="BL1968" s="180">
        <v>30408</v>
      </c>
    </row>
    <row r="1969" spans="64:64">
      <c r="BL1969" s="180">
        <v>30409</v>
      </c>
    </row>
    <row r="1970" spans="64:64">
      <c r="BL1970" s="180">
        <v>30410</v>
      </c>
    </row>
    <row r="1971" spans="64:64">
      <c r="BL1971" s="180">
        <v>30411</v>
      </c>
    </row>
    <row r="1972" spans="64:64">
      <c r="BL1972" s="180">
        <v>30412</v>
      </c>
    </row>
    <row r="1973" spans="64:64">
      <c r="BL1973" s="180">
        <v>30413</v>
      </c>
    </row>
    <row r="1974" spans="64:64">
      <c r="BL1974" s="180">
        <v>30414</v>
      </c>
    </row>
    <row r="1975" spans="64:64">
      <c r="BL1975" s="180">
        <v>30415</v>
      </c>
    </row>
    <row r="1976" spans="64:64">
      <c r="BL1976" s="180">
        <v>30416</v>
      </c>
    </row>
    <row r="1977" spans="64:64">
      <c r="BL1977" s="180">
        <v>30417</v>
      </c>
    </row>
    <row r="1978" spans="64:64">
      <c r="BL1978" s="180">
        <v>30418</v>
      </c>
    </row>
    <row r="1979" spans="64:64">
      <c r="BL1979" s="180">
        <v>30419</v>
      </c>
    </row>
    <row r="1980" spans="64:64">
      <c r="BL1980" s="180">
        <v>30420</v>
      </c>
    </row>
    <row r="1981" spans="64:64">
      <c r="BL1981" s="180">
        <v>30421</v>
      </c>
    </row>
    <row r="1982" spans="64:64">
      <c r="BL1982" s="180">
        <v>30422</v>
      </c>
    </row>
    <row r="1983" spans="64:64">
      <c r="BL1983" s="180">
        <v>30423</v>
      </c>
    </row>
    <row r="1984" spans="64:64">
      <c r="BL1984" s="180">
        <v>30424</v>
      </c>
    </row>
    <row r="1985" spans="64:64">
      <c r="BL1985" s="180">
        <v>30425</v>
      </c>
    </row>
    <row r="1986" spans="64:64">
      <c r="BL1986" s="180">
        <v>30426</v>
      </c>
    </row>
    <row r="1987" spans="64:64">
      <c r="BL1987" s="180">
        <v>30427</v>
      </c>
    </row>
    <row r="1988" spans="64:64">
      <c r="BL1988" s="180">
        <v>30428</v>
      </c>
    </row>
    <row r="1989" spans="64:64">
      <c r="BL1989" s="180">
        <v>30429</v>
      </c>
    </row>
    <row r="1990" spans="64:64">
      <c r="BL1990" s="180">
        <v>30430</v>
      </c>
    </row>
    <row r="1991" spans="64:64">
      <c r="BL1991" s="180">
        <v>30431</v>
      </c>
    </row>
    <row r="1992" spans="64:64">
      <c r="BL1992" s="180">
        <v>30432</v>
      </c>
    </row>
    <row r="1993" spans="64:64">
      <c r="BL1993" s="180">
        <v>30433</v>
      </c>
    </row>
    <row r="1994" spans="64:64">
      <c r="BL1994" s="180">
        <v>30434</v>
      </c>
    </row>
    <row r="1995" spans="64:64">
      <c r="BL1995" s="180">
        <v>30435</v>
      </c>
    </row>
    <row r="1996" spans="64:64">
      <c r="BL1996" s="180">
        <v>30436</v>
      </c>
    </row>
    <row r="1997" spans="64:64">
      <c r="BL1997" s="180">
        <v>30437</v>
      </c>
    </row>
    <row r="1998" spans="64:64">
      <c r="BL1998" s="180">
        <v>30438</v>
      </c>
    </row>
    <row r="1999" spans="64:64">
      <c r="BL1999" s="180">
        <v>30439</v>
      </c>
    </row>
    <row r="2000" spans="64:64">
      <c r="BL2000" s="180">
        <v>30440</v>
      </c>
    </row>
    <row r="2001" spans="64:64">
      <c r="BL2001" s="180">
        <v>30441</v>
      </c>
    </row>
    <row r="2002" spans="64:64">
      <c r="BL2002" s="180">
        <v>30442</v>
      </c>
    </row>
    <row r="2003" spans="64:64">
      <c r="BL2003" s="180">
        <v>30443</v>
      </c>
    </row>
    <row r="2004" spans="64:64">
      <c r="BL2004" s="180">
        <v>30444</v>
      </c>
    </row>
    <row r="2005" spans="64:64">
      <c r="BL2005" s="180">
        <v>30445</v>
      </c>
    </row>
    <row r="2006" spans="64:64">
      <c r="BL2006" s="180">
        <v>30446</v>
      </c>
    </row>
    <row r="2007" spans="64:64">
      <c r="BL2007" s="180">
        <v>30447</v>
      </c>
    </row>
    <row r="2008" spans="64:64">
      <c r="BL2008" s="180">
        <v>30448</v>
      </c>
    </row>
    <row r="2009" spans="64:64">
      <c r="BL2009" s="180">
        <v>30449</v>
      </c>
    </row>
    <row r="2010" spans="64:64">
      <c r="BL2010" s="180">
        <v>30450</v>
      </c>
    </row>
    <row r="2011" spans="64:64">
      <c r="BL2011" s="180">
        <v>30451</v>
      </c>
    </row>
    <row r="2012" spans="64:64">
      <c r="BL2012" s="180">
        <v>30452</v>
      </c>
    </row>
    <row r="2013" spans="64:64">
      <c r="BL2013" s="180">
        <v>30453</v>
      </c>
    </row>
    <row r="2014" spans="64:64">
      <c r="BL2014" s="180">
        <v>30454</v>
      </c>
    </row>
    <row r="2015" spans="64:64">
      <c r="BL2015" s="180">
        <v>30455</v>
      </c>
    </row>
    <row r="2016" spans="64:64">
      <c r="BL2016" s="180">
        <v>30456</v>
      </c>
    </row>
    <row r="2017" spans="64:64">
      <c r="BL2017" s="180">
        <v>30457</v>
      </c>
    </row>
    <row r="2018" spans="64:64">
      <c r="BL2018" s="180">
        <v>30458</v>
      </c>
    </row>
    <row r="2019" spans="64:64">
      <c r="BL2019" s="180">
        <v>30459</v>
      </c>
    </row>
    <row r="2020" spans="64:64">
      <c r="BL2020" s="180">
        <v>30460</v>
      </c>
    </row>
    <row r="2021" spans="64:64">
      <c r="BL2021" s="180">
        <v>30461</v>
      </c>
    </row>
    <row r="2022" spans="64:64">
      <c r="BL2022" s="180">
        <v>30462</v>
      </c>
    </row>
    <row r="2023" spans="64:64">
      <c r="BL2023" s="180">
        <v>30463</v>
      </c>
    </row>
    <row r="2024" spans="64:64">
      <c r="BL2024" s="180">
        <v>30464</v>
      </c>
    </row>
    <row r="2025" spans="64:64">
      <c r="BL2025" s="180">
        <v>30465</v>
      </c>
    </row>
    <row r="2026" spans="64:64">
      <c r="BL2026" s="180">
        <v>30466</v>
      </c>
    </row>
    <row r="2027" spans="64:64">
      <c r="BL2027" s="180">
        <v>30467</v>
      </c>
    </row>
    <row r="2028" spans="64:64">
      <c r="BL2028" s="180">
        <v>30468</v>
      </c>
    </row>
    <row r="2029" spans="64:64">
      <c r="BL2029" s="180">
        <v>30469</v>
      </c>
    </row>
    <row r="2030" spans="64:64">
      <c r="BL2030" s="180">
        <v>30470</v>
      </c>
    </row>
    <row r="2031" spans="64:64">
      <c r="BL2031" s="180">
        <v>30471</v>
      </c>
    </row>
    <row r="2032" spans="64:64">
      <c r="BL2032" s="180">
        <v>30472</v>
      </c>
    </row>
    <row r="2033" spans="64:64">
      <c r="BL2033" s="180">
        <v>30473</v>
      </c>
    </row>
    <row r="2034" spans="64:64">
      <c r="BL2034" s="180">
        <v>30474</v>
      </c>
    </row>
    <row r="2035" spans="64:64">
      <c r="BL2035" s="180">
        <v>30475</v>
      </c>
    </row>
    <row r="2036" spans="64:64">
      <c r="BL2036" s="180">
        <v>30476</v>
      </c>
    </row>
    <row r="2037" spans="64:64">
      <c r="BL2037" s="180">
        <v>30477</v>
      </c>
    </row>
    <row r="2038" spans="64:64">
      <c r="BL2038" s="180">
        <v>30478</v>
      </c>
    </row>
    <row r="2039" spans="64:64">
      <c r="BL2039" s="180">
        <v>30479</v>
      </c>
    </row>
    <row r="2040" spans="64:64">
      <c r="BL2040" s="180">
        <v>30480</v>
      </c>
    </row>
    <row r="2041" spans="64:64">
      <c r="BL2041" s="180">
        <v>30481</v>
      </c>
    </row>
    <row r="2042" spans="64:64">
      <c r="BL2042" s="180">
        <v>30482</v>
      </c>
    </row>
    <row r="2043" spans="64:64">
      <c r="BL2043" s="180">
        <v>30483</v>
      </c>
    </row>
    <row r="2044" spans="64:64">
      <c r="BL2044" s="180">
        <v>30484</v>
      </c>
    </row>
    <row r="2045" spans="64:64">
      <c r="BL2045" s="180">
        <v>30485</v>
      </c>
    </row>
    <row r="2046" spans="64:64">
      <c r="BL2046" s="180">
        <v>30486</v>
      </c>
    </row>
    <row r="2047" spans="64:64">
      <c r="BL2047" s="180">
        <v>30487</v>
      </c>
    </row>
    <row r="2048" spans="64:64">
      <c r="BL2048" s="180">
        <v>30488</v>
      </c>
    </row>
    <row r="2049" spans="64:64">
      <c r="BL2049" s="180">
        <v>30489</v>
      </c>
    </row>
    <row r="2050" spans="64:64">
      <c r="BL2050" s="180">
        <v>30490</v>
      </c>
    </row>
    <row r="2051" spans="64:64">
      <c r="BL2051" s="180">
        <v>30491</v>
      </c>
    </row>
    <row r="2052" spans="64:64">
      <c r="BL2052" s="180">
        <v>30492</v>
      </c>
    </row>
    <row r="2053" spans="64:64">
      <c r="BL2053" s="180">
        <v>30493</v>
      </c>
    </row>
    <row r="2054" spans="64:64">
      <c r="BL2054" s="180">
        <v>30494</v>
      </c>
    </row>
    <row r="2055" spans="64:64">
      <c r="BL2055" s="180">
        <v>30495</v>
      </c>
    </row>
    <row r="2056" spans="64:64">
      <c r="BL2056" s="180">
        <v>30496</v>
      </c>
    </row>
    <row r="2057" spans="64:64">
      <c r="BL2057" s="180">
        <v>30497</v>
      </c>
    </row>
    <row r="2058" spans="64:64">
      <c r="BL2058" s="180">
        <v>30498</v>
      </c>
    </row>
    <row r="2059" spans="64:64">
      <c r="BL2059" s="180">
        <v>30499</v>
      </c>
    </row>
    <row r="2060" spans="64:64">
      <c r="BL2060" s="180">
        <v>30500</v>
      </c>
    </row>
    <row r="2061" spans="64:64">
      <c r="BL2061" s="180">
        <v>30501</v>
      </c>
    </row>
    <row r="2062" spans="64:64">
      <c r="BL2062" s="180">
        <v>30502</v>
      </c>
    </row>
    <row r="2063" spans="64:64">
      <c r="BL2063" s="180">
        <v>30503</v>
      </c>
    </row>
    <row r="2064" spans="64:64">
      <c r="BL2064" s="180">
        <v>30504</v>
      </c>
    </row>
    <row r="2065" spans="64:64">
      <c r="BL2065" s="180">
        <v>30505</v>
      </c>
    </row>
    <row r="2066" spans="64:64">
      <c r="BL2066" s="180">
        <v>30506</v>
      </c>
    </row>
    <row r="2067" spans="64:64">
      <c r="BL2067" s="180">
        <v>30507</v>
      </c>
    </row>
    <row r="2068" spans="64:64">
      <c r="BL2068" s="180">
        <v>30508</v>
      </c>
    </row>
    <row r="2069" spans="64:64">
      <c r="BL2069" s="180">
        <v>30509</v>
      </c>
    </row>
    <row r="2070" spans="64:64">
      <c r="BL2070" s="180">
        <v>30510</v>
      </c>
    </row>
    <row r="2071" spans="64:64">
      <c r="BL2071" s="180">
        <v>30511</v>
      </c>
    </row>
    <row r="2072" spans="64:64">
      <c r="BL2072" s="180">
        <v>30512</v>
      </c>
    </row>
    <row r="2073" spans="64:64">
      <c r="BL2073" s="180">
        <v>30513</v>
      </c>
    </row>
    <row r="2074" spans="64:64">
      <c r="BL2074" s="180">
        <v>30514</v>
      </c>
    </row>
    <row r="2075" spans="64:64">
      <c r="BL2075" s="180">
        <v>30515</v>
      </c>
    </row>
    <row r="2076" spans="64:64">
      <c r="BL2076" s="180">
        <v>30516</v>
      </c>
    </row>
    <row r="2077" spans="64:64">
      <c r="BL2077" s="180">
        <v>30517</v>
      </c>
    </row>
    <row r="2078" spans="64:64">
      <c r="BL2078" s="180">
        <v>30518</v>
      </c>
    </row>
    <row r="2079" spans="64:64">
      <c r="BL2079" s="180">
        <v>30519</v>
      </c>
    </row>
    <row r="2080" spans="64:64">
      <c r="BL2080" s="180">
        <v>30520</v>
      </c>
    </row>
    <row r="2081" spans="64:64">
      <c r="BL2081" s="180">
        <v>30521</v>
      </c>
    </row>
    <row r="2082" spans="64:64">
      <c r="BL2082" s="180">
        <v>30522</v>
      </c>
    </row>
    <row r="2083" spans="64:64">
      <c r="BL2083" s="180">
        <v>30523</v>
      </c>
    </row>
    <row r="2084" spans="64:64">
      <c r="BL2084" s="180">
        <v>30524</v>
      </c>
    </row>
    <row r="2085" spans="64:64">
      <c r="BL2085" s="180">
        <v>30525</v>
      </c>
    </row>
    <row r="2086" spans="64:64">
      <c r="BL2086" s="180">
        <v>30526</v>
      </c>
    </row>
    <row r="2087" spans="64:64">
      <c r="BL2087" s="180">
        <v>30527</v>
      </c>
    </row>
    <row r="2088" spans="64:64">
      <c r="BL2088" s="180">
        <v>30528</v>
      </c>
    </row>
    <row r="2089" spans="64:64">
      <c r="BL2089" s="180">
        <v>30529</v>
      </c>
    </row>
    <row r="2090" spans="64:64">
      <c r="BL2090" s="180">
        <v>30530</v>
      </c>
    </row>
    <row r="2091" spans="64:64">
      <c r="BL2091" s="180">
        <v>30531</v>
      </c>
    </row>
    <row r="2092" spans="64:64">
      <c r="BL2092" s="180">
        <v>30532</v>
      </c>
    </row>
    <row r="2093" spans="64:64">
      <c r="BL2093" s="180">
        <v>30533</v>
      </c>
    </row>
    <row r="2094" spans="64:64">
      <c r="BL2094" s="180">
        <v>30534</v>
      </c>
    </row>
    <row r="2095" spans="64:64">
      <c r="BL2095" s="180">
        <v>30535</v>
      </c>
    </row>
    <row r="2096" spans="64:64">
      <c r="BL2096" s="180">
        <v>30536</v>
      </c>
    </row>
    <row r="2097" spans="64:64">
      <c r="BL2097" s="180">
        <v>30537</v>
      </c>
    </row>
    <row r="2098" spans="64:64">
      <c r="BL2098" s="180">
        <v>30538</v>
      </c>
    </row>
    <row r="2099" spans="64:64">
      <c r="BL2099" s="180">
        <v>30539</v>
      </c>
    </row>
    <row r="2100" spans="64:64">
      <c r="BL2100" s="180">
        <v>30540</v>
      </c>
    </row>
    <row r="2101" spans="64:64">
      <c r="BL2101" s="180">
        <v>30541</v>
      </c>
    </row>
    <row r="2102" spans="64:64">
      <c r="BL2102" s="180">
        <v>30542</v>
      </c>
    </row>
    <row r="2103" spans="64:64">
      <c r="BL2103" s="180">
        <v>30543</v>
      </c>
    </row>
    <row r="2104" spans="64:64">
      <c r="BL2104" s="180">
        <v>30544</v>
      </c>
    </row>
    <row r="2105" spans="64:64">
      <c r="BL2105" s="180">
        <v>30545</v>
      </c>
    </row>
    <row r="2106" spans="64:64">
      <c r="BL2106" s="180">
        <v>30546</v>
      </c>
    </row>
    <row r="2107" spans="64:64">
      <c r="BL2107" s="180">
        <v>30547</v>
      </c>
    </row>
    <row r="2108" spans="64:64">
      <c r="BL2108" s="180">
        <v>30548</v>
      </c>
    </row>
    <row r="2109" spans="64:64">
      <c r="BL2109" s="180">
        <v>30549</v>
      </c>
    </row>
    <row r="2110" spans="64:64">
      <c r="BL2110" s="180">
        <v>30550</v>
      </c>
    </row>
    <row r="2111" spans="64:64">
      <c r="BL2111" s="180">
        <v>30551</v>
      </c>
    </row>
    <row r="2112" spans="64:64">
      <c r="BL2112" s="180">
        <v>30552</v>
      </c>
    </row>
    <row r="2113" spans="64:64">
      <c r="BL2113" s="180">
        <v>30553</v>
      </c>
    </row>
    <row r="2114" spans="64:64">
      <c r="BL2114" s="180">
        <v>30554</v>
      </c>
    </row>
    <row r="2115" spans="64:64">
      <c r="BL2115" s="180">
        <v>30555</v>
      </c>
    </row>
    <row r="2116" spans="64:64">
      <c r="BL2116" s="180">
        <v>30556</v>
      </c>
    </row>
    <row r="2117" spans="64:64">
      <c r="BL2117" s="180">
        <v>30557</v>
      </c>
    </row>
    <row r="2118" spans="64:64">
      <c r="BL2118" s="180">
        <v>30558</v>
      </c>
    </row>
    <row r="2119" spans="64:64">
      <c r="BL2119" s="180">
        <v>30559</v>
      </c>
    </row>
    <row r="2120" spans="64:64">
      <c r="BL2120" s="180">
        <v>30560</v>
      </c>
    </row>
    <row r="2121" spans="64:64">
      <c r="BL2121" s="180">
        <v>30561</v>
      </c>
    </row>
    <row r="2122" spans="64:64">
      <c r="BL2122" s="180">
        <v>30562</v>
      </c>
    </row>
    <row r="2123" spans="64:64">
      <c r="BL2123" s="180">
        <v>30563</v>
      </c>
    </row>
    <row r="2124" spans="64:64">
      <c r="BL2124" s="180">
        <v>30564</v>
      </c>
    </row>
    <row r="2125" spans="64:64">
      <c r="BL2125" s="180">
        <v>30565</v>
      </c>
    </row>
    <row r="2126" spans="64:64">
      <c r="BL2126" s="180">
        <v>30566</v>
      </c>
    </row>
    <row r="2127" spans="64:64">
      <c r="BL2127" s="180">
        <v>30567</v>
      </c>
    </row>
    <row r="2128" spans="64:64">
      <c r="BL2128" s="180">
        <v>30568</v>
      </c>
    </row>
    <row r="2129" spans="64:64">
      <c r="BL2129" s="180">
        <v>30569</v>
      </c>
    </row>
    <row r="2130" spans="64:64">
      <c r="BL2130" s="180">
        <v>30570</v>
      </c>
    </row>
    <row r="2131" spans="64:64">
      <c r="BL2131" s="180">
        <v>30571</v>
      </c>
    </row>
    <row r="2132" spans="64:64">
      <c r="BL2132" s="180">
        <v>30572</v>
      </c>
    </row>
    <row r="2133" spans="64:64">
      <c r="BL2133" s="180">
        <v>30573</v>
      </c>
    </row>
    <row r="2134" spans="64:64">
      <c r="BL2134" s="180">
        <v>30574</v>
      </c>
    </row>
    <row r="2135" spans="64:64">
      <c r="BL2135" s="180">
        <v>30575</v>
      </c>
    </row>
    <row r="2136" spans="64:64">
      <c r="BL2136" s="180">
        <v>30576</v>
      </c>
    </row>
    <row r="2137" spans="64:64">
      <c r="BL2137" s="180">
        <v>30577</v>
      </c>
    </row>
    <row r="2138" spans="64:64">
      <c r="BL2138" s="180">
        <v>30578</v>
      </c>
    </row>
    <row r="2139" spans="64:64">
      <c r="BL2139" s="180">
        <v>30579</v>
      </c>
    </row>
    <row r="2140" spans="64:64">
      <c r="BL2140" s="180">
        <v>30580</v>
      </c>
    </row>
    <row r="2141" spans="64:64">
      <c r="BL2141" s="180">
        <v>30581</v>
      </c>
    </row>
    <row r="2142" spans="64:64">
      <c r="BL2142" s="180">
        <v>30582</v>
      </c>
    </row>
    <row r="2143" spans="64:64">
      <c r="BL2143" s="180">
        <v>30583</v>
      </c>
    </row>
    <row r="2144" spans="64:64">
      <c r="BL2144" s="180">
        <v>30584</v>
      </c>
    </row>
    <row r="2145" spans="64:64">
      <c r="BL2145" s="180">
        <v>30585</v>
      </c>
    </row>
    <row r="2146" spans="64:64">
      <c r="BL2146" s="180">
        <v>30586</v>
      </c>
    </row>
    <row r="2147" spans="64:64">
      <c r="BL2147" s="180">
        <v>30587</v>
      </c>
    </row>
    <row r="2148" spans="64:64">
      <c r="BL2148" s="180">
        <v>30588</v>
      </c>
    </row>
    <row r="2149" spans="64:64">
      <c r="BL2149" s="180">
        <v>30589</v>
      </c>
    </row>
    <row r="2150" spans="64:64">
      <c r="BL2150" s="180">
        <v>30590</v>
      </c>
    </row>
    <row r="2151" spans="64:64">
      <c r="BL2151" s="180">
        <v>30591</v>
      </c>
    </row>
    <row r="2152" spans="64:64">
      <c r="BL2152" s="180">
        <v>30592</v>
      </c>
    </row>
    <row r="2153" spans="64:64">
      <c r="BL2153" s="180">
        <v>30593</v>
      </c>
    </row>
    <row r="2154" spans="64:64">
      <c r="BL2154" s="180">
        <v>30594</v>
      </c>
    </row>
    <row r="2155" spans="64:64">
      <c r="BL2155" s="180">
        <v>30595</v>
      </c>
    </row>
    <row r="2156" spans="64:64">
      <c r="BL2156" s="180">
        <v>30596</v>
      </c>
    </row>
    <row r="2157" spans="64:64">
      <c r="BL2157" s="180">
        <v>30597</v>
      </c>
    </row>
    <row r="2158" spans="64:64">
      <c r="BL2158" s="180">
        <v>30598</v>
      </c>
    </row>
    <row r="2159" spans="64:64">
      <c r="BL2159" s="180">
        <v>30599</v>
      </c>
    </row>
    <row r="2160" spans="64:64">
      <c r="BL2160" s="180">
        <v>30600</v>
      </c>
    </row>
    <row r="2161" spans="64:64">
      <c r="BL2161" s="180">
        <v>30601</v>
      </c>
    </row>
    <row r="2162" spans="64:64">
      <c r="BL2162" s="180">
        <v>30602</v>
      </c>
    </row>
    <row r="2163" spans="64:64">
      <c r="BL2163" s="180">
        <v>30603</v>
      </c>
    </row>
    <row r="2164" spans="64:64">
      <c r="BL2164" s="180">
        <v>30604</v>
      </c>
    </row>
    <row r="2165" spans="64:64">
      <c r="BL2165" s="180">
        <v>30605</v>
      </c>
    </row>
    <row r="2166" spans="64:64">
      <c r="BL2166" s="180">
        <v>30606</v>
      </c>
    </row>
    <row r="2167" spans="64:64">
      <c r="BL2167" s="180">
        <v>30607</v>
      </c>
    </row>
    <row r="2168" spans="64:64">
      <c r="BL2168" s="180">
        <v>30608</v>
      </c>
    </row>
    <row r="2169" spans="64:64">
      <c r="BL2169" s="180">
        <v>30609</v>
      </c>
    </row>
    <row r="2170" spans="64:64">
      <c r="BL2170" s="180">
        <v>30610</v>
      </c>
    </row>
    <row r="2171" spans="64:64">
      <c r="BL2171" s="180">
        <v>30611</v>
      </c>
    </row>
    <row r="2172" spans="64:64">
      <c r="BL2172" s="180">
        <v>30612</v>
      </c>
    </row>
    <row r="2173" spans="64:64">
      <c r="BL2173" s="180">
        <v>30613</v>
      </c>
    </row>
    <row r="2174" spans="64:64">
      <c r="BL2174" s="180">
        <v>30614</v>
      </c>
    </row>
    <row r="2175" spans="64:64">
      <c r="BL2175" s="180">
        <v>30615</v>
      </c>
    </row>
    <row r="2176" spans="64:64">
      <c r="BL2176" s="180">
        <v>30616</v>
      </c>
    </row>
    <row r="2177" spans="64:64">
      <c r="BL2177" s="180">
        <v>30617</v>
      </c>
    </row>
    <row r="2178" spans="64:64">
      <c r="BL2178" s="180">
        <v>30618</v>
      </c>
    </row>
    <row r="2179" spans="64:64">
      <c r="BL2179" s="180">
        <v>30619</v>
      </c>
    </row>
    <row r="2180" spans="64:64">
      <c r="BL2180" s="180">
        <v>30620</v>
      </c>
    </row>
    <row r="2181" spans="64:64">
      <c r="BL2181" s="180">
        <v>30621</v>
      </c>
    </row>
    <row r="2182" spans="64:64">
      <c r="BL2182" s="180">
        <v>30622</v>
      </c>
    </row>
    <row r="2183" spans="64:64">
      <c r="BL2183" s="180">
        <v>30623</v>
      </c>
    </row>
    <row r="2184" spans="64:64">
      <c r="BL2184" s="180">
        <v>30624</v>
      </c>
    </row>
    <row r="2185" spans="64:64">
      <c r="BL2185" s="180">
        <v>30625</v>
      </c>
    </row>
    <row r="2186" spans="64:64">
      <c r="BL2186" s="180">
        <v>30626</v>
      </c>
    </row>
    <row r="2187" spans="64:64">
      <c r="BL2187" s="180">
        <v>30627</v>
      </c>
    </row>
    <row r="2188" spans="64:64">
      <c r="BL2188" s="180">
        <v>30628</v>
      </c>
    </row>
    <row r="2189" spans="64:64">
      <c r="BL2189" s="180">
        <v>30629</v>
      </c>
    </row>
    <row r="2190" spans="64:64">
      <c r="BL2190" s="180">
        <v>30630</v>
      </c>
    </row>
    <row r="2191" spans="64:64">
      <c r="BL2191" s="180">
        <v>30631</v>
      </c>
    </row>
    <row r="2192" spans="64:64">
      <c r="BL2192" s="180">
        <v>30632</v>
      </c>
    </row>
    <row r="2193" spans="64:64">
      <c r="BL2193" s="180">
        <v>30633</v>
      </c>
    </row>
    <row r="2194" spans="64:64">
      <c r="BL2194" s="180">
        <v>30634</v>
      </c>
    </row>
    <row r="2195" spans="64:64">
      <c r="BL2195" s="180">
        <v>30635</v>
      </c>
    </row>
    <row r="2196" spans="64:64">
      <c r="BL2196" s="180">
        <v>30636</v>
      </c>
    </row>
    <row r="2197" spans="64:64">
      <c r="BL2197" s="180">
        <v>30637</v>
      </c>
    </row>
    <row r="2198" spans="64:64">
      <c r="BL2198" s="180">
        <v>30638</v>
      </c>
    </row>
    <row r="2199" spans="64:64">
      <c r="BL2199" s="180">
        <v>30639</v>
      </c>
    </row>
    <row r="2200" spans="64:64">
      <c r="BL2200" s="180">
        <v>30640</v>
      </c>
    </row>
    <row r="2201" spans="64:64">
      <c r="BL2201" s="180">
        <v>30641</v>
      </c>
    </row>
    <row r="2202" spans="64:64">
      <c r="BL2202" s="180">
        <v>30642</v>
      </c>
    </row>
    <row r="2203" spans="64:64">
      <c r="BL2203" s="180">
        <v>30643</v>
      </c>
    </row>
    <row r="2204" spans="64:64">
      <c r="BL2204" s="180">
        <v>30644</v>
      </c>
    </row>
    <row r="2205" spans="64:64">
      <c r="BL2205" s="180">
        <v>30645</v>
      </c>
    </row>
    <row r="2206" spans="64:64">
      <c r="BL2206" s="180">
        <v>30646</v>
      </c>
    </row>
    <row r="2207" spans="64:64">
      <c r="BL2207" s="180">
        <v>30647</v>
      </c>
    </row>
    <row r="2208" spans="64:64">
      <c r="BL2208" s="180">
        <v>30648</v>
      </c>
    </row>
    <row r="2209" spans="64:64">
      <c r="BL2209" s="180">
        <v>30649</v>
      </c>
    </row>
    <row r="2210" spans="64:64">
      <c r="BL2210" s="180">
        <v>30650</v>
      </c>
    </row>
    <row r="2211" spans="64:64">
      <c r="BL2211" s="180">
        <v>30651</v>
      </c>
    </row>
    <row r="2212" spans="64:64">
      <c r="BL2212" s="180">
        <v>30652</v>
      </c>
    </row>
    <row r="2213" spans="64:64">
      <c r="BL2213" s="180">
        <v>30653</v>
      </c>
    </row>
    <row r="2214" spans="64:64">
      <c r="BL2214" s="180">
        <v>30654</v>
      </c>
    </row>
    <row r="2215" spans="64:64">
      <c r="BL2215" s="180">
        <v>30655</v>
      </c>
    </row>
    <row r="2216" spans="64:64">
      <c r="BL2216" s="180">
        <v>30656</v>
      </c>
    </row>
    <row r="2217" spans="64:64">
      <c r="BL2217" s="180">
        <v>30657</v>
      </c>
    </row>
    <row r="2218" spans="64:64">
      <c r="BL2218" s="180">
        <v>30658</v>
      </c>
    </row>
    <row r="2219" spans="64:64">
      <c r="BL2219" s="180">
        <v>30659</v>
      </c>
    </row>
    <row r="2220" spans="64:64">
      <c r="BL2220" s="180">
        <v>30660</v>
      </c>
    </row>
    <row r="2221" spans="64:64">
      <c r="BL2221" s="180">
        <v>30661</v>
      </c>
    </row>
    <row r="2222" spans="64:64">
      <c r="BL2222" s="180">
        <v>30662</v>
      </c>
    </row>
    <row r="2223" spans="64:64">
      <c r="BL2223" s="180">
        <v>30663</v>
      </c>
    </row>
    <row r="2224" spans="64:64">
      <c r="BL2224" s="180">
        <v>30664</v>
      </c>
    </row>
    <row r="2225" spans="64:64">
      <c r="BL2225" s="180">
        <v>30665</v>
      </c>
    </row>
    <row r="2226" spans="64:64">
      <c r="BL2226" s="180">
        <v>30666</v>
      </c>
    </row>
    <row r="2227" spans="64:64">
      <c r="BL2227" s="180">
        <v>30667</v>
      </c>
    </row>
    <row r="2228" spans="64:64">
      <c r="BL2228" s="180">
        <v>30668</v>
      </c>
    </row>
    <row r="2229" spans="64:64">
      <c r="BL2229" s="180">
        <v>30669</v>
      </c>
    </row>
    <row r="2230" spans="64:64">
      <c r="BL2230" s="180">
        <v>30670</v>
      </c>
    </row>
    <row r="2231" spans="64:64">
      <c r="BL2231" s="180">
        <v>30671</v>
      </c>
    </row>
    <row r="2232" spans="64:64">
      <c r="BL2232" s="180">
        <v>30672</v>
      </c>
    </row>
    <row r="2233" spans="64:64">
      <c r="BL2233" s="180">
        <v>30673</v>
      </c>
    </row>
    <row r="2234" spans="64:64">
      <c r="BL2234" s="180">
        <v>30674</v>
      </c>
    </row>
    <row r="2235" spans="64:64">
      <c r="BL2235" s="180">
        <v>30675</v>
      </c>
    </row>
    <row r="2236" spans="64:64">
      <c r="BL2236" s="180">
        <v>30676</v>
      </c>
    </row>
    <row r="2237" spans="64:64">
      <c r="BL2237" s="180">
        <v>30677</v>
      </c>
    </row>
    <row r="2238" spans="64:64">
      <c r="BL2238" s="180">
        <v>30678</v>
      </c>
    </row>
    <row r="2239" spans="64:64">
      <c r="BL2239" s="180">
        <v>30679</v>
      </c>
    </row>
    <row r="2240" spans="64:64">
      <c r="BL2240" s="180">
        <v>30680</v>
      </c>
    </row>
    <row r="2241" spans="64:64">
      <c r="BL2241" s="180">
        <v>30681</v>
      </c>
    </row>
    <row r="2242" spans="64:64">
      <c r="BL2242" s="180">
        <v>30682</v>
      </c>
    </row>
    <row r="2243" spans="64:64">
      <c r="BL2243" s="180">
        <v>30683</v>
      </c>
    </row>
    <row r="2244" spans="64:64">
      <c r="BL2244" s="180">
        <v>30684</v>
      </c>
    </row>
    <row r="2245" spans="64:64">
      <c r="BL2245" s="180">
        <v>30685</v>
      </c>
    </row>
    <row r="2246" spans="64:64">
      <c r="BL2246" s="180">
        <v>30686</v>
      </c>
    </row>
    <row r="2247" spans="64:64">
      <c r="BL2247" s="180">
        <v>30687</v>
      </c>
    </row>
    <row r="2248" spans="64:64">
      <c r="BL2248" s="180">
        <v>30688</v>
      </c>
    </row>
    <row r="2249" spans="64:64">
      <c r="BL2249" s="180">
        <v>30689</v>
      </c>
    </row>
    <row r="2250" spans="64:64">
      <c r="BL2250" s="180">
        <v>30690</v>
      </c>
    </row>
    <row r="2251" spans="64:64">
      <c r="BL2251" s="180">
        <v>30691</v>
      </c>
    </row>
    <row r="2252" spans="64:64">
      <c r="BL2252" s="180">
        <v>30692</v>
      </c>
    </row>
    <row r="2253" spans="64:64">
      <c r="BL2253" s="180">
        <v>30693</v>
      </c>
    </row>
    <row r="2254" spans="64:64">
      <c r="BL2254" s="180">
        <v>30694</v>
      </c>
    </row>
    <row r="2255" spans="64:64">
      <c r="BL2255" s="180">
        <v>30695</v>
      </c>
    </row>
    <row r="2256" spans="64:64">
      <c r="BL2256" s="180">
        <v>30696</v>
      </c>
    </row>
    <row r="2257" spans="64:64">
      <c r="BL2257" s="180">
        <v>30697</v>
      </c>
    </row>
    <row r="2258" spans="64:64">
      <c r="BL2258" s="180">
        <v>30698</v>
      </c>
    </row>
    <row r="2259" spans="64:64">
      <c r="BL2259" s="180">
        <v>30699</v>
      </c>
    </row>
    <row r="2260" spans="64:64">
      <c r="BL2260" s="180">
        <v>30700</v>
      </c>
    </row>
    <row r="2261" spans="64:64">
      <c r="BL2261" s="180">
        <v>30701</v>
      </c>
    </row>
    <row r="2262" spans="64:64">
      <c r="BL2262" s="180">
        <v>30702</v>
      </c>
    </row>
    <row r="2263" spans="64:64">
      <c r="BL2263" s="180">
        <v>30703</v>
      </c>
    </row>
    <row r="2264" spans="64:64">
      <c r="BL2264" s="180">
        <v>30704</v>
      </c>
    </row>
    <row r="2265" spans="64:64">
      <c r="BL2265" s="180">
        <v>30705</v>
      </c>
    </row>
    <row r="2266" spans="64:64">
      <c r="BL2266" s="180">
        <v>30706</v>
      </c>
    </row>
    <row r="2267" spans="64:64">
      <c r="BL2267" s="180">
        <v>30707</v>
      </c>
    </row>
    <row r="2268" spans="64:64">
      <c r="BL2268" s="180">
        <v>30708</v>
      </c>
    </row>
    <row r="2269" spans="64:64">
      <c r="BL2269" s="180">
        <v>30709</v>
      </c>
    </row>
    <row r="2270" spans="64:64">
      <c r="BL2270" s="180">
        <v>30710</v>
      </c>
    </row>
    <row r="2271" spans="64:64">
      <c r="BL2271" s="180">
        <v>30711</v>
      </c>
    </row>
    <row r="2272" spans="64:64">
      <c r="BL2272" s="180">
        <v>30712</v>
      </c>
    </row>
    <row r="2273" spans="64:64">
      <c r="BL2273" s="180">
        <v>30713</v>
      </c>
    </row>
    <row r="2274" spans="64:64">
      <c r="BL2274" s="180">
        <v>30714</v>
      </c>
    </row>
    <row r="2275" spans="64:64">
      <c r="BL2275" s="180">
        <v>30715</v>
      </c>
    </row>
    <row r="2276" spans="64:64">
      <c r="BL2276" s="180">
        <v>30716</v>
      </c>
    </row>
    <row r="2277" spans="64:64">
      <c r="BL2277" s="180">
        <v>30717</v>
      </c>
    </row>
    <row r="2278" spans="64:64">
      <c r="BL2278" s="180">
        <v>30718</v>
      </c>
    </row>
    <row r="2279" spans="64:64">
      <c r="BL2279" s="180">
        <v>30719</v>
      </c>
    </row>
    <row r="2280" spans="64:64">
      <c r="BL2280" s="180">
        <v>30720</v>
      </c>
    </row>
    <row r="2281" spans="64:64">
      <c r="BL2281" s="180">
        <v>30721</v>
      </c>
    </row>
    <row r="2282" spans="64:64">
      <c r="BL2282" s="180">
        <v>30722</v>
      </c>
    </row>
    <row r="2283" spans="64:64">
      <c r="BL2283" s="180">
        <v>30723</v>
      </c>
    </row>
    <row r="2284" spans="64:64">
      <c r="BL2284" s="180">
        <v>30724</v>
      </c>
    </row>
    <row r="2285" spans="64:64">
      <c r="BL2285" s="180">
        <v>30725</v>
      </c>
    </row>
    <row r="2286" spans="64:64">
      <c r="BL2286" s="180">
        <v>30726</v>
      </c>
    </row>
    <row r="2287" spans="64:64">
      <c r="BL2287" s="180">
        <v>30727</v>
      </c>
    </row>
    <row r="2288" spans="64:64">
      <c r="BL2288" s="180">
        <v>30728</v>
      </c>
    </row>
    <row r="2289" spans="64:64">
      <c r="BL2289" s="180">
        <v>30729</v>
      </c>
    </row>
    <row r="2290" spans="64:64">
      <c r="BL2290" s="180">
        <v>30730</v>
      </c>
    </row>
    <row r="2291" spans="64:64">
      <c r="BL2291" s="180">
        <v>30731</v>
      </c>
    </row>
    <row r="2292" spans="64:64">
      <c r="BL2292" s="180">
        <v>30732</v>
      </c>
    </row>
    <row r="2293" spans="64:64">
      <c r="BL2293" s="180">
        <v>30733</v>
      </c>
    </row>
    <row r="2294" spans="64:64">
      <c r="BL2294" s="180">
        <v>30734</v>
      </c>
    </row>
    <row r="2295" spans="64:64">
      <c r="BL2295" s="180">
        <v>30735</v>
      </c>
    </row>
    <row r="2296" spans="64:64">
      <c r="BL2296" s="180">
        <v>30736</v>
      </c>
    </row>
    <row r="2297" spans="64:64">
      <c r="BL2297" s="180">
        <v>30737</v>
      </c>
    </row>
    <row r="2298" spans="64:64">
      <c r="BL2298" s="180">
        <v>30738</v>
      </c>
    </row>
    <row r="2299" spans="64:64">
      <c r="BL2299" s="180">
        <v>30739</v>
      </c>
    </row>
    <row r="2300" spans="64:64">
      <c r="BL2300" s="180">
        <v>30740</v>
      </c>
    </row>
    <row r="2301" spans="64:64">
      <c r="BL2301" s="180">
        <v>30741</v>
      </c>
    </row>
    <row r="2302" spans="64:64">
      <c r="BL2302" s="180">
        <v>30742</v>
      </c>
    </row>
    <row r="2303" spans="64:64">
      <c r="BL2303" s="180">
        <v>30743</v>
      </c>
    </row>
    <row r="2304" spans="64:64">
      <c r="BL2304" s="180">
        <v>30744</v>
      </c>
    </row>
    <row r="2305" spans="64:64">
      <c r="BL2305" s="180">
        <v>30745</v>
      </c>
    </row>
    <row r="2306" spans="64:64">
      <c r="BL2306" s="180">
        <v>30746</v>
      </c>
    </row>
    <row r="2307" spans="64:64">
      <c r="BL2307" s="180">
        <v>30747</v>
      </c>
    </row>
    <row r="2308" spans="64:64">
      <c r="BL2308" s="180">
        <v>30748</v>
      </c>
    </row>
    <row r="2309" spans="64:64">
      <c r="BL2309" s="180">
        <v>30749</v>
      </c>
    </row>
    <row r="2310" spans="64:64">
      <c r="BL2310" s="180">
        <v>30750</v>
      </c>
    </row>
    <row r="2311" spans="64:64">
      <c r="BL2311" s="180">
        <v>30751</v>
      </c>
    </row>
    <row r="2312" spans="64:64">
      <c r="BL2312" s="180">
        <v>30752</v>
      </c>
    </row>
    <row r="2313" spans="64:64">
      <c r="BL2313" s="180">
        <v>30753</v>
      </c>
    </row>
    <row r="2314" spans="64:64">
      <c r="BL2314" s="180">
        <v>30754</v>
      </c>
    </row>
    <row r="2315" spans="64:64">
      <c r="BL2315" s="180">
        <v>30755</v>
      </c>
    </row>
    <row r="2316" spans="64:64">
      <c r="BL2316" s="180">
        <v>30756</v>
      </c>
    </row>
    <row r="2317" spans="64:64">
      <c r="BL2317" s="180">
        <v>30757</v>
      </c>
    </row>
    <row r="2318" spans="64:64">
      <c r="BL2318" s="180">
        <v>30758</v>
      </c>
    </row>
    <row r="2319" spans="64:64">
      <c r="BL2319" s="180">
        <v>30759</v>
      </c>
    </row>
    <row r="2320" spans="64:64">
      <c r="BL2320" s="180">
        <v>30760</v>
      </c>
    </row>
    <row r="2321" spans="64:64">
      <c r="BL2321" s="180">
        <v>30761</v>
      </c>
    </row>
    <row r="2322" spans="64:64">
      <c r="BL2322" s="180">
        <v>30762</v>
      </c>
    </row>
    <row r="2323" spans="64:64">
      <c r="BL2323" s="180">
        <v>30763</v>
      </c>
    </row>
    <row r="2324" spans="64:64">
      <c r="BL2324" s="180">
        <v>30764</v>
      </c>
    </row>
    <row r="2325" spans="64:64">
      <c r="BL2325" s="180">
        <v>30765</v>
      </c>
    </row>
    <row r="2326" spans="64:64">
      <c r="BL2326" s="180">
        <v>30766</v>
      </c>
    </row>
    <row r="2327" spans="64:64">
      <c r="BL2327" s="180">
        <v>30767</v>
      </c>
    </row>
    <row r="2328" spans="64:64">
      <c r="BL2328" s="180">
        <v>30768</v>
      </c>
    </row>
    <row r="2329" spans="64:64">
      <c r="BL2329" s="180">
        <v>30769</v>
      </c>
    </row>
    <row r="2330" spans="64:64">
      <c r="BL2330" s="180">
        <v>30770</v>
      </c>
    </row>
    <row r="2331" spans="64:64">
      <c r="BL2331" s="180">
        <v>30771</v>
      </c>
    </row>
    <row r="2332" spans="64:64">
      <c r="BL2332" s="180">
        <v>30772</v>
      </c>
    </row>
    <row r="2333" spans="64:64">
      <c r="BL2333" s="180">
        <v>30773</v>
      </c>
    </row>
    <row r="2334" spans="64:64">
      <c r="BL2334" s="180">
        <v>30774</v>
      </c>
    </row>
    <row r="2335" spans="64:64">
      <c r="BL2335" s="180">
        <v>30775</v>
      </c>
    </row>
    <row r="2336" spans="64:64">
      <c r="BL2336" s="180">
        <v>30776</v>
      </c>
    </row>
    <row r="2337" spans="64:64">
      <c r="BL2337" s="180">
        <v>30777</v>
      </c>
    </row>
    <row r="2338" spans="64:64">
      <c r="BL2338" s="180">
        <v>30778</v>
      </c>
    </row>
    <row r="2339" spans="64:64">
      <c r="BL2339" s="180">
        <v>30779</v>
      </c>
    </row>
    <row r="2340" spans="64:64">
      <c r="BL2340" s="180">
        <v>30780</v>
      </c>
    </row>
    <row r="2341" spans="64:64">
      <c r="BL2341" s="180">
        <v>30781</v>
      </c>
    </row>
    <row r="2342" spans="64:64">
      <c r="BL2342" s="180">
        <v>30782</v>
      </c>
    </row>
    <row r="2343" spans="64:64">
      <c r="BL2343" s="180">
        <v>30783</v>
      </c>
    </row>
    <row r="2344" spans="64:64">
      <c r="BL2344" s="180">
        <v>30784</v>
      </c>
    </row>
    <row r="2345" spans="64:64">
      <c r="BL2345" s="180">
        <v>30785</v>
      </c>
    </row>
    <row r="2346" spans="64:64">
      <c r="BL2346" s="180">
        <v>30786</v>
      </c>
    </row>
    <row r="2347" spans="64:64">
      <c r="BL2347" s="180">
        <v>30787</v>
      </c>
    </row>
    <row r="2348" spans="64:64">
      <c r="BL2348" s="180">
        <v>30788</v>
      </c>
    </row>
    <row r="2349" spans="64:64">
      <c r="BL2349" s="180">
        <v>30789</v>
      </c>
    </row>
    <row r="2350" spans="64:64">
      <c r="BL2350" s="180">
        <v>30790</v>
      </c>
    </row>
    <row r="2351" spans="64:64">
      <c r="BL2351" s="180">
        <v>30791</v>
      </c>
    </row>
    <row r="2352" spans="64:64">
      <c r="BL2352" s="180">
        <v>30792</v>
      </c>
    </row>
    <row r="2353" spans="64:64">
      <c r="BL2353" s="180">
        <v>30793</v>
      </c>
    </row>
    <row r="2354" spans="64:64">
      <c r="BL2354" s="180">
        <v>30794</v>
      </c>
    </row>
    <row r="2355" spans="64:64">
      <c r="BL2355" s="180">
        <v>30795</v>
      </c>
    </row>
    <row r="2356" spans="64:64">
      <c r="BL2356" s="180">
        <v>30796</v>
      </c>
    </row>
    <row r="2357" spans="64:64">
      <c r="BL2357" s="180">
        <v>30797</v>
      </c>
    </row>
    <row r="2358" spans="64:64">
      <c r="BL2358" s="180">
        <v>30798</v>
      </c>
    </row>
    <row r="2359" spans="64:64">
      <c r="BL2359" s="180">
        <v>30799</v>
      </c>
    </row>
    <row r="2360" spans="64:64">
      <c r="BL2360" s="180">
        <v>30800</v>
      </c>
    </row>
    <row r="2361" spans="64:64">
      <c r="BL2361" s="180">
        <v>30801</v>
      </c>
    </row>
    <row r="2362" spans="64:64">
      <c r="BL2362" s="180">
        <v>30802</v>
      </c>
    </row>
    <row r="2363" spans="64:64">
      <c r="BL2363" s="180">
        <v>30803</v>
      </c>
    </row>
    <row r="2364" spans="64:64">
      <c r="BL2364" s="180">
        <v>30804</v>
      </c>
    </row>
    <row r="2365" spans="64:64">
      <c r="BL2365" s="180">
        <v>30805</v>
      </c>
    </row>
    <row r="2366" spans="64:64">
      <c r="BL2366" s="180">
        <v>30806</v>
      </c>
    </row>
    <row r="2367" spans="64:64">
      <c r="BL2367" s="180">
        <v>30807</v>
      </c>
    </row>
    <row r="2368" spans="64:64">
      <c r="BL2368" s="180">
        <v>30808</v>
      </c>
    </row>
    <row r="2369" spans="64:64">
      <c r="BL2369" s="180">
        <v>30809</v>
      </c>
    </row>
    <row r="2370" spans="64:64">
      <c r="BL2370" s="180">
        <v>30810</v>
      </c>
    </row>
    <row r="2371" spans="64:64">
      <c r="BL2371" s="180">
        <v>30811</v>
      </c>
    </row>
    <row r="2372" spans="64:64">
      <c r="BL2372" s="180">
        <v>30812</v>
      </c>
    </row>
    <row r="2373" spans="64:64">
      <c r="BL2373" s="180">
        <v>30813</v>
      </c>
    </row>
    <row r="2374" spans="64:64">
      <c r="BL2374" s="226">
        <v>30814</v>
      </c>
    </row>
    <row r="2375" spans="64:64">
      <c r="BL2375" s="226">
        <v>30815</v>
      </c>
    </row>
    <row r="2376" spans="64:64">
      <c r="BL2376" s="226">
        <v>30816</v>
      </c>
    </row>
    <row r="2377" spans="64:64">
      <c r="BL2377" s="226">
        <v>30817</v>
      </c>
    </row>
    <row r="2378" spans="64:64">
      <c r="BL2378" s="226">
        <v>30818</v>
      </c>
    </row>
    <row r="2379" spans="64:64">
      <c r="BL2379" s="226">
        <v>30819</v>
      </c>
    </row>
    <row r="2380" spans="64:64">
      <c r="BL2380" s="226">
        <v>30820</v>
      </c>
    </row>
    <row r="2381" spans="64:64">
      <c r="BL2381" s="226">
        <v>30821</v>
      </c>
    </row>
    <row r="2382" spans="64:64">
      <c r="BL2382" s="226">
        <v>30822</v>
      </c>
    </row>
    <row r="2383" spans="64:64">
      <c r="BL2383" s="226">
        <v>30823</v>
      </c>
    </row>
    <row r="2384" spans="64:64">
      <c r="BL2384" s="226">
        <v>30824</v>
      </c>
    </row>
    <row r="2385" spans="64:64">
      <c r="BL2385" s="226">
        <v>30825</v>
      </c>
    </row>
    <row r="2386" spans="64:64">
      <c r="BL2386" s="226">
        <v>30826</v>
      </c>
    </row>
    <row r="2387" spans="64:64">
      <c r="BL2387" s="226">
        <v>30827</v>
      </c>
    </row>
    <row r="2388" spans="64:64">
      <c r="BL2388" s="226">
        <v>30828</v>
      </c>
    </row>
    <row r="2389" spans="64:64">
      <c r="BL2389" s="226">
        <v>30829</v>
      </c>
    </row>
    <row r="2390" spans="64:64">
      <c r="BL2390" s="226">
        <v>30830</v>
      </c>
    </row>
    <row r="2391" spans="64:64">
      <c r="BL2391" s="226">
        <v>30831</v>
      </c>
    </row>
    <row r="2392" spans="64:64">
      <c r="BL2392" s="226">
        <v>30832</v>
      </c>
    </row>
    <row r="2393" spans="64:64">
      <c r="BL2393" s="226">
        <v>30833</v>
      </c>
    </row>
    <row r="2394" spans="64:64">
      <c r="BL2394" s="226">
        <v>30834</v>
      </c>
    </row>
    <row r="2395" spans="64:64">
      <c r="BL2395" s="226">
        <v>30835</v>
      </c>
    </row>
    <row r="2396" spans="64:64">
      <c r="BL2396" s="226">
        <v>30836</v>
      </c>
    </row>
    <row r="2397" spans="64:64">
      <c r="BL2397" s="226">
        <v>30837</v>
      </c>
    </row>
    <row r="2398" spans="64:64">
      <c r="BL2398" s="226">
        <v>30838</v>
      </c>
    </row>
    <row r="2399" spans="64:64">
      <c r="BL2399" s="226">
        <v>30839</v>
      </c>
    </row>
    <row r="2400" spans="64:64">
      <c r="BL2400" s="226">
        <v>30840</v>
      </c>
    </row>
    <row r="2401" spans="64:64">
      <c r="BL2401" s="226">
        <v>30841</v>
      </c>
    </row>
    <row r="2402" spans="64:64">
      <c r="BL2402" s="226">
        <v>30842</v>
      </c>
    </row>
    <row r="2403" spans="64:64">
      <c r="BL2403" s="226">
        <v>30843</v>
      </c>
    </row>
    <row r="2404" spans="64:64">
      <c r="BL2404" s="226">
        <v>30844</v>
      </c>
    </row>
    <row r="2405" spans="64:64">
      <c r="BL2405" s="226">
        <v>30845</v>
      </c>
    </row>
    <row r="2406" spans="64:64">
      <c r="BL2406" s="226">
        <v>30846</v>
      </c>
    </row>
    <row r="2407" spans="64:64">
      <c r="BL2407" s="226">
        <v>30847</v>
      </c>
    </row>
    <row r="2408" spans="64:64">
      <c r="BL2408" s="226">
        <v>30848</v>
      </c>
    </row>
    <row r="2409" spans="64:64">
      <c r="BL2409" s="226">
        <v>30849</v>
      </c>
    </row>
    <row r="2410" spans="64:64">
      <c r="BL2410" s="226">
        <v>30850</v>
      </c>
    </row>
    <row r="2411" spans="64:64">
      <c r="BL2411" s="226">
        <v>30851</v>
      </c>
    </row>
    <row r="2412" spans="64:64">
      <c r="BL2412" s="226">
        <v>30852</v>
      </c>
    </row>
    <row r="2413" spans="64:64">
      <c r="BL2413" s="226">
        <v>30853</v>
      </c>
    </row>
    <row r="2414" spans="64:64">
      <c r="BL2414" s="226">
        <v>30854</v>
      </c>
    </row>
    <row r="2415" spans="64:64">
      <c r="BL2415" s="226">
        <v>30855</v>
      </c>
    </row>
    <row r="2416" spans="64:64">
      <c r="BL2416" s="226">
        <v>30856</v>
      </c>
    </row>
    <row r="2417" spans="64:64">
      <c r="BL2417" s="226">
        <v>30857</v>
      </c>
    </row>
    <row r="2418" spans="64:64">
      <c r="BL2418" s="226">
        <v>30858</v>
      </c>
    </row>
    <row r="2419" spans="64:64">
      <c r="BL2419" s="226">
        <v>30859</v>
      </c>
    </row>
    <row r="2420" spans="64:64">
      <c r="BL2420" s="226">
        <v>30860</v>
      </c>
    </row>
    <row r="2421" spans="64:64">
      <c r="BL2421" s="226">
        <v>30861</v>
      </c>
    </row>
    <row r="2422" spans="64:64">
      <c r="BL2422" s="226">
        <v>30862</v>
      </c>
    </row>
    <row r="2423" spans="64:64">
      <c r="BL2423" s="226">
        <v>30863</v>
      </c>
    </row>
    <row r="2424" spans="64:64">
      <c r="BL2424" s="226">
        <v>30864</v>
      </c>
    </row>
    <row r="2425" spans="64:64">
      <c r="BL2425" s="226">
        <v>30865</v>
      </c>
    </row>
    <row r="2426" spans="64:64">
      <c r="BL2426" s="226">
        <v>30866</v>
      </c>
    </row>
    <row r="2427" spans="64:64">
      <c r="BL2427" s="226">
        <v>30867</v>
      </c>
    </row>
    <row r="2428" spans="64:64">
      <c r="BL2428" s="226">
        <v>30868</v>
      </c>
    </row>
    <row r="2429" spans="64:64">
      <c r="BL2429" s="226">
        <v>30869</v>
      </c>
    </row>
    <row r="2430" spans="64:64">
      <c r="BL2430" s="226">
        <v>30870</v>
      </c>
    </row>
    <row r="2431" spans="64:64">
      <c r="BL2431" s="226">
        <v>30871</v>
      </c>
    </row>
    <row r="2432" spans="64:64">
      <c r="BL2432" s="226">
        <v>30872</v>
      </c>
    </row>
    <row r="2433" spans="64:64">
      <c r="BL2433" s="226">
        <v>30873</v>
      </c>
    </row>
    <row r="2434" spans="64:64">
      <c r="BL2434" s="226">
        <v>30874</v>
      </c>
    </row>
    <row r="2435" spans="64:64">
      <c r="BL2435" s="226">
        <v>30875</v>
      </c>
    </row>
    <row r="2436" spans="64:64">
      <c r="BL2436" s="226">
        <v>30876</v>
      </c>
    </row>
    <row r="2437" spans="64:64">
      <c r="BL2437" s="226">
        <v>30877</v>
      </c>
    </row>
    <row r="2438" spans="64:64">
      <c r="BL2438" s="226">
        <v>30878</v>
      </c>
    </row>
    <row r="2439" spans="64:64">
      <c r="BL2439" s="226">
        <v>30879</v>
      </c>
    </row>
    <row r="2440" spans="64:64">
      <c r="BL2440" s="226">
        <v>30880</v>
      </c>
    </row>
    <row r="2441" spans="64:64">
      <c r="BL2441" s="226">
        <v>30881</v>
      </c>
    </row>
    <row r="2442" spans="64:64">
      <c r="BL2442" s="226">
        <v>30882</v>
      </c>
    </row>
    <row r="2443" spans="64:64">
      <c r="BL2443" s="226">
        <v>30883</v>
      </c>
    </row>
    <row r="2444" spans="64:64">
      <c r="BL2444" s="226">
        <v>30884</v>
      </c>
    </row>
    <row r="2445" spans="64:64">
      <c r="BL2445" s="226">
        <v>30885</v>
      </c>
    </row>
    <row r="2446" spans="64:64">
      <c r="BL2446" s="226">
        <v>30886</v>
      </c>
    </row>
    <row r="2447" spans="64:64">
      <c r="BL2447" s="226">
        <v>30887</v>
      </c>
    </row>
    <row r="2448" spans="64:64">
      <c r="BL2448" s="226">
        <v>30888</v>
      </c>
    </row>
    <row r="2449" spans="64:64">
      <c r="BL2449" s="226">
        <v>30889</v>
      </c>
    </row>
    <row r="2450" spans="64:64">
      <c r="BL2450" s="226">
        <v>30890</v>
      </c>
    </row>
    <row r="2451" spans="64:64">
      <c r="BL2451" s="226">
        <v>30891</v>
      </c>
    </row>
    <row r="2452" spans="64:64">
      <c r="BL2452" s="226">
        <v>30892</v>
      </c>
    </row>
    <row r="2453" spans="64:64">
      <c r="BL2453" s="226">
        <v>30893</v>
      </c>
    </row>
    <row r="2454" spans="64:64">
      <c r="BL2454" s="226">
        <v>30894</v>
      </c>
    </row>
    <row r="2455" spans="64:64">
      <c r="BL2455" s="226">
        <v>30895</v>
      </c>
    </row>
    <row r="2456" spans="64:64">
      <c r="BL2456" s="226">
        <v>30896</v>
      </c>
    </row>
    <row r="2457" spans="64:64">
      <c r="BL2457" s="226">
        <v>30897</v>
      </c>
    </row>
    <row r="2458" spans="64:64">
      <c r="BL2458" s="226">
        <v>30898</v>
      </c>
    </row>
    <row r="2459" spans="64:64">
      <c r="BL2459" s="226">
        <v>30899</v>
      </c>
    </row>
    <row r="2460" spans="64:64">
      <c r="BL2460" s="226">
        <v>30900</v>
      </c>
    </row>
    <row r="2461" spans="64:65">
      <c r="BL2461" s="226">
        <v>40001</v>
      </c>
      <c r="BM2461" s="45" t="s">
        <v>98</v>
      </c>
    </row>
    <row r="2462" spans="64:64">
      <c r="BL2462" s="226">
        <v>40001</v>
      </c>
    </row>
    <row r="2463" spans="64:64">
      <c r="BL2463" s="226">
        <v>40002</v>
      </c>
    </row>
    <row r="2464" spans="64:64">
      <c r="BL2464" s="226">
        <v>40003</v>
      </c>
    </row>
    <row r="2465" spans="64:64">
      <c r="BL2465" s="226">
        <v>40004</v>
      </c>
    </row>
    <row r="2466" spans="64:64">
      <c r="BL2466" s="226">
        <v>40005</v>
      </c>
    </row>
    <row r="2467" spans="64:64">
      <c r="BL2467" s="226">
        <v>40006</v>
      </c>
    </row>
    <row r="2468" spans="64:64">
      <c r="BL2468" s="226">
        <v>40007</v>
      </c>
    </row>
    <row r="2469" spans="64:64">
      <c r="BL2469" s="226">
        <v>40008</v>
      </c>
    </row>
    <row r="2470" spans="64:64">
      <c r="BL2470" s="226">
        <v>40009</v>
      </c>
    </row>
    <row r="2471" spans="64:64">
      <c r="BL2471" s="226">
        <v>40010</v>
      </c>
    </row>
    <row r="2472" spans="64:64">
      <c r="BL2472" s="226">
        <v>41001</v>
      </c>
    </row>
    <row r="2473" spans="64:64">
      <c r="BL2473" s="226">
        <v>41001</v>
      </c>
    </row>
    <row r="2474" spans="64:64">
      <c r="BL2474" s="226">
        <v>41002</v>
      </c>
    </row>
    <row r="2475" spans="64:64">
      <c r="BL2475" s="226">
        <v>41003</v>
      </c>
    </row>
    <row r="2476" spans="64:64">
      <c r="BL2476" s="226">
        <v>41004</v>
      </c>
    </row>
    <row r="2477" spans="64:64">
      <c r="BL2477" s="226">
        <v>41005</v>
      </c>
    </row>
    <row r="2478" spans="64:64">
      <c r="BL2478" s="226">
        <v>41006</v>
      </c>
    </row>
    <row r="2479" spans="64:64">
      <c r="BL2479" s="226">
        <v>41007</v>
      </c>
    </row>
    <row r="2480" spans="64:64">
      <c r="BL2480" s="226">
        <v>41008</v>
      </c>
    </row>
    <row r="2481" spans="64:64">
      <c r="BL2481" s="226">
        <v>41009</v>
      </c>
    </row>
    <row r="2482" spans="64:64">
      <c r="BL2482" s="226">
        <v>41010</v>
      </c>
    </row>
    <row r="2483" spans="64:64">
      <c r="BL2483" s="226">
        <v>42001</v>
      </c>
    </row>
    <row r="2484" spans="64:64">
      <c r="BL2484" s="226">
        <v>42001</v>
      </c>
    </row>
    <row r="2485" spans="64:64">
      <c r="BL2485" s="226">
        <v>42002</v>
      </c>
    </row>
    <row r="2486" spans="64:64">
      <c r="BL2486" s="226">
        <v>42003</v>
      </c>
    </row>
    <row r="2487" spans="64:64">
      <c r="BL2487" s="226">
        <v>42004</v>
      </c>
    </row>
    <row r="2488" spans="64:64">
      <c r="BL2488" s="226">
        <v>42005</v>
      </c>
    </row>
    <row r="2489" spans="64:64">
      <c r="BL2489" s="226">
        <v>42006</v>
      </c>
    </row>
    <row r="2490" spans="64:64">
      <c r="BL2490" s="226">
        <v>42007</v>
      </c>
    </row>
    <row r="2491" spans="64:64">
      <c r="BL2491" s="226">
        <v>42008</v>
      </c>
    </row>
    <row r="2492" spans="64:64">
      <c r="BL2492" s="226">
        <v>42009</v>
      </c>
    </row>
    <row r="2493" spans="64:64">
      <c r="BL2493" s="226">
        <v>43001</v>
      </c>
    </row>
    <row r="2494" spans="64:64">
      <c r="BL2494" s="226">
        <v>43001</v>
      </c>
    </row>
    <row r="2495" spans="64:64">
      <c r="BL2495" s="226">
        <v>43002</v>
      </c>
    </row>
    <row r="2496" spans="64:64">
      <c r="BL2496" s="226">
        <v>43003</v>
      </c>
    </row>
    <row r="2497" spans="64:64">
      <c r="BL2497" s="226">
        <v>43004</v>
      </c>
    </row>
    <row r="2498" spans="64:64">
      <c r="BL2498" s="226">
        <v>43005</v>
      </c>
    </row>
    <row r="2499" spans="64:64">
      <c r="BL2499" s="226">
        <v>43006</v>
      </c>
    </row>
    <row r="2500" spans="64:64">
      <c r="BL2500" s="226">
        <v>43007</v>
      </c>
    </row>
    <row r="2501" spans="64:64">
      <c r="BL2501" s="226">
        <v>43008</v>
      </c>
    </row>
    <row r="2502" spans="64:64">
      <c r="BL2502" s="226">
        <v>43009</v>
      </c>
    </row>
    <row r="2503" spans="64:65">
      <c r="BL2503" s="226">
        <v>50001</v>
      </c>
      <c r="BM2503" s="45" t="s">
        <v>95</v>
      </c>
    </row>
    <row r="2504" spans="64:64">
      <c r="BL2504" s="226">
        <v>50001</v>
      </c>
    </row>
    <row r="2505" spans="64:64">
      <c r="BL2505" s="226">
        <v>50002</v>
      </c>
    </row>
    <row r="2506" spans="64:64">
      <c r="BL2506" s="226">
        <v>50003</v>
      </c>
    </row>
    <row r="2507" spans="64:64">
      <c r="BL2507" s="226">
        <v>50004</v>
      </c>
    </row>
    <row r="2508" spans="64:64">
      <c r="BL2508" s="226">
        <v>50005</v>
      </c>
    </row>
    <row r="2509" spans="64:64">
      <c r="BL2509" s="226">
        <v>50006</v>
      </c>
    </row>
    <row r="2510" spans="64:64">
      <c r="BL2510" s="226">
        <v>50007</v>
      </c>
    </row>
    <row r="2511" spans="64:64">
      <c r="BL2511" s="226">
        <v>50008</v>
      </c>
    </row>
    <row r="2512" spans="64:64">
      <c r="BL2512" s="226">
        <v>50009</v>
      </c>
    </row>
    <row r="2513" spans="64:64">
      <c r="BL2513" s="226">
        <v>50010</v>
      </c>
    </row>
    <row r="2514" spans="64:64">
      <c r="BL2514" s="226">
        <v>50011</v>
      </c>
    </row>
    <row r="2515" spans="64:64">
      <c r="BL2515" s="226">
        <v>50012</v>
      </c>
    </row>
    <row r="2516" spans="64:64">
      <c r="BL2516" s="226">
        <v>50013</v>
      </c>
    </row>
    <row r="2517" spans="64:64">
      <c r="BL2517" s="226">
        <v>50014</v>
      </c>
    </row>
    <row r="2518" spans="64:64">
      <c r="BL2518" s="226">
        <v>50015</v>
      </c>
    </row>
    <row r="2519" spans="64:64">
      <c r="BL2519" s="226">
        <v>51001</v>
      </c>
    </row>
    <row r="2520" spans="64:64">
      <c r="BL2520" s="226">
        <v>51001</v>
      </c>
    </row>
    <row r="2521" spans="64:64">
      <c r="BL2521" s="226">
        <v>51002</v>
      </c>
    </row>
    <row r="2522" spans="64:64">
      <c r="BL2522" s="226">
        <v>51003</v>
      </c>
    </row>
    <row r="2523" spans="64:64">
      <c r="BL2523" s="226">
        <v>51004</v>
      </c>
    </row>
    <row r="2524" spans="64:64">
      <c r="BL2524" s="226">
        <v>51005</v>
      </c>
    </row>
    <row r="2525" spans="64:64">
      <c r="BL2525" s="226">
        <v>51006</v>
      </c>
    </row>
    <row r="2526" spans="64:64">
      <c r="BL2526" s="226">
        <v>51007</v>
      </c>
    </row>
    <row r="2527" spans="64:64">
      <c r="BL2527" s="226">
        <v>51008</v>
      </c>
    </row>
    <row r="2528" spans="64:64">
      <c r="BL2528" s="226">
        <v>51009</v>
      </c>
    </row>
    <row r="2529" spans="64:64">
      <c r="BL2529" s="226">
        <v>51010</v>
      </c>
    </row>
    <row r="2530" spans="64:64">
      <c r="BL2530" s="226">
        <v>51011</v>
      </c>
    </row>
    <row r="2531" spans="64:64">
      <c r="BL2531" s="226">
        <v>51012</v>
      </c>
    </row>
    <row r="2532" spans="64:64">
      <c r="BL2532" s="226">
        <v>51013</v>
      </c>
    </row>
    <row r="2533" spans="64:64">
      <c r="BL2533" s="226">
        <v>51014</v>
      </c>
    </row>
    <row r="2534" spans="64:64">
      <c r="BL2534" s="226">
        <v>51015</v>
      </c>
    </row>
    <row r="2535" spans="64:64">
      <c r="BL2535" s="226">
        <v>52011</v>
      </c>
    </row>
    <row r="2536" spans="64:64">
      <c r="BL2536" s="226">
        <v>52011</v>
      </c>
    </row>
    <row r="2537" spans="64:64">
      <c r="BL2537" s="226">
        <v>52012</v>
      </c>
    </row>
    <row r="2538" spans="64:64">
      <c r="BL2538" s="226">
        <v>52013</v>
      </c>
    </row>
    <row r="2539" spans="64:64">
      <c r="BL2539" s="226">
        <v>52014</v>
      </c>
    </row>
    <row r="2540" spans="64:64">
      <c r="BL2540" s="226">
        <v>52015</v>
      </c>
    </row>
    <row r="2541" spans="64:64">
      <c r="BL2541" s="226">
        <v>52016</v>
      </c>
    </row>
    <row r="2542" spans="64:64">
      <c r="BL2542" s="226">
        <v>52021</v>
      </c>
    </row>
    <row r="2543" spans="64:64">
      <c r="BL2543" s="226">
        <v>52022</v>
      </c>
    </row>
    <row r="2544" spans="64:64">
      <c r="BL2544" s="226">
        <v>52023</v>
      </c>
    </row>
    <row r="2545" spans="64:64">
      <c r="BL2545" s="226">
        <v>52024</v>
      </c>
    </row>
    <row r="2546" spans="64:64">
      <c r="BL2546" s="226">
        <v>52025</v>
      </c>
    </row>
    <row r="2547" spans="64:64">
      <c r="BL2547" s="226">
        <v>52026</v>
      </c>
    </row>
    <row r="2548" spans="64:64">
      <c r="BL2548" s="226">
        <v>52031</v>
      </c>
    </row>
    <row r="2549" spans="64:64">
      <c r="BL2549" s="226">
        <v>52032</v>
      </c>
    </row>
    <row r="2550" spans="64:64">
      <c r="BL2550" s="226">
        <v>52033</v>
      </c>
    </row>
    <row r="2551" spans="64:64">
      <c r="BL2551" s="226">
        <v>52034</v>
      </c>
    </row>
    <row r="2552" spans="64:64">
      <c r="BL2552" s="226">
        <v>52035</v>
      </c>
    </row>
    <row r="2553" spans="64:64">
      <c r="BL2553" s="226">
        <v>52036</v>
      </c>
    </row>
    <row r="2554" spans="64:64">
      <c r="BL2554" s="226">
        <v>52041</v>
      </c>
    </row>
    <row r="2555" spans="64:64">
      <c r="BL2555" s="226">
        <v>52042</v>
      </c>
    </row>
    <row r="2556" spans="64:64">
      <c r="BL2556" s="226">
        <v>52043</v>
      </c>
    </row>
    <row r="2557" spans="64:64">
      <c r="BL2557" s="226">
        <v>52044</v>
      </c>
    </row>
    <row r="2558" spans="64:64">
      <c r="BL2558" s="226">
        <v>52045</v>
      </c>
    </row>
    <row r="2559" spans="64:64">
      <c r="BL2559" s="226">
        <v>52046</v>
      </c>
    </row>
    <row r="2560" spans="64:64">
      <c r="BL2560" s="226">
        <v>52051</v>
      </c>
    </row>
    <row r="2561" spans="64:64">
      <c r="BL2561" s="226">
        <v>52052</v>
      </c>
    </row>
    <row r="2562" spans="64:64">
      <c r="BL2562" s="226">
        <v>52053</v>
      </c>
    </row>
    <row r="2563" spans="64:64">
      <c r="BL2563" s="226">
        <v>52054</v>
      </c>
    </row>
    <row r="2564" spans="64:64">
      <c r="BL2564" s="226">
        <v>52055</v>
      </c>
    </row>
    <row r="2565" spans="64:64">
      <c r="BL2565" s="226">
        <v>52056</v>
      </c>
    </row>
    <row r="2566" spans="64:64">
      <c r="BL2566" s="226">
        <v>52061</v>
      </c>
    </row>
    <row r="2567" spans="64:64">
      <c r="BL2567" s="226">
        <v>52062</v>
      </c>
    </row>
    <row r="2568" spans="64:64">
      <c r="BL2568" s="226">
        <v>52063</v>
      </c>
    </row>
    <row r="2569" spans="64:64">
      <c r="BL2569" s="226">
        <v>52064</v>
      </c>
    </row>
    <row r="2570" spans="64:64">
      <c r="BL2570" s="226">
        <v>52065</v>
      </c>
    </row>
    <row r="2571" spans="64:64">
      <c r="BL2571" s="226">
        <v>52066</v>
      </c>
    </row>
    <row r="2572" spans="64:64">
      <c r="BL2572" s="226">
        <v>52071</v>
      </c>
    </row>
    <row r="2573" spans="64:64">
      <c r="BL2573" s="226">
        <v>52072</v>
      </c>
    </row>
    <row r="2574" spans="64:64">
      <c r="BL2574" s="226">
        <v>52073</v>
      </c>
    </row>
    <row r="2575" spans="64:64">
      <c r="BL2575" s="226">
        <v>52074</v>
      </c>
    </row>
    <row r="2576" spans="64:64">
      <c r="BL2576" s="226">
        <v>52075</v>
      </c>
    </row>
    <row r="2577" spans="64:64">
      <c r="BL2577" s="226">
        <v>52076</v>
      </c>
    </row>
    <row r="2578" spans="64:64">
      <c r="BL2578" s="226">
        <v>52081</v>
      </c>
    </row>
    <row r="2579" spans="64:64">
      <c r="BL2579" s="226">
        <v>52082</v>
      </c>
    </row>
    <row r="2580" spans="64:64">
      <c r="BL2580" s="226">
        <v>52083</v>
      </c>
    </row>
    <row r="2581" spans="64:64">
      <c r="BL2581" s="226">
        <v>52084</v>
      </c>
    </row>
    <row r="2582" spans="64:64">
      <c r="BL2582" s="226">
        <v>52085</v>
      </c>
    </row>
    <row r="2583" spans="64:64">
      <c r="BL2583" s="226">
        <v>52086</v>
      </c>
    </row>
    <row r="2584" spans="64:64">
      <c r="BL2584" s="226">
        <v>52091</v>
      </c>
    </row>
    <row r="2585" spans="64:64">
      <c r="BL2585" s="226">
        <v>52092</v>
      </c>
    </row>
    <row r="2586" spans="64:64">
      <c r="BL2586" s="226">
        <v>52093</v>
      </c>
    </row>
    <row r="2587" spans="64:64">
      <c r="BL2587" s="226">
        <v>52094</v>
      </c>
    </row>
    <row r="2588" spans="64:64">
      <c r="BL2588" s="226">
        <v>52095</v>
      </c>
    </row>
    <row r="2589" spans="64:64">
      <c r="BL2589" s="226">
        <v>52096</v>
      </c>
    </row>
    <row r="2590" spans="64:64">
      <c r="BL2590" s="226">
        <v>52101</v>
      </c>
    </row>
    <row r="2591" spans="64:64">
      <c r="BL2591" s="226">
        <v>52102</v>
      </c>
    </row>
    <row r="2592" spans="64:64">
      <c r="BL2592" s="226">
        <v>52103</v>
      </c>
    </row>
    <row r="2593" spans="64:64">
      <c r="BL2593" s="226">
        <v>52104</v>
      </c>
    </row>
    <row r="2594" spans="64:64">
      <c r="BL2594" s="226">
        <v>52105</v>
      </c>
    </row>
    <row r="2595" spans="64:64">
      <c r="BL2595" s="226">
        <v>52106</v>
      </c>
    </row>
    <row r="2596" spans="64:64">
      <c r="BL2596" s="226">
        <v>52111</v>
      </c>
    </row>
    <row r="2597" spans="64:64">
      <c r="BL2597" s="226">
        <v>52112</v>
      </c>
    </row>
    <row r="2598" spans="64:64">
      <c r="BL2598" s="226">
        <v>52113</v>
      </c>
    </row>
    <row r="2599" spans="64:64">
      <c r="BL2599" s="226">
        <v>52114</v>
      </c>
    </row>
    <row r="2600" spans="64:64">
      <c r="BL2600" s="226">
        <v>52115</v>
      </c>
    </row>
    <row r="2601" spans="64:64">
      <c r="BL2601" s="226">
        <v>52116</v>
      </c>
    </row>
    <row r="2602" spans="64:64">
      <c r="BL2602" s="226">
        <v>52121</v>
      </c>
    </row>
    <row r="2603" spans="64:64">
      <c r="BL2603" s="226">
        <v>52122</v>
      </c>
    </row>
    <row r="2604" spans="64:64">
      <c r="BL2604" s="226">
        <v>52123</v>
      </c>
    </row>
    <row r="2605" spans="64:64">
      <c r="BL2605" s="226">
        <v>52124</v>
      </c>
    </row>
    <row r="2606" spans="64:64">
      <c r="BL2606" s="226">
        <v>52125</v>
      </c>
    </row>
    <row r="2607" spans="64:64">
      <c r="BL2607" s="226">
        <v>52126</v>
      </c>
    </row>
    <row r="2608" spans="64:64">
      <c r="BL2608" s="226">
        <v>52131</v>
      </c>
    </row>
    <row r="2609" spans="64:64">
      <c r="BL2609" s="226">
        <v>52132</v>
      </c>
    </row>
    <row r="2610" spans="64:64">
      <c r="BL2610" s="226">
        <v>52133</v>
      </c>
    </row>
    <row r="2611" spans="64:64">
      <c r="BL2611" s="226">
        <v>52134</v>
      </c>
    </row>
    <row r="2612" spans="64:64">
      <c r="BL2612" s="226">
        <v>52135</v>
      </c>
    </row>
    <row r="2613" spans="64:64">
      <c r="BL2613" s="226">
        <v>52136</v>
      </c>
    </row>
    <row r="2614" spans="64:64">
      <c r="BL2614" s="226">
        <v>52141</v>
      </c>
    </row>
    <row r="2615" spans="64:64">
      <c r="BL2615" s="226">
        <v>52142</v>
      </c>
    </row>
    <row r="2616" spans="64:64">
      <c r="BL2616" s="226">
        <v>52143</v>
      </c>
    </row>
    <row r="2617" spans="64:64">
      <c r="BL2617" s="226">
        <v>52144</v>
      </c>
    </row>
    <row r="2618" spans="64:64">
      <c r="BL2618" s="226">
        <v>52145</v>
      </c>
    </row>
    <row r="2619" spans="64:64">
      <c r="BL2619" s="226">
        <v>52146</v>
      </c>
    </row>
    <row r="2620" spans="64:64">
      <c r="BL2620" s="226">
        <v>52151</v>
      </c>
    </row>
    <row r="2621" spans="64:64">
      <c r="BL2621" s="226">
        <v>52152</v>
      </c>
    </row>
    <row r="2622" spans="64:64">
      <c r="BL2622" s="226">
        <v>52153</v>
      </c>
    </row>
    <row r="2623" spans="64:64">
      <c r="BL2623" s="226">
        <v>52154</v>
      </c>
    </row>
    <row r="2624" spans="64:64">
      <c r="BL2624" s="226">
        <v>52155</v>
      </c>
    </row>
    <row r="2625" spans="64:64">
      <c r="BL2625" s="180">
        <v>52156</v>
      </c>
    </row>
    <row r="2626" spans="64:64">
      <c r="BL2626" s="180">
        <v>53011</v>
      </c>
    </row>
    <row r="2627" spans="64:64">
      <c r="BL2627" s="180">
        <v>53011</v>
      </c>
    </row>
    <row r="2628" spans="64:64">
      <c r="BL2628" s="180">
        <v>53012</v>
      </c>
    </row>
    <row r="2629" spans="64:64">
      <c r="BL2629" s="180">
        <v>53013</v>
      </c>
    </row>
    <row r="2630" spans="64:64">
      <c r="BL2630" s="180">
        <v>53014</v>
      </c>
    </row>
    <row r="2631" spans="64:64">
      <c r="BL2631" s="180">
        <v>53015</v>
      </c>
    </row>
    <row r="2632" spans="64:64">
      <c r="BL2632" s="180">
        <v>53016</v>
      </c>
    </row>
    <row r="2633" spans="64:64">
      <c r="BL2633" s="180">
        <v>53021</v>
      </c>
    </row>
    <row r="2634" spans="64:64">
      <c r="BL2634" s="180">
        <v>53022</v>
      </c>
    </row>
    <row r="2635" spans="64:64">
      <c r="BL2635" s="180">
        <v>53023</v>
      </c>
    </row>
    <row r="2636" spans="64:64">
      <c r="BL2636" s="180">
        <v>53024</v>
      </c>
    </row>
    <row r="2637" spans="64:64">
      <c r="BL2637" s="180">
        <v>53025</v>
      </c>
    </row>
    <row r="2638" spans="64:64">
      <c r="BL2638" s="180">
        <v>53026</v>
      </c>
    </row>
    <row r="2639" spans="64:64">
      <c r="BL2639" s="180">
        <v>53031</v>
      </c>
    </row>
    <row r="2640" spans="64:64">
      <c r="BL2640" s="180">
        <v>53032</v>
      </c>
    </row>
    <row r="2641" spans="64:64">
      <c r="BL2641" s="180">
        <v>53033</v>
      </c>
    </row>
    <row r="2642" spans="64:64">
      <c r="BL2642" s="180">
        <v>53034</v>
      </c>
    </row>
    <row r="2643" spans="64:64">
      <c r="BL2643" s="180">
        <v>53035</v>
      </c>
    </row>
    <row r="2644" spans="64:64">
      <c r="BL2644" s="180">
        <v>53036</v>
      </c>
    </row>
    <row r="2645" spans="64:64">
      <c r="BL2645" s="180">
        <v>53041</v>
      </c>
    </row>
    <row r="2646" spans="64:64">
      <c r="BL2646" s="180">
        <v>53042</v>
      </c>
    </row>
    <row r="2647" spans="64:64">
      <c r="BL2647" s="180">
        <v>53043</v>
      </c>
    </row>
    <row r="2648" spans="64:64">
      <c r="BL2648" s="180">
        <v>53044</v>
      </c>
    </row>
    <row r="2649" spans="64:64">
      <c r="BL2649" s="180">
        <v>53045</v>
      </c>
    </row>
    <row r="2650" spans="64:64">
      <c r="BL2650" s="180">
        <v>53046</v>
      </c>
    </row>
    <row r="2651" spans="64:64">
      <c r="BL2651" s="180">
        <v>53051</v>
      </c>
    </row>
    <row r="2652" spans="64:64">
      <c r="BL2652" s="180">
        <v>53052</v>
      </c>
    </row>
    <row r="2653" spans="64:64">
      <c r="BL2653" s="180">
        <v>53053</v>
      </c>
    </row>
    <row r="2654" spans="64:64">
      <c r="BL2654" s="180">
        <v>53054</v>
      </c>
    </row>
    <row r="2655" spans="64:64">
      <c r="BL2655" s="180">
        <v>53055</v>
      </c>
    </row>
    <row r="2656" spans="64:64">
      <c r="BL2656" s="180">
        <v>53056</v>
      </c>
    </row>
    <row r="2657" spans="64:64">
      <c r="BL2657" s="180">
        <v>53061</v>
      </c>
    </row>
    <row r="2658" spans="64:64">
      <c r="BL2658" s="180">
        <v>53062</v>
      </c>
    </row>
    <row r="2659" spans="64:64">
      <c r="BL2659" s="180">
        <v>53063</v>
      </c>
    </row>
    <row r="2660" spans="64:64">
      <c r="BL2660" s="180">
        <v>53064</v>
      </c>
    </row>
    <row r="2661" spans="64:64">
      <c r="BL2661" s="180">
        <v>53065</v>
      </c>
    </row>
    <row r="2662" spans="64:64">
      <c r="BL2662" s="180">
        <v>53066</v>
      </c>
    </row>
    <row r="2663" spans="64:64">
      <c r="BL2663" s="180">
        <v>53071</v>
      </c>
    </row>
    <row r="2664" spans="64:64">
      <c r="BL2664" s="180">
        <v>53072</v>
      </c>
    </row>
    <row r="2665" spans="64:64">
      <c r="BL2665" s="180">
        <v>53073</v>
      </c>
    </row>
    <row r="2666" spans="64:64">
      <c r="BL2666" s="180">
        <v>53074</v>
      </c>
    </row>
    <row r="2667" spans="64:64">
      <c r="BL2667" s="180">
        <v>53075</v>
      </c>
    </row>
    <row r="2668" spans="64:64">
      <c r="BL2668" s="180">
        <v>53076</v>
      </c>
    </row>
    <row r="2669" spans="64:64">
      <c r="BL2669" s="180">
        <v>53081</v>
      </c>
    </row>
    <row r="2670" spans="64:64">
      <c r="BL2670" s="180">
        <v>53082</v>
      </c>
    </row>
    <row r="2671" spans="64:64">
      <c r="BL2671" s="180">
        <v>53083</v>
      </c>
    </row>
    <row r="2672" spans="64:64">
      <c r="BL2672" s="180">
        <v>53084</v>
      </c>
    </row>
    <row r="2673" spans="64:64">
      <c r="BL2673" s="180">
        <v>53085</v>
      </c>
    </row>
    <row r="2674" spans="64:64">
      <c r="BL2674" s="180">
        <v>53086</v>
      </c>
    </row>
    <row r="2675" spans="64:64">
      <c r="BL2675" s="180">
        <v>53091</v>
      </c>
    </row>
    <row r="2676" spans="64:64">
      <c r="BL2676" s="180">
        <v>53092</v>
      </c>
    </row>
    <row r="2677" spans="64:64">
      <c r="BL2677" s="180">
        <v>53093</v>
      </c>
    </row>
    <row r="2678" spans="64:64">
      <c r="BL2678" s="180">
        <v>53094</v>
      </c>
    </row>
    <row r="2679" spans="64:64">
      <c r="BL2679" s="180">
        <v>53095</v>
      </c>
    </row>
    <row r="2680" spans="64:64">
      <c r="BL2680" s="180">
        <v>53096</v>
      </c>
    </row>
    <row r="2681" spans="64:64">
      <c r="BL2681" s="180">
        <v>53101</v>
      </c>
    </row>
    <row r="2682" spans="64:64">
      <c r="BL2682" s="180">
        <v>53102</v>
      </c>
    </row>
    <row r="2683" spans="64:64">
      <c r="BL2683" s="180">
        <v>53103</v>
      </c>
    </row>
    <row r="2684" spans="64:64">
      <c r="BL2684" s="180">
        <v>53104</v>
      </c>
    </row>
    <row r="2685" spans="64:64">
      <c r="BL2685" s="180">
        <v>53105</v>
      </c>
    </row>
    <row r="2686" spans="64:64">
      <c r="BL2686" s="180">
        <v>53106</v>
      </c>
    </row>
    <row r="2687" spans="64:64">
      <c r="BL2687" s="180">
        <v>53111</v>
      </c>
    </row>
    <row r="2688" spans="64:64">
      <c r="BL2688" s="180">
        <v>53112</v>
      </c>
    </row>
    <row r="2689" spans="64:64">
      <c r="BL2689" s="180">
        <v>53113</v>
      </c>
    </row>
    <row r="2690" spans="64:64">
      <c r="BL2690" s="180">
        <v>53114</v>
      </c>
    </row>
    <row r="2691" spans="64:64">
      <c r="BL2691" s="180">
        <v>53115</v>
      </c>
    </row>
    <row r="2692" spans="64:64">
      <c r="BL2692" s="180">
        <v>53116</v>
      </c>
    </row>
    <row r="2693" spans="64:64">
      <c r="BL2693" s="180">
        <v>53121</v>
      </c>
    </row>
    <row r="2694" spans="64:64">
      <c r="BL2694" s="180">
        <v>53122</v>
      </c>
    </row>
    <row r="2695" spans="64:64">
      <c r="BL2695" s="180">
        <v>53123</v>
      </c>
    </row>
    <row r="2696" spans="64:64">
      <c r="BL2696" s="180">
        <v>53124</v>
      </c>
    </row>
    <row r="2697" spans="64:64">
      <c r="BL2697" s="180">
        <v>53125</v>
      </c>
    </row>
    <row r="2698" spans="64:64">
      <c r="BL2698" s="180">
        <v>53126</v>
      </c>
    </row>
    <row r="2699" spans="64:64">
      <c r="BL2699" s="180">
        <v>53131</v>
      </c>
    </row>
    <row r="2700" spans="64:64">
      <c r="BL2700" s="180">
        <v>53132</v>
      </c>
    </row>
    <row r="2701" spans="64:64">
      <c r="BL2701" s="180">
        <v>53133</v>
      </c>
    </row>
    <row r="2702" spans="64:64">
      <c r="BL2702" s="180">
        <v>53134</v>
      </c>
    </row>
    <row r="2703" spans="64:64">
      <c r="BL2703" s="180">
        <v>53135</v>
      </c>
    </row>
    <row r="2704" spans="64:64">
      <c r="BL2704" s="180">
        <v>53136</v>
      </c>
    </row>
    <row r="2705" spans="64:64">
      <c r="BL2705" s="180">
        <v>53141</v>
      </c>
    </row>
    <row r="2706" spans="64:64">
      <c r="BL2706" s="180">
        <v>53142</v>
      </c>
    </row>
    <row r="2707" spans="64:64">
      <c r="BL2707" s="180">
        <v>53143</v>
      </c>
    </row>
    <row r="2708" spans="64:64">
      <c r="BL2708" s="180">
        <v>53144</v>
      </c>
    </row>
    <row r="2709" spans="64:64">
      <c r="BL2709" s="180">
        <v>53145</v>
      </c>
    </row>
    <row r="2710" spans="64:64">
      <c r="BL2710" s="180">
        <v>53146</v>
      </c>
    </row>
    <row r="2711" spans="64:64">
      <c r="BL2711" s="180">
        <v>53151</v>
      </c>
    </row>
    <row r="2712" spans="64:64">
      <c r="BL2712" s="180">
        <v>53152</v>
      </c>
    </row>
    <row r="2713" spans="64:64">
      <c r="BL2713" s="180">
        <v>53153</v>
      </c>
    </row>
    <row r="2714" spans="64:64">
      <c r="BL2714" s="180">
        <v>53154</v>
      </c>
    </row>
    <row r="2715" spans="64:64">
      <c r="BL2715" s="180">
        <v>53155</v>
      </c>
    </row>
    <row r="2716" spans="64:64">
      <c r="BL2716" s="180">
        <v>53156</v>
      </c>
    </row>
    <row r="2717" spans="64:64">
      <c r="BL2717" s="180">
        <v>54011</v>
      </c>
    </row>
    <row r="2718" spans="64:64">
      <c r="BL2718" s="180">
        <v>54011</v>
      </c>
    </row>
    <row r="2719" spans="64:64">
      <c r="BL2719" s="180">
        <v>54012</v>
      </c>
    </row>
    <row r="2720" spans="64:64">
      <c r="BL2720" s="180">
        <v>54013</v>
      </c>
    </row>
    <row r="2721" spans="64:64">
      <c r="BL2721" s="180">
        <v>54014</v>
      </c>
    </row>
    <row r="2722" spans="64:64">
      <c r="BL2722" s="180">
        <v>54015</v>
      </c>
    </row>
    <row r="2723" spans="64:64">
      <c r="BL2723" s="180">
        <v>54016</v>
      </c>
    </row>
    <row r="2724" spans="64:64">
      <c r="BL2724" s="180">
        <v>54021</v>
      </c>
    </row>
    <row r="2725" spans="64:64">
      <c r="BL2725" s="180">
        <v>54022</v>
      </c>
    </row>
    <row r="2726" spans="64:64">
      <c r="BL2726" s="180">
        <v>54023</v>
      </c>
    </row>
    <row r="2727" spans="64:64">
      <c r="BL2727" s="180">
        <v>54024</v>
      </c>
    </row>
    <row r="2728" spans="64:64">
      <c r="BL2728" s="180">
        <v>54025</v>
      </c>
    </row>
    <row r="2729" spans="64:64">
      <c r="BL2729" s="180">
        <v>54026</v>
      </c>
    </row>
    <row r="2730" spans="64:64">
      <c r="BL2730" s="180">
        <v>54031</v>
      </c>
    </row>
    <row r="2731" spans="64:64">
      <c r="BL2731" s="180">
        <v>54032</v>
      </c>
    </row>
    <row r="2732" spans="64:64">
      <c r="BL2732" s="180">
        <v>54033</v>
      </c>
    </row>
    <row r="2733" spans="64:64">
      <c r="BL2733" s="180">
        <v>54034</v>
      </c>
    </row>
    <row r="2734" spans="64:64">
      <c r="BL2734" s="180">
        <v>54035</v>
      </c>
    </row>
    <row r="2735" spans="64:64">
      <c r="BL2735" s="180">
        <v>54036</v>
      </c>
    </row>
    <row r="2736" spans="64:64">
      <c r="BL2736" s="180">
        <v>54041</v>
      </c>
    </row>
    <row r="2737" spans="64:64">
      <c r="BL2737" s="180">
        <v>54042</v>
      </c>
    </row>
    <row r="2738" spans="64:64">
      <c r="BL2738" s="180">
        <v>54043</v>
      </c>
    </row>
    <row r="2739" spans="64:64">
      <c r="BL2739" s="180">
        <v>54044</v>
      </c>
    </row>
    <row r="2740" spans="64:64">
      <c r="BL2740" s="180">
        <v>54045</v>
      </c>
    </row>
    <row r="2741" spans="64:64">
      <c r="BL2741" s="180">
        <v>54046</v>
      </c>
    </row>
    <row r="2742" spans="64:64">
      <c r="BL2742" s="180">
        <v>54051</v>
      </c>
    </row>
    <row r="2743" spans="64:64">
      <c r="BL2743" s="180">
        <v>54052</v>
      </c>
    </row>
    <row r="2744" spans="64:64">
      <c r="BL2744" s="180">
        <v>54053</v>
      </c>
    </row>
    <row r="2745" spans="64:64">
      <c r="BL2745" s="180">
        <v>54054</v>
      </c>
    </row>
    <row r="2746" spans="64:64">
      <c r="BL2746" s="180">
        <v>54055</v>
      </c>
    </row>
    <row r="2747" spans="64:64">
      <c r="BL2747" s="180">
        <v>54056</v>
      </c>
    </row>
    <row r="2748" spans="64:64">
      <c r="BL2748" s="180">
        <v>54061</v>
      </c>
    </row>
    <row r="2749" spans="64:64">
      <c r="BL2749" s="180">
        <v>54062</v>
      </c>
    </row>
    <row r="2750" spans="64:64">
      <c r="BL2750" s="180">
        <v>54063</v>
      </c>
    </row>
    <row r="2751" spans="64:64">
      <c r="BL2751" s="180">
        <v>54064</v>
      </c>
    </row>
    <row r="2752" spans="64:64">
      <c r="BL2752" s="180">
        <v>54065</v>
      </c>
    </row>
    <row r="2753" spans="64:64">
      <c r="BL2753" s="180">
        <v>54066</v>
      </c>
    </row>
    <row r="2754" spans="64:64">
      <c r="BL2754" s="180">
        <v>54071</v>
      </c>
    </row>
    <row r="2755" spans="64:64">
      <c r="BL2755" s="180">
        <v>54072</v>
      </c>
    </row>
    <row r="2756" spans="64:64">
      <c r="BL2756" s="180">
        <v>54073</v>
      </c>
    </row>
    <row r="2757" spans="64:64">
      <c r="BL2757" s="180">
        <v>54074</v>
      </c>
    </row>
    <row r="2758" spans="64:64">
      <c r="BL2758" s="180">
        <v>54075</v>
      </c>
    </row>
    <row r="2759" spans="64:64">
      <c r="BL2759" s="180">
        <v>54076</v>
      </c>
    </row>
    <row r="2760" spans="64:64">
      <c r="BL2760" s="180">
        <v>54081</v>
      </c>
    </row>
    <row r="2761" spans="64:64">
      <c r="BL2761" s="180">
        <v>54082</v>
      </c>
    </row>
    <row r="2762" spans="64:64">
      <c r="BL2762" s="180">
        <v>54083</v>
      </c>
    </row>
    <row r="2763" spans="64:64">
      <c r="BL2763" s="180">
        <v>54084</v>
      </c>
    </row>
    <row r="2764" spans="64:64">
      <c r="BL2764" s="180">
        <v>54085</v>
      </c>
    </row>
    <row r="2765" spans="64:64">
      <c r="BL2765" s="180">
        <v>54086</v>
      </c>
    </row>
    <row r="2766" spans="64:64">
      <c r="BL2766" s="180">
        <v>54091</v>
      </c>
    </row>
    <row r="2767" spans="64:64">
      <c r="BL2767" s="180">
        <v>54092</v>
      </c>
    </row>
    <row r="2768" spans="64:64">
      <c r="BL2768" s="180">
        <v>54093</v>
      </c>
    </row>
    <row r="2769" spans="64:64">
      <c r="BL2769" s="180">
        <v>54094</v>
      </c>
    </row>
    <row r="2770" spans="64:64">
      <c r="BL2770" s="180">
        <v>54095</v>
      </c>
    </row>
    <row r="2771" spans="64:64">
      <c r="BL2771" s="180">
        <v>54096</v>
      </c>
    </row>
    <row r="2772" spans="64:64">
      <c r="BL2772" s="180">
        <v>54101</v>
      </c>
    </row>
    <row r="2773" spans="64:64">
      <c r="BL2773" s="180">
        <v>54102</v>
      </c>
    </row>
    <row r="2774" spans="64:64">
      <c r="BL2774" s="180">
        <v>54103</v>
      </c>
    </row>
    <row r="2775" spans="64:64">
      <c r="BL2775" s="180">
        <v>54104</v>
      </c>
    </row>
    <row r="2776" spans="64:64">
      <c r="BL2776" s="180">
        <v>54105</v>
      </c>
    </row>
    <row r="2777" spans="64:64">
      <c r="BL2777" s="180">
        <v>54106</v>
      </c>
    </row>
    <row r="2778" spans="64:64">
      <c r="BL2778" s="180">
        <v>54111</v>
      </c>
    </row>
    <row r="2779" spans="64:64">
      <c r="BL2779" s="180">
        <v>54112</v>
      </c>
    </row>
    <row r="2780" spans="64:64">
      <c r="BL2780" s="180">
        <v>54113</v>
      </c>
    </row>
    <row r="2781" spans="64:64">
      <c r="BL2781" s="180">
        <v>54114</v>
      </c>
    </row>
    <row r="2782" spans="64:64">
      <c r="BL2782" s="180">
        <v>54115</v>
      </c>
    </row>
    <row r="2783" spans="64:64">
      <c r="BL2783" s="180">
        <v>54116</v>
      </c>
    </row>
    <row r="2784" spans="64:64">
      <c r="BL2784" s="180">
        <v>54121</v>
      </c>
    </row>
    <row r="2785" spans="64:64">
      <c r="BL2785" s="180">
        <v>54122</v>
      </c>
    </row>
    <row r="2786" spans="64:64">
      <c r="BL2786" s="180">
        <v>54123</v>
      </c>
    </row>
    <row r="2787" spans="64:64">
      <c r="BL2787" s="180">
        <v>54124</v>
      </c>
    </row>
    <row r="2788" spans="64:64">
      <c r="BL2788" s="180">
        <v>54125</v>
      </c>
    </row>
    <row r="2789" spans="64:64">
      <c r="BL2789" s="180">
        <v>54126</v>
      </c>
    </row>
    <row r="2790" spans="64:64">
      <c r="BL2790" s="180">
        <v>54131</v>
      </c>
    </row>
    <row r="2791" spans="64:64">
      <c r="BL2791" s="180">
        <v>54132</v>
      </c>
    </row>
    <row r="2792" spans="64:64">
      <c r="BL2792" s="180">
        <v>54133</v>
      </c>
    </row>
    <row r="2793" spans="64:64">
      <c r="BL2793" s="180">
        <v>54134</v>
      </c>
    </row>
    <row r="2794" spans="64:64">
      <c r="BL2794" s="180">
        <v>54135</v>
      </c>
    </row>
    <row r="2795" spans="64:64">
      <c r="BL2795" s="180">
        <v>54136</v>
      </c>
    </row>
    <row r="2796" spans="64:64">
      <c r="BL2796" s="180">
        <v>54141</v>
      </c>
    </row>
    <row r="2797" spans="64:64">
      <c r="BL2797" s="180">
        <v>54142</v>
      </c>
    </row>
    <row r="2798" spans="64:64">
      <c r="BL2798" s="180">
        <v>54143</v>
      </c>
    </row>
    <row r="2799" spans="64:64">
      <c r="BL2799" s="180">
        <v>54144</v>
      </c>
    </row>
    <row r="2800" spans="64:64">
      <c r="BL2800" s="180">
        <v>54145</v>
      </c>
    </row>
    <row r="2801" spans="64:64">
      <c r="BL2801" s="180">
        <v>54146</v>
      </c>
    </row>
    <row r="2802" spans="64:64">
      <c r="BL2802" s="180">
        <v>54151</v>
      </c>
    </row>
    <row r="2803" spans="64:64">
      <c r="BL2803" s="180">
        <v>54152</v>
      </c>
    </row>
    <row r="2804" spans="64:64">
      <c r="BL2804" s="180">
        <v>54153</v>
      </c>
    </row>
    <row r="2805" spans="64:64">
      <c r="BL2805" s="180">
        <v>54154</v>
      </c>
    </row>
    <row r="2806" spans="64:64">
      <c r="BL2806" s="180">
        <v>54155</v>
      </c>
    </row>
    <row r="2807" spans="64:64">
      <c r="BL2807" s="180">
        <v>54156</v>
      </c>
    </row>
    <row r="2808" spans="64:65">
      <c r="BL2808" s="180">
        <v>61001</v>
      </c>
      <c r="BM2808" s="45" t="s">
        <v>99</v>
      </c>
    </row>
    <row r="2809" spans="64:64">
      <c r="BL2809" s="180">
        <v>61001</v>
      </c>
    </row>
    <row r="2810" spans="64:64">
      <c r="BL2810" s="180">
        <v>61002</v>
      </c>
    </row>
    <row r="2811" spans="64:64">
      <c r="BL2811" s="180">
        <v>61003</v>
      </c>
    </row>
    <row r="2812" spans="64:64">
      <c r="BL2812" s="180">
        <v>61004</v>
      </c>
    </row>
    <row r="2813" spans="64:64">
      <c r="BL2813" s="180">
        <v>61005</v>
      </c>
    </row>
    <row r="2814" spans="64:64">
      <c r="BL2814" s="180">
        <v>61006</v>
      </c>
    </row>
    <row r="2815" spans="64:64">
      <c r="BL2815" s="180">
        <v>61007</v>
      </c>
    </row>
    <row r="2816" spans="64:64">
      <c r="BL2816" s="180">
        <v>61008</v>
      </c>
    </row>
    <row r="2817" spans="64:64">
      <c r="BL2817" s="180">
        <v>61009</v>
      </c>
    </row>
    <row r="2818" spans="64:64">
      <c r="BL2818" s="180">
        <v>61010</v>
      </c>
    </row>
    <row r="2819" spans="64:64">
      <c r="BL2819" s="180">
        <v>61011</v>
      </c>
    </row>
    <row r="2820" spans="64:64">
      <c r="BL2820" s="180">
        <v>61012</v>
      </c>
    </row>
    <row r="2821" spans="64:64">
      <c r="BL2821" s="180">
        <v>61013</v>
      </c>
    </row>
    <row r="2822" spans="64:64">
      <c r="BL2822" s="180">
        <v>61014</v>
      </c>
    </row>
    <row r="2823" spans="64:64">
      <c r="BL2823" s="180">
        <v>61015</v>
      </c>
    </row>
    <row r="2824" spans="64:64">
      <c r="BL2824" s="180">
        <v>61016</v>
      </c>
    </row>
    <row r="2825" spans="64:64">
      <c r="BL2825" s="180">
        <v>61017</v>
      </c>
    </row>
    <row r="2826" spans="64:64">
      <c r="BL2826" s="180">
        <v>61018</v>
      </c>
    </row>
    <row r="2827" spans="64:64">
      <c r="BL2827" s="180">
        <v>61019</v>
      </c>
    </row>
    <row r="2828" spans="64:64">
      <c r="BL2828" s="180">
        <v>61020</v>
      </c>
    </row>
    <row r="2829" spans="64:64">
      <c r="BL2829" s="180">
        <v>61021</v>
      </c>
    </row>
    <row r="2830" spans="64:64">
      <c r="BL2830" s="180">
        <v>61022</v>
      </c>
    </row>
    <row r="2831" spans="64:64">
      <c r="BL2831" s="180">
        <v>62001</v>
      </c>
    </row>
    <row r="2832" spans="64:64">
      <c r="BL2832" s="180">
        <v>62001</v>
      </c>
    </row>
    <row r="2833" spans="64:64">
      <c r="BL2833" s="180">
        <v>62002</v>
      </c>
    </row>
    <row r="2834" spans="64:64">
      <c r="BL2834" s="180">
        <v>62003</v>
      </c>
    </row>
    <row r="2835" spans="64:64">
      <c r="BL2835" s="180">
        <v>62004</v>
      </c>
    </row>
    <row r="2836" spans="64:64">
      <c r="BL2836" s="180">
        <v>62005</v>
      </c>
    </row>
    <row r="2837" spans="64:64">
      <c r="BL2837" s="180">
        <v>62006</v>
      </c>
    </row>
    <row r="2838" spans="64:64">
      <c r="BL2838" s="180">
        <v>62007</v>
      </c>
    </row>
    <row r="2839" spans="64:64">
      <c r="BL2839" s="180">
        <v>62008</v>
      </c>
    </row>
    <row r="2840" spans="64:64">
      <c r="BL2840" s="180">
        <v>62009</v>
      </c>
    </row>
    <row r="2841" spans="64:64">
      <c r="BL2841" s="180">
        <v>62010</v>
      </c>
    </row>
    <row r="2842" spans="64:64">
      <c r="BL2842" s="180">
        <v>62011</v>
      </c>
    </row>
    <row r="2843" spans="64:64">
      <c r="BL2843" s="180">
        <v>62012</v>
      </c>
    </row>
    <row r="2844" spans="64:64">
      <c r="BL2844" s="180">
        <v>62013</v>
      </c>
    </row>
    <row r="2845" spans="64:64">
      <c r="BL2845" s="180">
        <v>62014</v>
      </c>
    </row>
    <row r="2846" spans="64:64">
      <c r="BL2846" s="180">
        <v>62015</v>
      </c>
    </row>
    <row r="2847" spans="64:64">
      <c r="BL2847" s="180">
        <v>62016</v>
      </c>
    </row>
    <row r="2848" spans="64:64">
      <c r="BL2848" s="180">
        <v>62017</v>
      </c>
    </row>
    <row r="2849" spans="64:64">
      <c r="BL2849" s="180">
        <v>62018</v>
      </c>
    </row>
    <row r="2850" spans="64:64">
      <c r="BL2850" s="180">
        <v>62019</v>
      </c>
    </row>
    <row r="2851" spans="64:64">
      <c r="BL2851" s="180">
        <v>62020</v>
      </c>
    </row>
    <row r="2852" spans="64:64">
      <c r="BL2852" s="180">
        <v>62021</v>
      </c>
    </row>
    <row r="2853" spans="64:64">
      <c r="BL2853" s="180">
        <v>62022</v>
      </c>
    </row>
    <row r="2854" spans="64:64">
      <c r="BL2854" s="180">
        <v>63001</v>
      </c>
    </row>
    <row r="2855" spans="64:64">
      <c r="BL2855" s="180">
        <v>63001</v>
      </c>
    </row>
    <row r="2856" spans="64:64">
      <c r="BL2856" s="180">
        <v>63002</v>
      </c>
    </row>
    <row r="2857" spans="64:64">
      <c r="BL2857" s="180">
        <v>63003</v>
      </c>
    </row>
    <row r="2858" spans="64:64">
      <c r="BL2858" s="180">
        <v>63004</v>
      </c>
    </row>
    <row r="2859" spans="64:64">
      <c r="BL2859" s="180">
        <v>63005</v>
      </c>
    </row>
    <row r="2860" spans="64:64">
      <c r="BL2860" s="180">
        <v>63006</v>
      </c>
    </row>
    <row r="2861" spans="64:64">
      <c r="BL2861" s="180">
        <v>63007</v>
      </c>
    </row>
    <row r="2862" spans="64:64">
      <c r="BL2862" s="180">
        <v>63008</v>
      </c>
    </row>
    <row r="2863" spans="64:64">
      <c r="BL2863" s="180">
        <v>63009</v>
      </c>
    </row>
    <row r="2864" spans="64:64">
      <c r="BL2864" s="180">
        <v>63010</v>
      </c>
    </row>
    <row r="2865" spans="64:64">
      <c r="BL2865" s="180">
        <v>63011</v>
      </c>
    </row>
    <row r="2866" spans="64:64">
      <c r="BL2866" s="180">
        <v>63012</v>
      </c>
    </row>
    <row r="2867" spans="64:64">
      <c r="BL2867" s="180">
        <v>63013</v>
      </c>
    </row>
    <row r="2868" spans="64:64">
      <c r="BL2868" s="180">
        <v>63014</v>
      </c>
    </row>
    <row r="2869" spans="64:64">
      <c r="BL2869" s="180">
        <v>63015</v>
      </c>
    </row>
    <row r="2870" spans="64:64">
      <c r="BL2870" s="180">
        <v>63016</v>
      </c>
    </row>
    <row r="2871" spans="64:64">
      <c r="BL2871" s="180">
        <v>63017</v>
      </c>
    </row>
    <row r="2872" spans="64:64">
      <c r="BL2872" s="180">
        <v>63018</v>
      </c>
    </row>
    <row r="2873" spans="64:64">
      <c r="BL2873" s="180">
        <v>63019</v>
      </c>
    </row>
    <row r="2874" spans="64:64">
      <c r="BL2874" s="180">
        <v>63020</v>
      </c>
    </row>
    <row r="2875" spans="64:64">
      <c r="BL2875" s="180">
        <v>63021</v>
      </c>
    </row>
    <row r="2876" spans="64:64">
      <c r="BL2876" s="180">
        <v>63022</v>
      </c>
    </row>
    <row r="2877" spans="64:64">
      <c r="BL2877" s="180">
        <v>64001</v>
      </c>
    </row>
    <row r="2878" spans="64:64">
      <c r="BL2878" s="180">
        <v>64001</v>
      </c>
    </row>
    <row r="2879" spans="64:64">
      <c r="BL2879" s="180">
        <v>64002</v>
      </c>
    </row>
    <row r="2880" spans="64:64">
      <c r="BL2880" s="180">
        <v>64003</v>
      </c>
    </row>
    <row r="2881" spans="64:64">
      <c r="BL2881" s="180">
        <v>64004</v>
      </c>
    </row>
    <row r="2882" spans="64:64">
      <c r="BL2882" s="180">
        <v>64005</v>
      </c>
    </row>
    <row r="2883" spans="64:64">
      <c r="BL2883" s="180">
        <v>64006</v>
      </c>
    </row>
    <row r="2884" spans="64:64">
      <c r="BL2884" s="180">
        <v>64007</v>
      </c>
    </row>
    <row r="2885" spans="64:64">
      <c r="BL2885" s="180">
        <v>64008</v>
      </c>
    </row>
    <row r="2886" spans="64:64">
      <c r="BL2886" s="180">
        <v>64009</v>
      </c>
    </row>
    <row r="2887" spans="64:64">
      <c r="BL2887" s="180">
        <v>64010</v>
      </c>
    </row>
    <row r="2888" spans="64:64">
      <c r="BL2888" s="180">
        <v>64011</v>
      </c>
    </row>
    <row r="2889" spans="64:64">
      <c r="BL2889" s="180">
        <v>64012</v>
      </c>
    </row>
    <row r="2890" spans="64:64">
      <c r="BL2890" s="180">
        <v>64013</v>
      </c>
    </row>
    <row r="2891" spans="64:64">
      <c r="BL2891" s="180">
        <v>64014</v>
      </c>
    </row>
    <row r="2892" spans="64:64">
      <c r="BL2892" s="180">
        <v>64015</v>
      </c>
    </row>
    <row r="2893" spans="64:64">
      <c r="BL2893" s="180">
        <v>64016</v>
      </c>
    </row>
    <row r="2894" spans="64:64">
      <c r="BL2894" s="180">
        <v>64017</v>
      </c>
    </row>
    <row r="2895" spans="64:64">
      <c r="BL2895" s="180">
        <v>64018</v>
      </c>
    </row>
    <row r="2896" spans="64:64">
      <c r="BL2896" s="180">
        <v>64019</v>
      </c>
    </row>
    <row r="2897" spans="64:64">
      <c r="BL2897" s="180">
        <v>64020</v>
      </c>
    </row>
    <row r="2898" spans="64:64">
      <c r="BL2898" s="180">
        <v>64021</v>
      </c>
    </row>
    <row r="2899" spans="64:64">
      <c r="BL2899" s="180">
        <v>64022</v>
      </c>
    </row>
    <row r="2900" spans="64:64">
      <c r="BL2900" s="180">
        <v>65001</v>
      </c>
    </row>
    <row r="2901" spans="64:64">
      <c r="BL2901" s="180">
        <v>65001</v>
      </c>
    </row>
    <row r="2902" spans="64:64">
      <c r="BL2902" s="180">
        <v>65002</v>
      </c>
    </row>
    <row r="2903" spans="64:64">
      <c r="BL2903" s="180">
        <v>65003</v>
      </c>
    </row>
    <row r="2904" spans="64:64">
      <c r="BL2904" s="180">
        <v>65004</v>
      </c>
    </row>
    <row r="2905" spans="64:64">
      <c r="BL2905" s="180">
        <v>65005</v>
      </c>
    </row>
    <row r="2906" spans="64:64">
      <c r="BL2906" s="180">
        <v>65006</v>
      </c>
    </row>
    <row r="2907" spans="64:64">
      <c r="BL2907" s="180">
        <v>65007</v>
      </c>
    </row>
    <row r="2908" spans="64:64">
      <c r="BL2908" s="180">
        <v>65008</v>
      </c>
    </row>
    <row r="2909" spans="64:64">
      <c r="BL2909" s="180">
        <v>65009</v>
      </c>
    </row>
    <row r="2910" spans="64:64">
      <c r="BL2910" s="180">
        <v>65010</v>
      </c>
    </row>
    <row r="2911" spans="64:64">
      <c r="BL2911" s="180">
        <v>65011</v>
      </c>
    </row>
    <row r="2912" spans="64:64">
      <c r="BL2912" s="180">
        <v>65012</v>
      </c>
    </row>
    <row r="2913" spans="64:64">
      <c r="BL2913" s="180">
        <v>65013</v>
      </c>
    </row>
    <row r="2914" spans="64:64">
      <c r="BL2914" s="180">
        <v>65014</v>
      </c>
    </row>
    <row r="2915" spans="64:64">
      <c r="BL2915" s="180">
        <v>65015</v>
      </c>
    </row>
    <row r="2916" spans="64:64">
      <c r="BL2916" s="180">
        <v>65016</v>
      </c>
    </row>
    <row r="2917" spans="64:64">
      <c r="BL2917" s="180">
        <v>65017</v>
      </c>
    </row>
    <row r="2918" spans="64:64">
      <c r="BL2918" s="180">
        <v>65018</v>
      </c>
    </row>
    <row r="2919" spans="64:64">
      <c r="BL2919" s="180">
        <v>65019</v>
      </c>
    </row>
    <row r="2920" spans="64:64">
      <c r="BL2920" s="180">
        <v>65020</v>
      </c>
    </row>
    <row r="2921" spans="64:64">
      <c r="BL2921" s="180">
        <v>65021</v>
      </c>
    </row>
    <row r="2922" spans="64:64">
      <c r="BL2922" s="180">
        <v>65022</v>
      </c>
    </row>
    <row r="2923" spans="64:65">
      <c r="BL2923" s="180">
        <v>70001</v>
      </c>
      <c r="BM2923" s="45" t="s">
        <v>100</v>
      </c>
    </row>
    <row r="2924" spans="64:64">
      <c r="BL2924" s="180">
        <v>70001</v>
      </c>
    </row>
    <row r="2925" spans="64:64">
      <c r="BL2925" s="180">
        <v>70002</v>
      </c>
    </row>
    <row r="2926" spans="64:64">
      <c r="BL2926" s="180">
        <v>70003</v>
      </c>
    </row>
    <row r="2927" spans="64:64">
      <c r="BL2927" s="180">
        <v>70004</v>
      </c>
    </row>
    <row r="2928" spans="64:64">
      <c r="BL2928" s="180">
        <v>70005</v>
      </c>
    </row>
    <row r="2929" spans="64:64">
      <c r="BL2929" s="180">
        <v>70006</v>
      </c>
    </row>
    <row r="2930" spans="64:64">
      <c r="BL2930" s="180">
        <v>70007</v>
      </c>
    </row>
    <row r="2931" spans="64:64">
      <c r="BL2931" s="180">
        <v>70008</v>
      </c>
    </row>
    <row r="2932" spans="64:64">
      <c r="BL2932" s="180">
        <v>70009</v>
      </c>
    </row>
    <row r="2933" spans="64:64">
      <c r="BL2933" s="180">
        <v>70010</v>
      </c>
    </row>
    <row r="2934" spans="64:64">
      <c r="BL2934" s="180">
        <v>71001</v>
      </c>
    </row>
    <row r="2935" spans="64:64">
      <c r="BL2935" s="180">
        <v>71002</v>
      </c>
    </row>
    <row r="2936" spans="64:64">
      <c r="BL2936" s="180">
        <v>71003</v>
      </c>
    </row>
    <row r="2937" spans="64:64">
      <c r="BL2937" s="180">
        <v>71004</v>
      </c>
    </row>
    <row r="2938" spans="64:64">
      <c r="BL2938" s="180">
        <v>71005</v>
      </c>
    </row>
    <row r="2939" spans="64:64">
      <c r="BL2939" s="180">
        <v>71006</v>
      </c>
    </row>
    <row r="2940" spans="64:64">
      <c r="BL2940" s="180">
        <v>71007</v>
      </c>
    </row>
    <row r="2941" spans="64:64">
      <c r="BL2941" s="180">
        <v>71008</v>
      </c>
    </row>
    <row r="2942" spans="64:64">
      <c r="BL2942" s="180">
        <v>71009</v>
      </c>
    </row>
    <row r="2943" spans="64:64">
      <c r="BL2943" s="180">
        <v>71010</v>
      </c>
    </row>
    <row r="2944" spans="64:64">
      <c r="BL2944" s="180">
        <v>72001</v>
      </c>
    </row>
    <row r="2945" spans="64:64">
      <c r="BL2945" s="180">
        <v>72002</v>
      </c>
    </row>
    <row r="2946" spans="64:64">
      <c r="BL2946" s="180">
        <v>72003</v>
      </c>
    </row>
    <row r="2947" spans="64:64">
      <c r="BL2947" s="180">
        <v>72004</v>
      </c>
    </row>
    <row r="2948" spans="64:64">
      <c r="BL2948" s="180">
        <v>72005</v>
      </c>
    </row>
    <row r="2949" spans="64:64">
      <c r="BL2949" s="180">
        <v>72006</v>
      </c>
    </row>
    <row r="2950" spans="64:64">
      <c r="BL2950" s="180">
        <v>72007</v>
      </c>
    </row>
    <row r="2951" spans="64:64">
      <c r="BL2951" s="180">
        <v>72008</v>
      </c>
    </row>
    <row r="2952" spans="64:64">
      <c r="BL2952" s="180">
        <v>72009</v>
      </c>
    </row>
    <row r="2953" spans="64:64">
      <c r="BL2953" s="180">
        <v>72010</v>
      </c>
    </row>
    <row r="2954" spans="64:65">
      <c r="BL2954" s="180">
        <v>80101</v>
      </c>
      <c r="BM2954" s="45" t="s">
        <v>101</v>
      </c>
    </row>
    <row r="2955" spans="64:64">
      <c r="BL2955" s="180">
        <v>80102</v>
      </c>
    </row>
    <row r="2956" spans="64:64">
      <c r="BL2956" s="180">
        <v>80103</v>
      </c>
    </row>
    <row r="2957" spans="64:64">
      <c r="BL2957" s="180">
        <v>80104</v>
      </c>
    </row>
    <row r="2958" spans="64:64">
      <c r="BL2958" s="180">
        <v>80105</v>
      </c>
    </row>
    <row r="2959" spans="64:64">
      <c r="BL2959" s="180">
        <v>80106</v>
      </c>
    </row>
    <row r="2960" spans="64:64">
      <c r="BL2960" s="180">
        <v>80201</v>
      </c>
    </row>
    <row r="2961" spans="64:64">
      <c r="BL2961" s="180">
        <v>80202</v>
      </c>
    </row>
    <row r="2962" spans="64:64">
      <c r="BL2962" s="180">
        <v>80203</v>
      </c>
    </row>
    <row r="2963" spans="64:64">
      <c r="BL2963" s="180">
        <v>80204</v>
      </c>
    </row>
    <row r="2964" spans="64:64">
      <c r="BL2964" s="180">
        <v>80205</v>
      </c>
    </row>
    <row r="2965" spans="64:64">
      <c r="BL2965" s="180">
        <v>80206</v>
      </c>
    </row>
    <row r="2966" spans="64:64">
      <c r="BL2966" s="180">
        <v>80207</v>
      </c>
    </row>
    <row r="2967" spans="64:64">
      <c r="BL2967" s="180">
        <v>80208</v>
      </c>
    </row>
    <row r="2968" spans="64:64">
      <c r="BL2968" s="180">
        <v>80301</v>
      </c>
    </row>
    <row r="2969" spans="64:64">
      <c r="BL2969" s="180">
        <v>80302</v>
      </c>
    </row>
    <row r="2970" spans="64:64">
      <c r="BL2970" s="180">
        <v>80303</v>
      </c>
    </row>
    <row r="2971" spans="64:64">
      <c r="BL2971" s="180">
        <v>80304</v>
      </c>
    </row>
    <row r="2972" spans="64:64">
      <c r="BL2972" s="180">
        <v>80305</v>
      </c>
    </row>
    <row r="2973" spans="64:64">
      <c r="BL2973" s="180">
        <v>80306</v>
      </c>
    </row>
    <row r="2974" spans="64:64">
      <c r="BL2974" s="180">
        <v>80307</v>
      </c>
    </row>
    <row r="2975" spans="64:64">
      <c r="BL2975" s="180">
        <v>80308</v>
      </c>
    </row>
    <row r="2976" spans="64:64">
      <c r="BL2976" s="180">
        <v>80401</v>
      </c>
    </row>
    <row r="2977" spans="64:64">
      <c r="BL2977" s="180">
        <v>80402</v>
      </c>
    </row>
    <row r="2978" spans="64:64">
      <c r="BL2978" s="180">
        <v>80403</v>
      </c>
    </row>
    <row r="2979" spans="64:64">
      <c r="BL2979" s="180">
        <v>80404</v>
      </c>
    </row>
    <row r="2980" spans="64:64">
      <c r="BL2980" s="180">
        <v>80405</v>
      </c>
    </row>
    <row r="2981" spans="64:64">
      <c r="BL2981" s="180">
        <v>80406</v>
      </c>
    </row>
    <row r="2982" spans="64:64">
      <c r="BL2982" s="180">
        <v>80407</v>
      </c>
    </row>
    <row r="2983" spans="64:64">
      <c r="BL2983" s="180">
        <v>80408</v>
      </c>
    </row>
    <row r="2984" spans="64:64">
      <c r="BL2984" s="180">
        <v>80501</v>
      </c>
    </row>
    <row r="2985" spans="64:64">
      <c r="BL2985" s="180">
        <v>80502</v>
      </c>
    </row>
    <row r="2986" spans="64:64">
      <c r="BL2986" s="180">
        <v>80503</v>
      </c>
    </row>
    <row r="2987" spans="64:64">
      <c r="BL2987" s="180">
        <v>80504</v>
      </c>
    </row>
    <row r="2988" spans="64:64">
      <c r="BL2988" s="180">
        <v>80505</v>
      </c>
    </row>
    <row r="2989" spans="64:64">
      <c r="BL2989" s="180">
        <v>80506</v>
      </c>
    </row>
    <row r="2990" spans="64:64">
      <c r="BL2990" s="180">
        <v>80507</v>
      </c>
    </row>
    <row r="2991" spans="64:64">
      <c r="BL2991" s="180">
        <v>80508</v>
      </c>
    </row>
    <row r="2992" spans="64:64">
      <c r="BL2992" s="180">
        <v>80601</v>
      </c>
    </row>
    <row r="2993" spans="64:64">
      <c r="BL2993" s="180">
        <v>80602</v>
      </c>
    </row>
    <row r="2994" spans="64:64">
      <c r="BL2994" s="180">
        <v>80603</v>
      </c>
    </row>
    <row r="2995" spans="64:64">
      <c r="BL2995" s="180">
        <v>80604</v>
      </c>
    </row>
    <row r="2996" spans="64:64">
      <c r="BL2996" s="180">
        <v>80605</v>
      </c>
    </row>
    <row r="2997" spans="64:64">
      <c r="BL2997" s="180">
        <v>80606</v>
      </c>
    </row>
    <row r="2998" spans="64:64">
      <c r="BL2998" s="180">
        <v>80607</v>
      </c>
    </row>
    <row r="2999" spans="64:64">
      <c r="BL2999" s="180">
        <v>80608</v>
      </c>
    </row>
    <row r="3000" spans="64:64">
      <c r="BL3000" s="180">
        <v>80701</v>
      </c>
    </row>
    <row r="3001" spans="64:64">
      <c r="BL3001" s="180">
        <v>80702</v>
      </c>
    </row>
    <row r="3002" spans="64:64">
      <c r="BL3002" s="180">
        <v>80703</v>
      </c>
    </row>
    <row r="3003" spans="64:64">
      <c r="BL3003" s="180">
        <v>80704</v>
      </c>
    </row>
    <row r="3004" spans="64:64">
      <c r="BL3004" s="180">
        <v>80705</v>
      </c>
    </row>
    <row r="3005" spans="64:64">
      <c r="BL3005" s="180">
        <v>80706</v>
      </c>
    </row>
    <row r="3006" spans="64:64">
      <c r="BL3006" s="180">
        <v>80707</v>
      </c>
    </row>
    <row r="3007" spans="64:64">
      <c r="BL3007" s="180">
        <v>80708</v>
      </c>
    </row>
    <row r="3008" spans="64:64">
      <c r="BL3008" s="180">
        <v>80801</v>
      </c>
    </row>
    <row r="3009" spans="64:64">
      <c r="BL3009" s="180">
        <v>80802</v>
      </c>
    </row>
    <row r="3010" spans="64:64">
      <c r="BL3010" s="180">
        <v>80803</v>
      </c>
    </row>
    <row r="3011" spans="64:64">
      <c r="BL3011" s="180">
        <v>80804</v>
      </c>
    </row>
    <row r="3012" spans="64:64">
      <c r="BL3012" s="180">
        <v>80805</v>
      </c>
    </row>
    <row r="3013" spans="64:64">
      <c r="BL3013" s="180">
        <v>80806</v>
      </c>
    </row>
    <row r="3014" spans="64:64">
      <c r="BL3014" s="180">
        <v>80807</v>
      </c>
    </row>
    <row r="3015" spans="64:64">
      <c r="BL3015" s="180">
        <v>80808</v>
      </c>
    </row>
    <row r="3016" spans="64:64">
      <c r="BL3016" s="180">
        <v>80901</v>
      </c>
    </row>
    <row r="3017" spans="64:64">
      <c r="BL3017" s="180">
        <v>80902</v>
      </c>
    </row>
    <row r="3018" spans="64:64">
      <c r="BL3018" s="180">
        <v>80903</v>
      </c>
    </row>
    <row r="3019" spans="64:64">
      <c r="BL3019" s="180">
        <v>80904</v>
      </c>
    </row>
    <row r="3020" spans="64:64">
      <c r="BL3020" s="180">
        <v>80905</v>
      </c>
    </row>
    <row r="3021" spans="64:64">
      <c r="BL3021" s="180">
        <v>80906</v>
      </c>
    </row>
    <row r="3022" spans="64:64">
      <c r="BL3022" s="180">
        <v>80907</v>
      </c>
    </row>
    <row r="3023" spans="64:64">
      <c r="BL3023" s="180">
        <v>80908</v>
      </c>
    </row>
    <row r="3024" spans="64:64">
      <c r="BL3024" s="180">
        <v>81001</v>
      </c>
    </row>
    <row r="3025" spans="64:64">
      <c r="BL3025" s="180">
        <v>81002</v>
      </c>
    </row>
    <row r="3026" spans="64:64">
      <c r="BL3026" s="180">
        <v>81003</v>
      </c>
    </row>
    <row r="3027" spans="64:64">
      <c r="BL3027" s="180">
        <v>81004</v>
      </c>
    </row>
    <row r="3028" spans="64:64">
      <c r="BL3028" s="180">
        <v>81005</v>
      </c>
    </row>
    <row r="3029" spans="64:64">
      <c r="BL3029" s="180">
        <v>81006</v>
      </c>
    </row>
    <row r="3030" spans="64:64">
      <c r="BL3030" s="180">
        <v>81007</v>
      </c>
    </row>
    <row r="3031" spans="64:64">
      <c r="BL3031" s="180">
        <v>81008</v>
      </c>
    </row>
    <row r="3032" spans="64:64">
      <c r="BL3032" s="180">
        <v>81101</v>
      </c>
    </row>
    <row r="3033" spans="64:64">
      <c r="BL3033" s="180">
        <v>81102</v>
      </c>
    </row>
    <row r="3034" spans="64:64">
      <c r="BL3034" s="180">
        <v>81103</v>
      </c>
    </row>
    <row r="3035" spans="64:64">
      <c r="BL3035" s="180">
        <v>81104</v>
      </c>
    </row>
    <row r="3036" spans="64:64">
      <c r="BL3036" s="180">
        <v>81105</v>
      </c>
    </row>
    <row r="3037" spans="64:64">
      <c r="BL3037" s="180">
        <v>81106</v>
      </c>
    </row>
    <row r="3038" spans="64:64">
      <c r="BL3038" s="180">
        <v>81107</v>
      </c>
    </row>
    <row r="3039" spans="64:64">
      <c r="BL3039" s="180">
        <v>81108</v>
      </c>
    </row>
    <row r="3040" spans="64:64">
      <c r="BL3040" s="180">
        <v>81201</v>
      </c>
    </row>
    <row r="3041" spans="64:64">
      <c r="BL3041" s="180">
        <v>81202</v>
      </c>
    </row>
    <row r="3042" spans="64:64">
      <c r="BL3042" s="180">
        <v>81203</v>
      </c>
    </row>
    <row r="3043" spans="64:64">
      <c r="BL3043" s="180">
        <v>81204</v>
      </c>
    </row>
    <row r="3044" spans="64:64">
      <c r="BL3044" s="180">
        <v>81205</v>
      </c>
    </row>
    <row r="3045" spans="64:64">
      <c r="BL3045" s="180">
        <v>81206</v>
      </c>
    </row>
    <row r="3046" spans="64:64">
      <c r="BL3046" s="180">
        <v>81207</v>
      </c>
    </row>
    <row r="3047" spans="64:64">
      <c r="BL3047" s="180">
        <v>81208</v>
      </c>
    </row>
    <row r="3048" spans="64:64">
      <c r="BL3048" s="180">
        <v>80191</v>
      </c>
    </row>
    <row r="3049" spans="64:65">
      <c r="BL3049" s="180">
        <v>80191</v>
      </c>
      <c r="BM3049" s="45" t="s">
        <v>102</v>
      </c>
    </row>
    <row r="3050" spans="64:64">
      <c r="BL3050" s="180">
        <v>80192</v>
      </c>
    </row>
    <row r="3051" spans="64:64">
      <c r="BL3051" s="180">
        <v>80193</v>
      </c>
    </row>
    <row r="3052" spans="64:64">
      <c r="BL3052" s="180">
        <v>80291</v>
      </c>
    </row>
    <row r="3053" spans="64:64">
      <c r="BL3053" s="180">
        <v>80292</v>
      </c>
    </row>
    <row r="3054" spans="64:64">
      <c r="BL3054" s="180">
        <v>80293</v>
      </c>
    </row>
    <row r="3055" spans="64:64">
      <c r="BL3055" s="180">
        <v>80391</v>
      </c>
    </row>
    <row r="3056" spans="64:64">
      <c r="BL3056" s="180">
        <v>80392</v>
      </c>
    </row>
    <row r="3057" spans="64:64">
      <c r="BL3057" s="180">
        <v>80393</v>
      </c>
    </row>
    <row r="3058" spans="64:64">
      <c r="BL3058" s="180">
        <v>80491</v>
      </c>
    </row>
    <row r="3059" spans="64:64">
      <c r="BL3059" s="180">
        <v>80492</v>
      </c>
    </row>
    <row r="3060" spans="64:64">
      <c r="BL3060" s="180">
        <v>80591</v>
      </c>
    </row>
    <row r="3061" spans="64:64">
      <c r="BL3061" s="180">
        <v>80592</v>
      </c>
    </row>
    <row r="3062" spans="64:64">
      <c r="BL3062" s="180">
        <v>80593</v>
      </c>
    </row>
    <row r="3063" spans="64:64">
      <c r="BL3063" s="180">
        <v>80691</v>
      </c>
    </row>
    <row r="3064" spans="64:64">
      <c r="BL3064" s="180">
        <v>80692</v>
      </c>
    </row>
    <row r="3065" spans="64:64">
      <c r="BL3065" s="180">
        <v>80693</v>
      </c>
    </row>
    <row r="3066" spans="64:64">
      <c r="BL3066" s="180">
        <v>80791</v>
      </c>
    </row>
    <row r="3067" spans="64:64">
      <c r="BL3067" s="180">
        <v>80792</v>
      </c>
    </row>
    <row r="3068" spans="64:64">
      <c r="BL3068" s="180">
        <v>80793</v>
      </c>
    </row>
    <row r="3069" spans="64:64">
      <c r="BL3069" s="180">
        <v>80891</v>
      </c>
    </row>
    <row r="3070" spans="64:64">
      <c r="BL3070" s="180">
        <v>80892</v>
      </c>
    </row>
    <row r="3071" spans="64:64">
      <c r="BL3071" s="180">
        <v>80991</v>
      </c>
    </row>
    <row r="3072" spans="64:64">
      <c r="BL3072" s="180">
        <v>80992</v>
      </c>
    </row>
    <row r="3073" spans="64:64">
      <c r="BL3073" s="180">
        <v>80993</v>
      </c>
    </row>
    <row r="3074" spans="64:64">
      <c r="BL3074" s="180">
        <v>81091</v>
      </c>
    </row>
    <row r="3075" spans="64:64">
      <c r="BL3075" s="180">
        <v>81092</v>
      </c>
    </row>
    <row r="3076" spans="64:64">
      <c r="BL3076" s="180">
        <v>81093</v>
      </c>
    </row>
    <row r="3077" spans="64:64">
      <c r="BL3077" s="180">
        <v>81191</v>
      </c>
    </row>
    <row r="3078" spans="64:64">
      <c r="BL3078" s="180">
        <v>81192</v>
      </c>
    </row>
    <row r="3079" spans="64:64">
      <c r="BL3079" s="180">
        <v>81193</v>
      </c>
    </row>
    <row r="3080" spans="64:64">
      <c r="BL3080" s="180">
        <v>81291</v>
      </c>
    </row>
    <row r="3081" spans="64:64">
      <c r="BL3081" s="180">
        <v>81292</v>
      </c>
    </row>
  </sheetData>
  <mergeCells count="18">
    <mergeCell ref="AW10:AX10"/>
    <mergeCell ref="Z27:AE27"/>
    <mergeCell ref="B46:D46"/>
    <mergeCell ref="N46:P46"/>
    <mergeCell ref="Z46:AE46"/>
    <mergeCell ref="B86:D86"/>
    <mergeCell ref="N86:P86"/>
    <mergeCell ref="Z86:AB86"/>
    <mergeCell ref="Z107:AE107"/>
    <mergeCell ref="B126:D126"/>
    <mergeCell ref="N126:P126"/>
    <mergeCell ref="Z126:AE126"/>
    <mergeCell ref="B166:D166"/>
    <mergeCell ref="N166:P166"/>
    <mergeCell ref="Z166:AB166"/>
    <mergeCell ref="A183:G183"/>
    <mergeCell ref="A186:G186"/>
    <mergeCell ref="A171:AE180"/>
  </mergeCells>
  <conditionalFormatting sqref="O10:P10">
    <cfRule type="expression" dxfId="0" priority="9">
      <formula>$N$10=""</formula>
    </cfRule>
  </conditionalFormatting>
  <conditionalFormatting sqref="AC12">
    <cfRule type="expression" dxfId="1" priority="98">
      <formula>$AA$10=""</formula>
    </cfRule>
  </conditionalFormatting>
  <conditionalFormatting sqref="AE12">
    <cfRule type="expression" dxfId="1" priority="97">
      <formula>$AA$10=""</formula>
    </cfRule>
  </conditionalFormatting>
  <conditionalFormatting sqref="S14">
    <cfRule type="expression" dxfId="0" priority="36">
      <formula>$N$10=""</formula>
    </cfRule>
  </conditionalFormatting>
  <conditionalFormatting sqref="Q46">
    <cfRule type="expression" dxfId="0" priority="31">
      <formula>$B$10=""</formula>
    </cfRule>
  </conditionalFormatting>
  <conditionalFormatting sqref="C50:D50">
    <cfRule type="expression" dxfId="0" priority="8">
      <formula>$B$50=""</formula>
    </cfRule>
  </conditionalFormatting>
  <conditionalFormatting sqref="O50:P50">
    <cfRule type="expression" dxfId="0" priority="7">
      <formula>$N$50=""</formula>
    </cfRule>
  </conditionalFormatting>
  <conditionalFormatting sqref="AA50:AB50">
    <cfRule type="expression" dxfId="0" priority="6">
      <formula>$Z$50=""</formula>
    </cfRule>
  </conditionalFormatting>
  <conditionalFormatting sqref="G54">
    <cfRule type="expression" dxfId="0" priority="61">
      <formula>$B$10=""</formula>
    </cfRule>
  </conditionalFormatting>
  <conditionalFormatting sqref="S54">
    <cfRule type="expression" dxfId="0" priority="35">
      <formula>$N$50=""</formula>
    </cfRule>
  </conditionalFormatting>
  <conditionalFormatting sqref="AE54">
    <cfRule type="expression" dxfId="0" priority="32">
      <formula>$Z$50=""</formula>
    </cfRule>
  </conditionalFormatting>
  <conditionalFormatting sqref="E86">
    <cfRule type="expression" dxfId="0" priority="30">
      <formula>$B$10=""</formula>
    </cfRule>
  </conditionalFormatting>
  <conditionalFormatting sqref="Q86">
    <cfRule type="expression" dxfId="0" priority="28">
      <formula>$B$10=""</formula>
    </cfRule>
  </conditionalFormatting>
  <conditionalFormatting sqref="AC86">
    <cfRule type="expression" dxfId="0" priority="33">
      <formula>$Z$50=""</formula>
    </cfRule>
  </conditionalFormatting>
  <conditionalFormatting sqref="C90:D90">
    <cfRule type="expression" dxfId="0" priority="4">
      <formula>$B$90=""</formula>
    </cfRule>
  </conditionalFormatting>
  <conditionalFormatting sqref="O90:P90">
    <cfRule type="expression" dxfId="0" priority="5">
      <formula>$N$90=""</formula>
    </cfRule>
  </conditionalFormatting>
  <conditionalFormatting sqref="G94">
    <cfRule type="expression" dxfId="0" priority="58">
      <formula>$B$10=""</formula>
    </cfRule>
  </conditionalFormatting>
  <conditionalFormatting sqref="S94">
    <cfRule type="expression" dxfId="0" priority="57">
      <formula>$B$10=""</formula>
    </cfRule>
  </conditionalFormatting>
  <conditionalFormatting sqref="C130:D130">
    <cfRule type="expression" dxfId="0" priority="1">
      <formula>$B$130=""</formula>
    </cfRule>
  </conditionalFormatting>
  <conditionalFormatting sqref="O130:P130">
    <cfRule type="expression" dxfId="0" priority="2">
      <formula>$N$130=""</formula>
    </cfRule>
  </conditionalFormatting>
  <conditionalFormatting sqref="AA130:AB130">
    <cfRule type="expression" dxfId="0" priority="3">
      <formula>$Z$130=""</formula>
    </cfRule>
  </conditionalFormatting>
  <conditionalFormatting sqref="G134">
    <cfRule type="expression" dxfId="0" priority="56">
      <formula>$B$10=""</formula>
    </cfRule>
  </conditionalFormatting>
  <conditionalFormatting sqref="S134">
    <cfRule type="expression" dxfId="0" priority="55">
      <formula>$B$10=""</formula>
    </cfRule>
  </conditionalFormatting>
  <conditionalFormatting sqref="AE134">
    <cfRule type="expression" dxfId="0" priority="54">
      <formula>$B$10=""</formula>
    </cfRule>
  </conditionalFormatting>
  <conditionalFormatting sqref="E166">
    <cfRule type="expression" dxfId="0" priority="43">
      <formula>$B$10=""</formula>
    </cfRule>
  </conditionalFormatting>
  <conditionalFormatting sqref="Q166">
    <cfRule type="expression" dxfId="0" priority="42">
      <formula>$B$10=""</formula>
    </cfRule>
  </conditionalFormatting>
  <conditionalFormatting sqref="AC166">
    <cfRule type="expression" dxfId="0" priority="41">
      <formula>$B$10=""</formula>
    </cfRule>
  </conditionalFormatting>
  <conditionalFormatting sqref="A56:A82">
    <cfRule type="expression" dxfId="0" priority="52">
      <formula>$B$10=""</formula>
    </cfRule>
  </conditionalFormatting>
  <conditionalFormatting sqref="E56:E85">
    <cfRule type="expression" dxfId="0" priority="26">
      <formula>$B$10=""</formula>
    </cfRule>
  </conditionalFormatting>
  <conditionalFormatting sqref="E96:E126">
    <cfRule type="expression" dxfId="0" priority="23">
      <formula>$B$10=""</formula>
    </cfRule>
  </conditionalFormatting>
  <conditionalFormatting sqref="E136:E165">
    <cfRule type="expression" dxfId="0" priority="21">
      <formula>$B$10=""</formula>
    </cfRule>
  </conditionalFormatting>
  <conditionalFormatting sqref="M16:M42">
    <cfRule type="expression" dxfId="0" priority="40">
      <formula>$N$10=""</formula>
    </cfRule>
  </conditionalFormatting>
  <conditionalFormatting sqref="M56:M82">
    <cfRule type="expression" dxfId="0" priority="39">
      <formula>$N$50=""</formula>
    </cfRule>
  </conditionalFormatting>
  <conditionalFormatting sqref="Q16:Q45">
    <cfRule type="expression" dxfId="0" priority="27">
      <formula>$B$10=""</formula>
    </cfRule>
  </conditionalFormatting>
  <conditionalFormatting sqref="Q56:Q85">
    <cfRule type="expression" dxfId="0" priority="25">
      <formula>$B$10=""</formula>
    </cfRule>
  </conditionalFormatting>
  <conditionalFormatting sqref="Q96:Q126">
    <cfRule type="expression" dxfId="0" priority="22">
      <formula>$B$10=""</formula>
    </cfRule>
  </conditionalFormatting>
  <conditionalFormatting sqref="Q136:Q165">
    <cfRule type="expression" dxfId="0" priority="20">
      <formula>$B$10=""</formula>
    </cfRule>
  </conditionalFormatting>
  <conditionalFormatting sqref="Y56:Y82">
    <cfRule type="expression" dxfId="0" priority="34">
      <formula>$Z$50=""</formula>
    </cfRule>
  </conditionalFormatting>
  <conditionalFormatting sqref="AA11:AA13">
    <cfRule type="expression" dxfId="1" priority="192">
      <formula>$AA$10=""</formula>
    </cfRule>
  </conditionalFormatting>
  <conditionalFormatting sqref="AA91:AA93">
    <cfRule type="expression" dxfId="1" priority="189">
      <formula>$AA$90=""</formula>
    </cfRule>
  </conditionalFormatting>
  <conditionalFormatting sqref="AC56:AC85">
    <cfRule type="expression" dxfId="0" priority="24">
      <formula>$B$10=""</formula>
    </cfRule>
  </conditionalFormatting>
  <conditionalFormatting sqref="AC91:AC93">
    <cfRule type="expression" dxfId="1" priority="188">
      <formula>$AC$90=""</formula>
    </cfRule>
  </conditionalFormatting>
  <conditionalFormatting sqref="AC136:AC165">
    <cfRule type="expression" dxfId="0" priority="19">
      <formula>$B$10=""</formula>
    </cfRule>
  </conditionalFormatting>
  <conditionalFormatting sqref="AE91:AE93">
    <cfRule type="expression" dxfId="1" priority="187">
      <formula>$AE$90=""</formula>
    </cfRule>
  </conditionalFormatting>
  <conditionalFormatting sqref="AW11:AW40">
    <cfRule type="expression" dxfId="0" priority="86">
      <formula>$N$10=""</formula>
    </cfRule>
  </conditionalFormatting>
  <conditionalFormatting sqref="B11:G11 C15:G15 D14 F14:G14 C10:G10 B14:B45 A10:A42 D16:F16 D17:D45 F17:F45 E17:E46">
    <cfRule type="expression" dxfId="0" priority="108">
      <formula>$B$10=""</formula>
    </cfRule>
  </conditionalFormatting>
  <conditionalFormatting sqref="O15:S15 P14 R14 N11:S11 Q10:S10 M10:M15 N14:N45 P16:P45 R16:R45 M43:M45">
    <cfRule type="expression" dxfId="0" priority="107">
      <formula>$N$10=""</formula>
    </cfRule>
  </conditionalFormatting>
  <conditionalFormatting sqref="AC11 AC13">
    <cfRule type="expression" dxfId="1" priority="191">
      <formula>$AC$10=""</formula>
    </cfRule>
  </conditionalFormatting>
  <conditionalFormatting sqref="AE11 AE13">
    <cfRule type="expression" dxfId="1" priority="190">
      <formula>$AE$10=""</formula>
    </cfRule>
  </conditionalFormatting>
  <conditionalFormatting sqref="A50:A55 B51:G51 E50:G50 C55 G55 B54:B85 D54:D85 E55 F54:F85">
    <cfRule type="expression" dxfId="0" priority="106">
      <formula>$B$50=""</formula>
    </cfRule>
  </conditionalFormatting>
  <conditionalFormatting sqref="N51:S51 Q50:S50 O55:S55 P54 R54 M50:M55 N54:N85 P56:P85 R56:R85 M83:M85">
    <cfRule type="expression" dxfId="0" priority="105">
      <formula>$N$50=""</formula>
    </cfRule>
  </conditionalFormatting>
  <conditionalFormatting sqref="Z51:AE51 AC50:AE50 AB54 Y50:Y55 Z54:Z85 AB56:AB85 AA55:AE55 AD56:AD85 AD54 Y83:Y85">
    <cfRule type="expression" dxfId="0" priority="104">
      <formula>$Z$50=""</formula>
    </cfRule>
  </conditionalFormatting>
  <conditionalFormatting sqref="A90:A105 C95:G95 D94 F94 B91:G91 E90:G90 B94:B125 D96:D125 F96:F125">
    <cfRule type="expression" dxfId="0" priority="103">
      <formula>$B$90=""</formula>
    </cfRule>
  </conditionalFormatting>
  <conditionalFormatting sqref="P94 R94 N91:S91 Q90:S90 M90:M125 N94:N125 O95:S95 P96:P125 R96:R125">
    <cfRule type="expression" dxfId="0" priority="102">
      <formula>$N$90=""</formula>
    </cfRule>
  </conditionalFormatting>
  <conditionalFormatting sqref="A130:A145 B131:G131 E130:G130 C135:G135 D134 F134 B134:B165 D136:D165 F136:F165">
    <cfRule type="expression" dxfId="0" priority="101">
      <formula>$B$130=""</formula>
    </cfRule>
  </conditionalFormatting>
  <conditionalFormatting sqref="N131:S131 Q130:S130 P134 R134 M130:M165 N134:N165 O135:S135 P136:P165 R136:R165">
    <cfRule type="expression" dxfId="0" priority="100">
      <formula>$N$130=""</formula>
    </cfRule>
  </conditionalFormatting>
  <conditionalFormatting sqref="Z131:AE131 AC130:AE130 AB134 AD134 Y130:Y165 Z134:Z165 AA135:AE135 AB136:AB165 AD136:AD165">
    <cfRule type="expression" dxfId="0" priority="99">
      <formula>$Z$130=""</formula>
    </cfRule>
  </conditionalFormatting>
  <dataValidations count="2">
    <dataValidation type="whole" operator="between" allowBlank="1" showInputMessage="1" showErrorMessage="1" sqref="D12 F12 P12 R12 D52 F52 P52 R52 AB52 AD52 D92 F92 P92 R92 D132 F132 P132 R132 AB132 AD132">
      <formula1>0</formula1>
      <formula2>20</formula2>
    </dataValidation>
    <dataValidation type="whole" operator="between" allowBlank="1" showInputMessage="1" showErrorMessage="1" sqref="E12 Q12 E52 Q52 AC52 E92 Q92 E132 Q132 AC132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workbookViewId="0">
      <selection activeCell="D77" sqref="D77"/>
    </sheetView>
  </sheetViews>
  <sheetFormatPr defaultColWidth="9" defaultRowHeight="16.5" outlineLevelCol="3"/>
  <cols>
    <col min="1" max="1" width="9.5" style="44" customWidth="1"/>
    <col min="2" max="2" width="16" style="44" customWidth="1"/>
    <col min="3" max="3" width="10" style="44" customWidth="1"/>
    <col min="4" max="4" width="66.875" style="44" customWidth="1"/>
    <col min="5" max="16384" width="9" style="34"/>
  </cols>
  <sheetData>
    <row r="1" spans="1:1">
      <c r="A1" s="44" t="s">
        <v>29</v>
      </c>
    </row>
    <row r="2" spans="1:4">
      <c r="A2" s="116" t="s">
        <v>194</v>
      </c>
      <c r="B2" s="116" t="s">
        <v>195</v>
      </c>
      <c r="C2" s="116" t="s">
        <v>194</v>
      </c>
      <c r="D2" s="116" t="s">
        <v>195</v>
      </c>
    </row>
    <row r="3" spans="1:4">
      <c r="A3" s="117" t="s">
        <v>234</v>
      </c>
      <c r="B3" s="117" t="s">
        <v>235</v>
      </c>
      <c r="C3" s="117" t="s">
        <v>236</v>
      </c>
      <c r="D3" s="117" t="s">
        <v>237</v>
      </c>
    </row>
    <row r="4" spans="1:4">
      <c r="A4" s="118" t="s">
        <v>201</v>
      </c>
      <c r="B4" s="118" t="s">
        <v>202</v>
      </c>
      <c r="C4" s="118" t="s">
        <v>201</v>
      </c>
      <c r="D4" s="118" t="s">
        <v>202</v>
      </c>
    </row>
    <row r="5" spans="1:4">
      <c r="A5" s="119" t="s">
        <v>29</v>
      </c>
      <c r="B5" s="119" t="s">
        <v>238</v>
      </c>
      <c r="C5" s="119" t="s">
        <v>51</v>
      </c>
      <c r="D5" s="119" t="s">
        <v>239</v>
      </c>
    </row>
    <row r="6" spans="1:4">
      <c r="A6" s="44">
        <v>1001</v>
      </c>
      <c r="B6" s="44" t="s">
        <v>172</v>
      </c>
      <c r="C6" s="44">
        <v>9800</v>
      </c>
      <c r="D6" s="44" t="s">
        <v>240</v>
      </c>
    </row>
    <row r="7" spans="1:4">
      <c r="A7" s="44">
        <v>1002</v>
      </c>
      <c r="B7" s="44" t="s">
        <v>173</v>
      </c>
      <c r="C7" s="44">
        <v>0</v>
      </c>
      <c r="D7" s="44" t="s">
        <v>241</v>
      </c>
    </row>
    <row r="8" spans="1:4">
      <c r="A8" s="44">
        <v>1003</v>
      </c>
      <c r="B8" s="44" t="s">
        <v>242</v>
      </c>
      <c r="C8" s="44">
        <v>10000</v>
      </c>
      <c r="D8" s="44" t="s">
        <v>243</v>
      </c>
    </row>
    <row r="9" spans="1:4">
      <c r="A9" s="44">
        <v>1004</v>
      </c>
      <c r="B9" s="44" t="s">
        <v>244</v>
      </c>
      <c r="C9" s="44">
        <v>5000</v>
      </c>
      <c r="D9" s="44" t="s">
        <v>245</v>
      </c>
    </row>
    <row r="10" spans="1:4">
      <c r="A10" s="44">
        <v>1005</v>
      </c>
      <c r="B10" s="44" t="s">
        <v>174</v>
      </c>
      <c r="C10" s="44">
        <v>15000</v>
      </c>
      <c r="D10" s="44" t="s">
        <v>246</v>
      </c>
    </row>
    <row r="11" spans="1:4">
      <c r="A11" s="44">
        <v>1006</v>
      </c>
      <c r="B11" s="44" t="s">
        <v>247</v>
      </c>
      <c r="C11" s="44">
        <v>2500</v>
      </c>
      <c r="D11" s="44" t="s">
        <v>248</v>
      </c>
    </row>
    <row r="12" spans="1:4">
      <c r="A12" s="44">
        <v>1007</v>
      </c>
      <c r="B12" s="44" t="s">
        <v>249</v>
      </c>
      <c r="C12" s="44">
        <v>9500</v>
      </c>
      <c r="D12" s="44" t="s">
        <v>250</v>
      </c>
    </row>
    <row r="13" spans="1:4">
      <c r="A13" s="44">
        <v>1008</v>
      </c>
      <c r="B13" s="44" t="s">
        <v>251</v>
      </c>
      <c r="C13" s="44">
        <v>10500</v>
      </c>
      <c r="D13" s="44" t="s">
        <v>252</v>
      </c>
    </row>
    <row r="14" spans="1:4">
      <c r="A14" s="44">
        <v>1009</v>
      </c>
      <c r="B14" s="44" t="s">
        <v>253</v>
      </c>
      <c r="C14" s="44">
        <v>1000</v>
      </c>
      <c r="D14" s="44" t="s">
        <v>254</v>
      </c>
    </row>
    <row r="15" spans="1:4">
      <c r="A15" s="44">
        <v>1010</v>
      </c>
      <c r="B15" s="44" t="s">
        <v>255</v>
      </c>
      <c r="C15" s="44">
        <v>20</v>
      </c>
      <c r="D15" s="44" t="s">
        <v>256</v>
      </c>
    </row>
    <row r="16" spans="1:4">
      <c r="A16" s="44">
        <v>1011</v>
      </c>
      <c r="B16" s="44" t="s">
        <v>257</v>
      </c>
      <c r="C16" s="44">
        <v>3300</v>
      </c>
      <c r="D16" s="44" t="s">
        <v>258</v>
      </c>
    </row>
    <row r="17" spans="1:4">
      <c r="A17" s="44">
        <v>1012</v>
      </c>
      <c r="B17" s="44" t="s">
        <v>259</v>
      </c>
      <c r="C17" s="44">
        <v>50000</v>
      </c>
      <c r="D17" s="44" t="s">
        <v>260</v>
      </c>
    </row>
    <row r="18" spans="1:4">
      <c r="A18" s="44">
        <v>2001</v>
      </c>
      <c r="B18" s="44" t="s">
        <v>261</v>
      </c>
      <c r="C18" s="44">
        <v>4000</v>
      </c>
      <c r="D18" s="44" t="s">
        <v>262</v>
      </c>
    </row>
    <row r="19" spans="1:4">
      <c r="A19" s="44">
        <v>2002</v>
      </c>
      <c r="B19" s="44" t="s">
        <v>263</v>
      </c>
      <c r="C19" s="44">
        <v>10000</v>
      </c>
      <c r="D19" s="44" t="s">
        <v>264</v>
      </c>
    </row>
    <row r="20" spans="1:4">
      <c r="A20" s="44">
        <v>2003</v>
      </c>
      <c r="B20" s="44" t="s">
        <v>265</v>
      </c>
      <c r="C20" s="44">
        <v>0</v>
      </c>
      <c r="D20" s="44" t="s">
        <v>266</v>
      </c>
    </row>
    <row r="21" spans="1:4">
      <c r="A21" s="44">
        <v>2004</v>
      </c>
      <c r="B21" s="44" t="s">
        <v>267</v>
      </c>
      <c r="C21" s="44">
        <v>10000</v>
      </c>
      <c r="D21" s="44" t="s">
        <v>268</v>
      </c>
    </row>
    <row r="22" spans="1:4">
      <c r="A22" s="44">
        <v>2005</v>
      </c>
      <c r="B22" s="44" t="s">
        <v>269</v>
      </c>
      <c r="C22" s="44">
        <v>0</v>
      </c>
      <c r="D22" s="44" t="s">
        <v>270</v>
      </c>
    </row>
    <row r="23" spans="1:4">
      <c r="A23" s="44">
        <v>2006</v>
      </c>
      <c r="B23" s="44" t="s">
        <v>271</v>
      </c>
      <c r="C23" s="44">
        <v>10000</v>
      </c>
      <c r="D23" s="44" t="s">
        <v>272</v>
      </c>
    </row>
    <row r="24" spans="1:4">
      <c r="A24" s="44">
        <v>2007</v>
      </c>
      <c r="B24" s="44" t="s">
        <v>273</v>
      </c>
      <c r="C24" s="44">
        <v>-8000</v>
      </c>
      <c r="D24" s="44" t="s">
        <v>274</v>
      </c>
    </row>
    <row r="25" spans="1:4">
      <c r="A25" s="44">
        <v>2008</v>
      </c>
      <c r="B25" s="44" t="s">
        <v>275</v>
      </c>
      <c r="C25" s="44">
        <v>8000</v>
      </c>
      <c r="D25" s="44" t="s">
        <v>276</v>
      </c>
    </row>
    <row r="26" spans="1:4">
      <c r="A26" s="44">
        <v>2009</v>
      </c>
      <c r="B26" s="44" t="s">
        <v>277</v>
      </c>
      <c r="C26" s="44">
        <v>-6000</v>
      </c>
      <c r="D26" s="44" t="s">
        <v>278</v>
      </c>
    </row>
    <row r="27" spans="1:4">
      <c r="A27" s="44">
        <v>2010</v>
      </c>
      <c r="B27" s="44" t="s">
        <v>279</v>
      </c>
      <c r="C27" s="44">
        <v>1000000</v>
      </c>
      <c r="D27" s="44" t="s">
        <v>280</v>
      </c>
    </row>
    <row r="28" spans="1:4">
      <c r="A28" s="44">
        <v>2011</v>
      </c>
      <c r="B28" s="44" t="s">
        <v>281</v>
      </c>
      <c r="C28" s="44">
        <v>-6000</v>
      </c>
      <c r="D28" s="44" t="s">
        <v>282</v>
      </c>
    </row>
    <row r="29" spans="1:4">
      <c r="A29" s="44">
        <v>2012</v>
      </c>
      <c r="B29" s="44" t="s">
        <v>283</v>
      </c>
      <c r="C29" s="44">
        <v>1000000</v>
      </c>
      <c r="D29" s="44" t="s">
        <v>284</v>
      </c>
    </row>
    <row r="30" spans="1:4">
      <c r="A30" s="44">
        <v>2013</v>
      </c>
      <c r="B30" s="44" t="s">
        <v>285</v>
      </c>
      <c r="C30" s="44">
        <v>0</v>
      </c>
      <c r="D30" s="44" t="s">
        <v>286</v>
      </c>
    </row>
    <row r="31" spans="1:4">
      <c r="A31" s="44">
        <v>2014</v>
      </c>
      <c r="B31" s="44" t="s">
        <v>287</v>
      </c>
      <c r="C31" s="44">
        <v>5000</v>
      </c>
      <c r="D31" s="44" t="s">
        <v>288</v>
      </c>
    </row>
    <row r="32" spans="1:4">
      <c r="A32" s="44">
        <v>2015</v>
      </c>
      <c r="B32" s="44" t="s">
        <v>289</v>
      </c>
      <c r="C32" s="44">
        <v>13000</v>
      </c>
      <c r="D32" s="44" t="s">
        <v>290</v>
      </c>
    </row>
    <row r="33" spans="1:4">
      <c r="A33" s="44">
        <v>2016</v>
      </c>
      <c r="B33" s="44" t="s">
        <v>291</v>
      </c>
      <c r="C33" s="44">
        <v>20000</v>
      </c>
      <c r="D33" s="44" t="s">
        <v>292</v>
      </c>
    </row>
    <row r="34" spans="1:4">
      <c r="A34" s="44">
        <v>2017</v>
      </c>
      <c r="B34" s="44" t="s">
        <v>293</v>
      </c>
      <c r="C34" s="44">
        <v>0</v>
      </c>
      <c r="D34" s="44" t="s">
        <v>294</v>
      </c>
    </row>
    <row r="35" spans="1:4">
      <c r="A35" s="44">
        <v>2018</v>
      </c>
      <c r="B35" s="44" t="s">
        <v>295</v>
      </c>
      <c r="C35" s="44">
        <v>5000</v>
      </c>
      <c r="D35" s="44" t="s">
        <v>296</v>
      </c>
    </row>
    <row r="36" spans="1:4">
      <c r="A36" s="44">
        <v>2019</v>
      </c>
      <c r="B36" s="44" t="s">
        <v>297</v>
      </c>
      <c r="C36" s="44">
        <v>0</v>
      </c>
      <c r="D36" s="44" t="s">
        <v>298</v>
      </c>
    </row>
    <row r="37" spans="1:4">
      <c r="A37" s="44">
        <v>2020</v>
      </c>
      <c r="B37" s="44" t="s">
        <v>299</v>
      </c>
      <c r="C37" s="44">
        <v>5000</v>
      </c>
      <c r="D37" s="44" t="s">
        <v>300</v>
      </c>
    </row>
    <row r="38" spans="1:4">
      <c r="A38" s="44">
        <v>2021</v>
      </c>
      <c r="B38" s="44" t="s">
        <v>301</v>
      </c>
      <c r="C38" s="44">
        <v>0</v>
      </c>
      <c r="D38" s="44" t="s">
        <v>302</v>
      </c>
    </row>
    <row r="39" spans="1:4">
      <c r="A39" s="44">
        <v>2022</v>
      </c>
      <c r="B39" s="44" t="s">
        <v>303</v>
      </c>
      <c r="C39" s="44">
        <v>5000</v>
      </c>
      <c r="D39" s="44" t="s">
        <v>304</v>
      </c>
    </row>
    <row r="40" spans="1:4">
      <c r="A40" s="44">
        <v>2023</v>
      </c>
      <c r="B40" s="44" t="s">
        <v>305</v>
      </c>
      <c r="C40" s="44">
        <v>5000</v>
      </c>
      <c r="D40" s="44" t="s">
        <v>306</v>
      </c>
    </row>
    <row r="41" spans="1:4">
      <c r="A41" s="44">
        <v>3001</v>
      </c>
      <c r="B41" s="44" t="s">
        <v>307</v>
      </c>
      <c r="C41" s="44">
        <v>5</v>
      </c>
      <c r="D41" s="44" t="s">
        <v>308</v>
      </c>
    </row>
    <row r="42" spans="1:4">
      <c r="A42" s="44">
        <v>3002</v>
      </c>
      <c r="B42" s="44" t="s">
        <v>309</v>
      </c>
      <c r="C42" s="44">
        <v>30000</v>
      </c>
      <c r="D42" s="44" t="s">
        <v>310</v>
      </c>
    </row>
    <row r="43" spans="1:4">
      <c r="A43" s="44">
        <v>3003</v>
      </c>
      <c r="B43" s="44" t="s">
        <v>311</v>
      </c>
      <c r="C43" s="44">
        <v>30000</v>
      </c>
      <c r="D43" s="44" t="s">
        <v>310</v>
      </c>
    </row>
    <row r="44" spans="1:4">
      <c r="A44" s="44">
        <v>3004</v>
      </c>
      <c r="B44" s="44" t="s">
        <v>312</v>
      </c>
      <c r="C44" s="44">
        <v>4000</v>
      </c>
      <c r="D44" s="44" t="s">
        <v>313</v>
      </c>
    </row>
    <row r="45" spans="1:4">
      <c r="A45" s="44">
        <v>3005</v>
      </c>
      <c r="B45" s="44" t="s">
        <v>314</v>
      </c>
      <c r="C45" s="44">
        <v>30000</v>
      </c>
      <c r="D45" s="44" t="s">
        <v>310</v>
      </c>
    </row>
    <row r="46" spans="1:4">
      <c r="A46" s="44">
        <v>3006</v>
      </c>
      <c r="B46" s="44" t="s">
        <v>315</v>
      </c>
      <c r="C46" s="44">
        <v>30000</v>
      </c>
      <c r="D46" s="44" t="s">
        <v>310</v>
      </c>
    </row>
    <row r="47" spans="1:4">
      <c r="A47" s="44">
        <v>3007</v>
      </c>
      <c r="B47" s="44" t="s">
        <v>316</v>
      </c>
      <c r="C47" s="44">
        <v>30000</v>
      </c>
      <c r="D47" s="44" t="s">
        <v>310</v>
      </c>
    </row>
    <row r="48" spans="1:4">
      <c r="A48" s="44">
        <v>3008</v>
      </c>
      <c r="B48" s="44" t="s">
        <v>317</v>
      </c>
      <c r="C48" s="44">
        <v>5000</v>
      </c>
      <c r="D48" s="44" t="s">
        <v>318</v>
      </c>
    </row>
    <row r="49" spans="1:4">
      <c r="A49" s="44">
        <v>3009</v>
      </c>
      <c r="B49" s="44" t="s">
        <v>319</v>
      </c>
      <c r="C49" s="44">
        <v>5000</v>
      </c>
      <c r="D49" s="44" t="s">
        <v>318</v>
      </c>
    </row>
    <row r="50" spans="1:4">
      <c r="A50" s="44">
        <v>3010</v>
      </c>
      <c r="B50" s="44" t="s">
        <v>320</v>
      </c>
      <c r="C50" s="44">
        <v>8000</v>
      </c>
      <c r="D50" s="44" t="s">
        <v>321</v>
      </c>
    </row>
    <row r="51" spans="1:4">
      <c r="A51" s="44">
        <v>3011</v>
      </c>
      <c r="B51" s="44" t="s">
        <v>322</v>
      </c>
      <c r="C51" s="44">
        <v>6000</v>
      </c>
      <c r="D51" s="44" t="s">
        <v>323</v>
      </c>
    </row>
    <row r="52" spans="1:4">
      <c r="A52" s="44">
        <v>3012</v>
      </c>
      <c r="B52" s="44" t="s">
        <v>324</v>
      </c>
      <c r="C52" s="44">
        <v>6000</v>
      </c>
      <c r="D52" s="44" t="s">
        <v>323</v>
      </c>
    </row>
    <row r="53" spans="1:4">
      <c r="A53" s="44">
        <v>3013</v>
      </c>
      <c r="B53" s="44" t="s">
        <v>325</v>
      </c>
      <c r="C53" s="44">
        <v>5000</v>
      </c>
      <c r="D53" s="44" t="s">
        <v>318</v>
      </c>
    </row>
    <row r="54" spans="1:4">
      <c r="A54" s="44">
        <v>3014</v>
      </c>
      <c r="B54" s="44" t="s">
        <v>326</v>
      </c>
      <c r="C54" s="44">
        <v>5000</v>
      </c>
      <c r="D54" s="44" t="s">
        <v>318</v>
      </c>
    </row>
    <row r="55" spans="1:4">
      <c r="A55" s="44">
        <v>3015</v>
      </c>
      <c r="B55" s="44" t="s">
        <v>327</v>
      </c>
      <c r="C55" s="44">
        <v>8000</v>
      </c>
      <c r="D55" s="44" t="s">
        <v>321</v>
      </c>
    </row>
    <row r="56" spans="1:4">
      <c r="A56" s="44">
        <v>3016</v>
      </c>
      <c r="B56" s="44" t="s">
        <v>328</v>
      </c>
      <c r="C56" s="44">
        <v>6000</v>
      </c>
      <c r="D56" s="44" t="s">
        <v>323</v>
      </c>
    </row>
    <row r="57" spans="1:4">
      <c r="A57" s="44">
        <v>3017</v>
      </c>
      <c r="B57" s="44" t="s">
        <v>329</v>
      </c>
      <c r="C57" s="44">
        <v>6000</v>
      </c>
      <c r="D57" s="44" t="s">
        <v>323</v>
      </c>
    </row>
    <row r="58" spans="1:4">
      <c r="A58" s="44">
        <v>3018</v>
      </c>
      <c r="B58" s="44" t="s">
        <v>330</v>
      </c>
      <c r="C58" s="120">
        <v>6000</v>
      </c>
      <c r="D58" s="120" t="s">
        <v>323</v>
      </c>
    </row>
    <row r="59" spans="1:4">
      <c r="A59" s="44">
        <v>3019</v>
      </c>
      <c r="B59" s="44" t="s">
        <v>331</v>
      </c>
      <c r="C59" s="120">
        <v>6000</v>
      </c>
      <c r="D59" s="120" t="s">
        <v>323</v>
      </c>
    </row>
    <row r="60" spans="1:4">
      <c r="A60" s="44">
        <v>3020</v>
      </c>
      <c r="B60" s="44" t="s">
        <v>332</v>
      </c>
      <c r="C60" s="120">
        <v>6000</v>
      </c>
      <c r="D60" s="120" t="s">
        <v>323</v>
      </c>
    </row>
    <row r="61" spans="1:4">
      <c r="A61" s="44">
        <v>3021</v>
      </c>
      <c r="B61" s="44" t="s">
        <v>333</v>
      </c>
      <c r="C61" s="120">
        <v>6000</v>
      </c>
      <c r="D61" s="120" t="s">
        <v>323</v>
      </c>
    </row>
    <row r="62" spans="1:4">
      <c r="A62" s="44">
        <v>3022</v>
      </c>
      <c r="B62" s="44" t="s">
        <v>334</v>
      </c>
      <c r="C62" s="120">
        <v>6000</v>
      </c>
      <c r="D62" s="120" t="s">
        <v>323</v>
      </c>
    </row>
    <row r="63" spans="1:4">
      <c r="A63" s="44">
        <v>3023</v>
      </c>
      <c r="B63" s="44" t="s">
        <v>335</v>
      </c>
      <c r="C63" s="120">
        <v>6000</v>
      </c>
      <c r="D63" s="120" t="s">
        <v>323</v>
      </c>
    </row>
    <row r="64" spans="1:4">
      <c r="A64" s="44">
        <v>3024</v>
      </c>
      <c r="B64" s="44" t="s">
        <v>336</v>
      </c>
      <c r="C64" s="120">
        <v>6000</v>
      </c>
      <c r="D64" s="120" t="s">
        <v>323</v>
      </c>
    </row>
    <row r="65" spans="1:4">
      <c r="A65" s="44">
        <v>3025</v>
      </c>
      <c r="B65" s="44" t="s">
        <v>337</v>
      </c>
      <c r="C65" s="120">
        <v>6000</v>
      </c>
      <c r="D65" s="120" t="s">
        <v>323</v>
      </c>
    </row>
    <row r="66" spans="1:4">
      <c r="A66" s="44">
        <v>4001</v>
      </c>
      <c r="B66" s="44" t="s">
        <v>338</v>
      </c>
      <c r="C66" s="44">
        <v>1</v>
      </c>
      <c r="D66" s="44" t="s">
        <v>339</v>
      </c>
    </row>
    <row r="67" spans="1:3">
      <c r="A67" s="44">
        <v>5001</v>
      </c>
      <c r="B67" s="44" t="s">
        <v>340</v>
      </c>
      <c r="C67" s="121">
        <v>100</v>
      </c>
    </row>
    <row r="68" spans="1:3">
      <c r="A68" s="44">
        <v>5002</v>
      </c>
      <c r="B68" s="44" t="s">
        <v>341</v>
      </c>
      <c r="C68" s="121">
        <v>20</v>
      </c>
    </row>
    <row r="69" spans="1:3">
      <c r="A69" s="44">
        <v>5003</v>
      </c>
      <c r="B69" s="44" t="s">
        <v>342</v>
      </c>
      <c r="C69" s="121">
        <v>5</v>
      </c>
    </row>
    <row r="70" spans="1:3">
      <c r="A70" s="44">
        <v>5004</v>
      </c>
      <c r="B70" s="44" t="s">
        <v>343</v>
      </c>
      <c r="C70" s="121">
        <v>25</v>
      </c>
    </row>
    <row r="71" spans="1:4">
      <c r="A71" s="44">
        <v>5005</v>
      </c>
      <c r="B71" s="44" t="s">
        <v>344</v>
      </c>
      <c r="C71" s="121">
        <v>2</v>
      </c>
      <c r="D71" s="44" t="s">
        <v>345</v>
      </c>
    </row>
    <row r="72" spans="1:4">
      <c r="A72" s="44">
        <v>5006</v>
      </c>
      <c r="B72" s="44" t="s">
        <v>143</v>
      </c>
      <c r="C72" s="44">
        <v>2000</v>
      </c>
      <c r="D72" s="44" t="s">
        <v>346</v>
      </c>
    </row>
    <row r="73" spans="1:3">
      <c r="A73" s="44">
        <v>5007</v>
      </c>
      <c r="B73" s="44" t="s">
        <v>347</v>
      </c>
      <c r="C73" s="44">
        <v>-8000</v>
      </c>
    </row>
    <row r="74" spans="1:3">
      <c r="A74" s="44">
        <v>5008</v>
      </c>
      <c r="B74" s="44" t="s">
        <v>348</v>
      </c>
      <c r="C74" s="44">
        <v>8000</v>
      </c>
    </row>
    <row r="75" spans="1:3">
      <c r="A75" s="44">
        <v>5009</v>
      </c>
      <c r="B75" s="44" t="s">
        <v>349</v>
      </c>
      <c r="C75" s="44">
        <v>-6000</v>
      </c>
    </row>
    <row r="76" spans="1:3">
      <c r="A76" s="44">
        <v>5010</v>
      </c>
      <c r="B76" s="44" t="s">
        <v>350</v>
      </c>
      <c r="C76" s="44">
        <v>1000000</v>
      </c>
    </row>
    <row r="77" spans="1:3">
      <c r="A77" s="44">
        <v>5011</v>
      </c>
      <c r="B77" s="44" t="s">
        <v>351</v>
      </c>
      <c r="C77" s="44">
        <v>0</v>
      </c>
    </row>
    <row r="78" spans="1:3">
      <c r="A78" s="44">
        <v>5012</v>
      </c>
      <c r="B78" s="44" t="s">
        <v>352</v>
      </c>
      <c r="C78" s="44">
        <v>10000</v>
      </c>
    </row>
    <row r="79" spans="1:3">
      <c r="A79" s="44">
        <v>5013</v>
      </c>
      <c r="B79" s="44" t="s">
        <v>353</v>
      </c>
      <c r="C79" s="44">
        <v>0</v>
      </c>
    </row>
    <row r="80" spans="1:3">
      <c r="A80" s="44">
        <v>5014</v>
      </c>
      <c r="B80" s="44" t="s">
        <v>354</v>
      </c>
      <c r="C80" s="44">
        <v>5000</v>
      </c>
    </row>
    <row r="81" spans="1:3">
      <c r="A81" s="44">
        <v>5015</v>
      </c>
      <c r="B81" s="44" t="s">
        <v>355</v>
      </c>
      <c r="C81" s="44">
        <v>13000</v>
      </c>
    </row>
    <row r="82" spans="1:3">
      <c r="A82" s="44">
        <v>5016</v>
      </c>
      <c r="B82" s="44" t="s">
        <v>356</v>
      </c>
      <c r="C82" s="44">
        <v>20000</v>
      </c>
    </row>
  </sheetData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8"/>
  <sheetViews>
    <sheetView zoomScale="85" zoomScaleNormal="85" workbookViewId="0">
      <pane xSplit="2" ySplit="5" topLeftCell="C42" activePane="bottomRight" state="frozen"/>
      <selection/>
      <selection pane="topRight"/>
      <selection pane="bottomLeft"/>
      <selection pane="bottomRight" activeCell="B53" sqref="B53"/>
    </sheetView>
  </sheetViews>
  <sheetFormatPr defaultColWidth="9" defaultRowHeight="16.5"/>
  <cols>
    <col min="1" max="1" width="8" style="49" customWidth="1"/>
    <col min="2" max="2" width="12.875" style="49" customWidth="1"/>
    <col min="3" max="3" width="20.625" style="49" customWidth="1"/>
    <col min="4" max="4" width="20.5" style="49" customWidth="1"/>
    <col min="5" max="20" width="11.125" style="49" customWidth="1"/>
    <col min="21" max="21" width="11.25" style="49" customWidth="1"/>
    <col min="22" max="22" width="10.625" style="49" customWidth="1"/>
    <col min="23" max="23" width="12" style="49" customWidth="1"/>
    <col min="24" max="24" width="15" style="49" customWidth="1"/>
    <col min="25" max="25" width="16.25" style="49" customWidth="1"/>
    <col min="26" max="26" width="10.375" style="49" customWidth="1"/>
    <col min="27" max="27" width="14.375" style="49" customWidth="1"/>
    <col min="28" max="28" width="11.125" style="49" customWidth="1"/>
    <col min="29" max="29" width="9" style="49"/>
    <col min="30" max="30" width="11.25" style="49" customWidth="1"/>
    <col min="31" max="32" width="9" style="87"/>
    <col min="33" max="16384" width="9" style="49"/>
  </cols>
  <sheetData>
    <row r="1" spans="1:7">
      <c r="A1" s="49" t="s">
        <v>29</v>
      </c>
      <c r="G1" s="60"/>
    </row>
    <row r="2" s="47" customFormat="1" spans="1:37">
      <c r="A2" s="66" t="s">
        <v>194</v>
      </c>
      <c r="B2" s="66" t="s">
        <v>195</v>
      </c>
      <c r="C2" s="66" t="s">
        <v>195</v>
      </c>
      <c r="D2" s="66" t="s">
        <v>195</v>
      </c>
      <c r="E2" s="66" t="s">
        <v>195</v>
      </c>
      <c r="F2" s="66" t="s">
        <v>195</v>
      </c>
      <c r="G2" s="66" t="s">
        <v>194</v>
      </c>
      <c r="H2" s="88" t="s">
        <v>194</v>
      </c>
      <c r="I2" s="88" t="s">
        <v>194</v>
      </c>
      <c r="J2" s="88" t="s">
        <v>194</v>
      </c>
      <c r="K2" s="88" t="s">
        <v>194</v>
      </c>
      <c r="L2" s="88" t="s">
        <v>194</v>
      </c>
      <c r="M2" s="88" t="s">
        <v>194</v>
      </c>
      <c r="N2" s="88" t="s">
        <v>194</v>
      </c>
      <c r="O2" s="88" t="s">
        <v>194</v>
      </c>
      <c r="P2" s="88" t="s">
        <v>194</v>
      </c>
      <c r="Q2" s="93" t="s">
        <v>194</v>
      </c>
      <c r="R2" s="93" t="s">
        <v>194</v>
      </c>
      <c r="S2" s="93" t="s">
        <v>194</v>
      </c>
      <c r="T2" s="93" t="s">
        <v>194</v>
      </c>
      <c r="U2" s="93" t="s">
        <v>194</v>
      </c>
      <c r="V2" s="93" t="s">
        <v>194</v>
      </c>
      <c r="W2" s="93" t="s">
        <v>194</v>
      </c>
      <c r="X2" s="94" t="s">
        <v>194</v>
      </c>
      <c r="Y2" s="94" t="s">
        <v>194</v>
      </c>
      <c r="Z2" s="94" t="s">
        <v>194</v>
      </c>
      <c r="AA2" s="94" t="s">
        <v>194</v>
      </c>
      <c r="AB2" s="94" t="s">
        <v>194</v>
      </c>
      <c r="AC2" s="66" t="s">
        <v>195</v>
      </c>
      <c r="AD2" s="66" t="s">
        <v>195</v>
      </c>
      <c r="AE2" s="103" t="s">
        <v>194</v>
      </c>
      <c r="AF2" s="104" t="s">
        <v>194</v>
      </c>
      <c r="AG2" s="66" t="s">
        <v>194</v>
      </c>
      <c r="AH2" s="66" t="s">
        <v>194</v>
      </c>
      <c r="AI2" s="66" t="s">
        <v>194</v>
      </c>
      <c r="AJ2" s="104" t="s">
        <v>194</v>
      </c>
      <c r="AK2" s="112" t="s">
        <v>194</v>
      </c>
    </row>
    <row r="3" s="47" customFormat="1" spans="1:37">
      <c r="A3" s="69" t="s">
        <v>234</v>
      </c>
      <c r="B3" s="69" t="s">
        <v>237</v>
      </c>
      <c r="C3" s="69" t="s">
        <v>235</v>
      </c>
      <c r="D3" s="69" t="s">
        <v>357</v>
      </c>
      <c r="E3" s="69" t="s">
        <v>358</v>
      </c>
      <c r="F3" s="69" t="s">
        <v>359</v>
      </c>
      <c r="G3" s="69" t="s">
        <v>360</v>
      </c>
      <c r="H3" s="89" t="s">
        <v>361</v>
      </c>
      <c r="I3" s="89" t="s">
        <v>362</v>
      </c>
      <c r="J3" s="89" t="s">
        <v>196</v>
      </c>
      <c r="K3" s="89" t="s">
        <v>363</v>
      </c>
      <c r="L3" s="89" t="s">
        <v>364</v>
      </c>
      <c r="M3" s="89" t="s">
        <v>365</v>
      </c>
      <c r="N3" s="89" t="s">
        <v>366</v>
      </c>
      <c r="O3" s="89" t="s">
        <v>367</v>
      </c>
      <c r="P3" s="89" t="s">
        <v>368</v>
      </c>
      <c r="Q3" s="95" t="s">
        <v>369</v>
      </c>
      <c r="R3" s="95" t="s">
        <v>370</v>
      </c>
      <c r="S3" s="95" t="s">
        <v>371</v>
      </c>
      <c r="T3" s="95" t="s">
        <v>372</v>
      </c>
      <c r="U3" s="95" t="s">
        <v>373</v>
      </c>
      <c r="V3" s="95" t="s">
        <v>374</v>
      </c>
      <c r="W3" s="95" t="s">
        <v>375</v>
      </c>
      <c r="X3" s="96" t="s">
        <v>376</v>
      </c>
      <c r="Y3" s="96" t="s">
        <v>377</v>
      </c>
      <c r="Z3" s="96" t="s">
        <v>378</v>
      </c>
      <c r="AA3" s="96" t="s">
        <v>379</v>
      </c>
      <c r="AB3" s="96" t="s">
        <v>380</v>
      </c>
      <c r="AC3" s="69" t="s">
        <v>381</v>
      </c>
      <c r="AD3" s="70" t="s">
        <v>382</v>
      </c>
      <c r="AE3" s="105" t="s">
        <v>383</v>
      </c>
      <c r="AF3" s="106" t="s">
        <v>384</v>
      </c>
      <c r="AG3" s="69" t="s">
        <v>385</v>
      </c>
      <c r="AH3" s="69" t="s">
        <v>386</v>
      </c>
      <c r="AI3" s="69" t="s">
        <v>387</v>
      </c>
      <c r="AJ3" s="106" t="s">
        <v>386</v>
      </c>
      <c r="AK3" s="113" t="s">
        <v>388</v>
      </c>
    </row>
    <row r="4" s="47" customFormat="1" spans="1:37">
      <c r="A4" s="73" t="s">
        <v>201</v>
      </c>
      <c r="B4" s="73" t="s">
        <v>389</v>
      </c>
      <c r="C4" s="73" t="s">
        <v>201</v>
      </c>
      <c r="D4" s="73" t="s">
        <v>201</v>
      </c>
      <c r="E4" s="73" t="s">
        <v>201</v>
      </c>
      <c r="F4" s="73" t="s">
        <v>201</v>
      </c>
      <c r="G4" s="73" t="s">
        <v>202</v>
      </c>
      <c r="H4" s="90" t="s">
        <v>201</v>
      </c>
      <c r="I4" s="90" t="s">
        <v>201</v>
      </c>
      <c r="J4" s="90" t="s">
        <v>201</v>
      </c>
      <c r="K4" s="90" t="s">
        <v>201</v>
      </c>
      <c r="L4" s="90" t="s">
        <v>201</v>
      </c>
      <c r="M4" s="90" t="s">
        <v>201</v>
      </c>
      <c r="N4" s="90" t="s">
        <v>202</v>
      </c>
      <c r="O4" s="90" t="s">
        <v>202</v>
      </c>
      <c r="P4" s="90" t="s">
        <v>201</v>
      </c>
      <c r="Q4" s="97" t="s">
        <v>201</v>
      </c>
      <c r="R4" s="97" t="s">
        <v>201</v>
      </c>
      <c r="S4" s="97" t="s">
        <v>201</v>
      </c>
      <c r="T4" s="97" t="s">
        <v>201</v>
      </c>
      <c r="U4" s="97" t="s">
        <v>201</v>
      </c>
      <c r="V4" s="97" t="s">
        <v>201</v>
      </c>
      <c r="W4" s="97" t="s">
        <v>201</v>
      </c>
      <c r="X4" s="98" t="s">
        <v>201</v>
      </c>
      <c r="Y4" s="98" t="s">
        <v>201</v>
      </c>
      <c r="Z4" s="98" t="s">
        <v>201</v>
      </c>
      <c r="AA4" s="98" t="s">
        <v>201</v>
      </c>
      <c r="AB4" s="98" t="s">
        <v>201</v>
      </c>
      <c r="AC4" s="73" t="s">
        <v>202</v>
      </c>
      <c r="AD4" s="74" t="s">
        <v>202</v>
      </c>
      <c r="AE4" s="107" t="s">
        <v>390</v>
      </c>
      <c r="AF4" s="108" t="s">
        <v>201</v>
      </c>
      <c r="AG4" s="73" t="s">
        <v>202</v>
      </c>
      <c r="AH4" s="73" t="s">
        <v>201</v>
      </c>
      <c r="AI4" s="73" t="s">
        <v>201</v>
      </c>
      <c r="AJ4" s="108" t="s">
        <v>201</v>
      </c>
      <c r="AK4" s="41" t="s">
        <v>202</v>
      </c>
    </row>
    <row r="5" s="47" customFormat="1" spans="1:37">
      <c r="A5" s="77" t="s">
        <v>29</v>
      </c>
      <c r="B5" s="77" t="s">
        <v>391</v>
      </c>
      <c r="C5" s="77" t="s">
        <v>238</v>
      </c>
      <c r="D5" s="77" t="s">
        <v>16</v>
      </c>
      <c r="E5" s="77" t="s">
        <v>392</v>
      </c>
      <c r="F5" s="77" t="s">
        <v>393</v>
      </c>
      <c r="G5" s="77" t="s">
        <v>394</v>
      </c>
      <c r="H5" s="91" t="s">
        <v>395</v>
      </c>
      <c r="I5" s="91" t="s">
        <v>147</v>
      </c>
      <c r="J5" s="91" t="s">
        <v>175</v>
      </c>
      <c r="K5" s="91" t="s">
        <v>150</v>
      </c>
      <c r="L5" s="91" t="s">
        <v>396</v>
      </c>
      <c r="M5" s="91" t="s">
        <v>397</v>
      </c>
      <c r="N5" s="91" t="s">
        <v>398</v>
      </c>
      <c r="O5" s="91" t="s">
        <v>399</v>
      </c>
      <c r="P5" s="91" t="s">
        <v>400</v>
      </c>
      <c r="Q5" s="99" t="s">
        <v>401</v>
      </c>
      <c r="R5" s="99" t="s">
        <v>402</v>
      </c>
      <c r="S5" s="99" t="s">
        <v>403</v>
      </c>
      <c r="T5" s="99" t="s">
        <v>404</v>
      </c>
      <c r="U5" s="99" t="s">
        <v>405</v>
      </c>
      <c r="V5" s="99" t="s">
        <v>406</v>
      </c>
      <c r="W5" s="99" t="s">
        <v>407</v>
      </c>
      <c r="X5" s="100" t="s">
        <v>408</v>
      </c>
      <c r="Y5" s="100" t="s">
        <v>409</v>
      </c>
      <c r="Z5" s="100" t="s">
        <v>410</v>
      </c>
      <c r="AA5" s="100" t="s">
        <v>411</v>
      </c>
      <c r="AB5" s="100" t="s">
        <v>412</v>
      </c>
      <c r="AC5" s="77" t="s">
        <v>413</v>
      </c>
      <c r="AD5" s="78" t="s">
        <v>414</v>
      </c>
      <c r="AE5" s="109" t="s">
        <v>415</v>
      </c>
      <c r="AF5" s="110" t="s">
        <v>416</v>
      </c>
      <c r="AG5" s="77" t="s">
        <v>417</v>
      </c>
      <c r="AH5" s="77" t="s">
        <v>418</v>
      </c>
      <c r="AI5" s="77" t="s">
        <v>419</v>
      </c>
      <c r="AJ5" s="110" t="s">
        <v>420</v>
      </c>
      <c r="AK5" s="114" t="s">
        <v>421</v>
      </c>
    </row>
    <row r="6" spans="1:37">
      <c r="A6" s="49">
        <v>13001</v>
      </c>
      <c r="B6" s="80" t="s">
        <v>422</v>
      </c>
      <c r="C6" s="49" t="s">
        <v>423</v>
      </c>
      <c r="D6" s="49" t="s">
        <v>424</v>
      </c>
      <c r="E6" s="49" t="s">
        <v>425</v>
      </c>
      <c r="F6" s="49" t="s">
        <v>426</v>
      </c>
      <c r="G6" s="49">
        <v>13001</v>
      </c>
      <c r="H6" s="49">
        <v>60</v>
      </c>
      <c r="I6" s="49">
        <v>3</v>
      </c>
      <c r="J6" s="49">
        <v>1</v>
      </c>
      <c r="K6" s="49">
        <v>5</v>
      </c>
      <c r="L6" s="49">
        <v>14</v>
      </c>
      <c r="M6" s="49">
        <v>20</v>
      </c>
      <c r="N6" s="49">
        <v>30001</v>
      </c>
      <c r="O6" s="49">
        <v>40001</v>
      </c>
      <c r="P6" s="49">
        <v>1</v>
      </c>
      <c r="Q6" s="49">
        <v>71</v>
      </c>
      <c r="R6" s="49">
        <v>11</v>
      </c>
      <c r="S6" s="49">
        <v>5</v>
      </c>
      <c r="T6" s="49">
        <v>4</v>
      </c>
      <c r="U6" s="49">
        <v>0</v>
      </c>
      <c r="V6" s="49">
        <v>0</v>
      </c>
      <c r="W6" s="49">
        <v>0</v>
      </c>
      <c r="X6" s="49">
        <v>130010</v>
      </c>
      <c r="Y6" s="49">
        <v>130011</v>
      </c>
      <c r="Z6" s="49">
        <v>130012</v>
      </c>
      <c r="AA6" s="49">
        <v>130013</v>
      </c>
      <c r="AB6" s="49">
        <v>130014</v>
      </c>
      <c r="AC6" s="49" t="s">
        <v>427</v>
      </c>
      <c r="AD6" s="49" t="s">
        <v>428</v>
      </c>
      <c r="AE6" s="87">
        <v>1</v>
      </c>
      <c r="AF6" s="87">
        <v>1</v>
      </c>
      <c r="AG6" s="49">
        <v>13</v>
      </c>
      <c r="AH6" s="49">
        <v>513001</v>
      </c>
      <c r="AI6" s="49">
        <v>0</v>
      </c>
      <c r="AJ6" s="49">
        <v>1</v>
      </c>
      <c r="AK6" s="49">
        <v>1</v>
      </c>
    </row>
    <row r="7" spans="1:36">
      <c r="A7" s="49">
        <v>14002</v>
      </c>
      <c r="B7" s="80" t="s">
        <v>429</v>
      </c>
      <c r="C7" s="49" t="s">
        <v>430</v>
      </c>
      <c r="D7" s="49" t="s">
        <v>431</v>
      </c>
      <c r="E7" s="49" t="s">
        <v>432</v>
      </c>
      <c r="F7" s="49" t="s">
        <v>433</v>
      </c>
      <c r="G7" s="49">
        <v>14002</v>
      </c>
      <c r="H7" s="49">
        <v>60</v>
      </c>
      <c r="I7" s="49">
        <v>4</v>
      </c>
      <c r="J7" s="49">
        <v>1</v>
      </c>
      <c r="K7" s="49">
        <v>5</v>
      </c>
      <c r="L7" s="49">
        <v>14</v>
      </c>
      <c r="M7" s="49">
        <v>20</v>
      </c>
      <c r="N7" s="49">
        <v>30002</v>
      </c>
      <c r="O7" s="49">
        <v>40002</v>
      </c>
      <c r="P7" s="49">
        <v>2</v>
      </c>
      <c r="Q7" s="49">
        <v>74</v>
      </c>
      <c r="R7" s="49">
        <v>10</v>
      </c>
      <c r="S7" s="49">
        <v>5</v>
      </c>
      <c r="T7" s="49">
        <v>5</v>
      </c>
      <c r="U7" s="49">
        <v>0</v>
      </c>
      <c r="V7" s="49">
        <v>0</v>
      </c>
      <c r="W7" s="49">
        <v>0</v>
      </c>
      <c r="X7" s="49">
        <v>140020</v>
      </c>
      <c r="Y7" s="49">
        <v>140021</v>
      </c>
      <c r="Z7" s="49">
        <v>140022</v>
      </c>
      <c r="AA7" s="49">
        <v>140023</v>
      </c>
      <c r="AB7" s="49">
        <v>140024</v>
      </c>
      <c r="AC7" s="49" t="s">
        <v>434</v>
      </c>
      <c r="AD7" s="49" t="s">
        <v>435</v>
      </c>
      <c r="AE7" s="87">
        <v>1</v>
      </c>
      <c r="AF7" s="87">
        <v>1</v>
      </c>
      <c r="AG7" s="49">
        <v>14</v>
      </c>
      <c r="AH7" s="49">
        <v>514002</v>
      </c>
      <c r="AI7" s="49">
        <v>0</v>
      </c>
      <c r="AJ7" s="49">
        <v>1</v>
      </c>
    </row>
    <row r="8" spans="1:37">
      <c r="A8" s="49">
        <v>13003</v>
      </c>
      <c r="B8" s="80" t="s">
        <v>436</v>
      </c>
      <c r="C8" s="49" t="s">
        <v>437</v>
      </c>
      <c r="D8" s="49" t="s">
        <v>438</v>
      </c>
      <c r="E8" s="49" t="s">
        <v>439</v>
      </c>
      <c r="F8" s="49" t="s">
        <v>440</v>
      </c>
      <c r="G8" s="49">
        <v>13003</v>
      </c>
      <c r="H8" s="49">
        <v>60</v>
      </c>
      <c r="I8" s="49">
        <v>3</v>
      </c>
      <c r="J8" s="49">
        <v>1</v>
      </c>
      <c r="K8" s="49">
        <v>5</v>
      </c>
      <c r="L8" s="49">
        <v>14</v>
      </c>
      <c r="M8" s="49">
        <v>20</v>
      </c>
      <c r="N8" s="49">
        <v>10001</v>
      </c>
      <c r="O8" s="49">
        <v>60007</v>
      </c>
      <c r="P8" s="49">
        <v>1</v>
      </c>
      <c r="Q8" s="49">
        <v>67</v>
      </c>
      <c r="R8" s="49">
        <v>11</v>
      </c>
      <c r="S8" s="49">
        <v>5</v>
      </c>
      <c r="T8" s="49">
        <v>4</v>
      </c>
      <c r="U8" s="49">
        <v>0</v>
      </c>
      <c r="V8" s="49">
        <v>0</v>
      </c>
      <c r="W8" s="49">
        <v>0</v>
      </c>
      <c r="X8" s="49">
        <v>130030</v>
      </c>
      <c r="Y8" s="49">
        <v>130031</v>
      </c>
      <c r="Z8" s="49">
        <v>130032</v>
      </c>
      <c r="AA8" s="49">
        <v>130033</v>
      </c>
      <c r="AB8" s="49">
        <v>130034</v>
      </c>
      <c r="AC8" s="49" t="s">
        <v>441</v>
      </c>
      <c r="AD8" s="49" t="s">
        <v>442</v>
      </c>
      <c r="AE8" s="87">
        <v>1</v>
      </c>
      <c r="AF8" s="87">
        <v>1</v>
      </c>
      <c r="AG8" s="49">
        <v>15</v>
      </c>
      <c r="AH8" s="49">
        <v>513003</v>
      </c>
      <c r="AI8" s="49">
        <v>0</v>
      </c>
      <c r="AJ8" s="49">
        <v>1</v>
      </c>
      <c r="AK8" s="49">
        <v>1</v>
      </c>
    </row>
    <row r="9" spans="1:37">
      <c r="A9" s="49">
        <v>11004</v>
      </c>
      <c r="B9" s="80" t="s">
        <v>443</v>
      </c>
      <c r="C9" s="49" t="s">
        <v>444</v>
      </c>
      <c r="D9" s="49" t="s">
        <v>445</v>
      </c>
      <c r="E9" s="49" t="s">
        <v>446</v>
      </c>
      <c r="F9" s="49" t="s">
        <v>447</v>
      </c>
      <c r="G9" s="49">
        <v>11004</v>
      </c>
      <c r="H9" s="49">
        <v>60</v>
      </c>
      <c r="I9" s="49">
        <v>1</v>
      </c>
      <c r="J9" s="49">
        <v>1</v>
      </c>
      <c r="K9" s="49">
        <v>5</v>
      </c>
      <c r="L9" s="49">
        <v>14</v>
      </c>
      <c r="M9" s="49">
        <v>20</v>
      </c>
      <c r="N9" s="49">
        <v>50000</v>
      </c>
      <c r="O9" s="49">
        <v>60001</v>
      </c>
      <c r="P9" s="49">
        <v>1</v>
      </c>
      <c r="Q9" s="49">
        <v>71</v>
      </c>
      <c r="R9" s="49">
        <v>9</v>
      </c>
      <c r="S9" s="49">
        <v>5</v>
      </c>
      <c r="T9" s="49">
        <v>4</v>
      </c>
      <c r="U9" s="49">
        <v>0</v>
      </c>
      <c r="V9" s="49">
        <v>0</v>
      </c>
      <c r="W9" s="49">
        <v>0</v>
      </c>
      <c r="X9" s="49">
        <v>110040</v>
      </c>
      <c r="Y9" s="49">
        <v>110041</v>
      </c>
      <c r="Z9" s="49">
        <v>110042</v>
      </c>
      <c r="AA9" s="49">
        <v>110043</v>
      </c>
      <c r="AB9" s="49">
        <v>110044</v>
      </c>
      <c r="AC9" s="49" t="s">
        <v>448</v>
      </c>
      <c r="AD9" s="49" t="s">
        <v>449</v>
      </c>
      <c r="AE9" s="87">
        <v>1</v>
      </c>
      <c r="AF9" s="87">
        <v>1</v>
      </c>
      <c r="AG9" s="49">
        <v>16</v>
      </c>
      <c r="AH9" s="49">
        <v>511004</v>
      </c>
      <c r="AI9" s="49">
        <v>0</v>
      </c>
      <c r="AJ9" s="49">
        <v>1</v>
      </c>
      <c r="AK9" s="49">
        <v>1</v>
      </c>
    </row>
    <row r="10" spans="1:37">
      <c r="A10" s="49">
        <v>12005</v>
      </c>
      <c r="B10" s="80" t="s">
        <v>450</v>
      </c>
      <c r="C10" s="49" t="s">
        <v>451</v>
      </c>
      <c r="D10" s="49" t="s">
        <v>452</v>
      </c>
      <c r="E10" s="49" t="s">
        <v>453</v>
      </c>
      <c r="F10" s="49" t="s">
        <v>454</v>
      </c>
      <c r="G10" s="49">
        <v>12005</v>
      </c>
      <c r="H10" s="49">
        <v>60</v>
      </c>
      <c r="I10" s="49">
        <v>2</v>
      </c>
      <c r="J10" s="49">
        <v>1</v>
      </c>
      <c r="K10" s="49">
        <v>5</v>
      </c>
      <c r="L10" s="49">
        <v>14</v>
      </c>
      <c r="M10" s="49">
        <v>20</v>
      </c>
      <c r="N10" s="49">
        <v>30004</v>
      </c>
      <c r="O10" s="49">
        <v>10002</v>
      </c>
      <c r="P10" s="49">
        <v>2</v>
      </c>
      <c r="Q10" s="49">
        <v>66</v>
      </c>
      <c r="R10" s="49">
        <v>11</v>
      </c>
      <c r="S10" s="49">
        <v>4</v>
      </c>
      <c r="T10" s="49">
        <v>5</v>
      </c>
      <c r="U10" s="49">
        <v>0</v>
      </c>
      <c r="V10" s="49">
        <v>0</v>
      </c>
      <c r="W10" s="49">
        <v>0</v>
      </c>
      <c r="X10" s="49">
        <v>120050</v>
      </c>
      <c r="Y10" s="49">
        <v>120051</v>
      </c>
      <c r="Z10" s="49">
        <v>120052</v>
      </c>
      <c r="AA10" s="49">
        <v>120053</v>
      </c>
      <c r="AB10" s="49">
        <v>120054</v>
      </c>
      <c r="AC10" s="49" t="s">
        <v>455</v>
      </c>
      <c r="AD10" s="49" t="s">
        <v>456</v>
      </c>
      <c r="AE10" s="87">
        <v>1</v>
      </c>
      <c r="AF10" s="87">
        <v>1</v>
      </c>
      <c r="AG10" s="49">
        <v>17</v>
      </c>
      <c r="AH10" s="49">
        <v>512005</v>
      </c>
      <c r="AI10" s="49">
        <v>0</v>
      </c>
      <c r="AJ10" s="49">
        <v>1</v>
      </c>
      <c r="AK10" s="49">
        <v>1</v>
      </c>
    </row>
    <row r="11" spans="1:36">
      <c r="A11" s="49">
        <v>12006</v>
      </c>
      <c r="B11" s="49" t="s">
        <v>457</v>
      </c>
      <c r="C11" s="49" t="s">
        <v>458</v>
      </c>
      <c r="D11" s="49" t="s">
        <v>459</v>
      </c>
      <c r="E11" s="49" t="s">
        <v>460</v>
      </c>
      <c r="F11" s="49" t="s">
        <v>461</v>
      </c>
      <c r="G11" s="49">
        <v>12006</v>
      </c>
      <c r="H11" s="49">
        <v>60</v>
      </c>
      <c r="I11" s="49">
        <v>2</v>
      </c>
      <c r="J11" s="49">
        <v>1</v>
      </c>
      <c r="K11" s="49">
        <v>5</v>
      </c>
      <c r="L11" s="49">
        <v>14</v>
      </c>
      <c r="M11" s="49">
        <v>20</v>
      </c>
      <c r="N11" s="49">
        <v>10024</v>
      </c>
      <c r="O11" s="49">
        <v>10025</v>
      </c>
      <c r="P11" s="49">
        <v>2</v>
      </c>
      <c r="Q11" s="49">
        <v>69</v>
      </c>
      <c r="R11" s="49">
        <v>12</v>
      </c>
      <c r="S11" s="49">
        <v>4</v>
      </c>
      <c r="T11" s="49">
        <v>5</v>
      </c>
      <c r="U11" s="49">
        <v>0</v>
      </c>
      <c r="V11" s="49">
        <v>0</v>
      </c>
      <c r="W11" s="49">
        <v>0</v>
      </c>
      <c r="X11" s="49">
        <v>120060</v>
      </c>
      <c r="Y11" s="49">
        <v>120061</v>
      </c>
      <c r="Z11" s="49">
        <v>120062</v>
      </c>
      <c r="AA11" s="49">
        <v>120063</v>
      </c>
      <c r="AB11" s="49">
        <v>120064</v>
      </c>
      <c r="AC11" s="49" t="s">
        <v>462</v>
      </c>
      <c r="AD11" s="49" t="s">
        <v>463</v>
      </c>
      <c r="AE11" s="87">
        <v>1</v>
      </c>
      <c r="AF11" s="87">
        <v>0</v>
      </c>
      <c r="AG11" s="49">
        <v>18</v>
      </c>
      <c r="AH11" s="49">
        <v>512006</v>
      </c>
      <c r="AI11" s="49">
        <v>0</v>
      </c>
      <c r="AJ11" s="49">
        <v>1</v>
      </c>
    </row>
    <row r="12" spans="17:29">
      <c r="Q12" s="49" t="s">
        <v>464</v>
      </c>
      <c r="R12" s="49" t="s">
        <v>464</v>
      </c>
      <c r="S12" s="49" t="s">
        <v>464</v>
      </c>
      <c r="T12" s="49" t="s">
        <v>464</v>
      </c>
      <c r="U12" s="49" t="s">
        <v>464</v>
      </c>
      <c r="V12" s="49" t="s">
        <v>464</v>
      </c>
      <c r="W12" s="49" t="s">
        <v>464</v>
      </c>
      <c r="X12" s="101"/>
      <c r="AC12" s="49" t="s">
        <v>464</v>
      </c>
    </row>
    <row r="13" spans="1:37">
      <c r="A13" s="49">
        <v>22001</v>
      </c>
      <c r="B13" s="80" t="s">
        <v>465</v>
      </c>
      <c r="C13" s="49" t="s">
        <v>466</v>
      </c>
      <c r="D13" s="49" t="s">
        <v>467</v>
      </c>
      <c r="E13" s="49" t="s">
        <v>468</v>
      </c>
      <c r="F13" s="49" t="s">
        <v>469</v>
      </c>
      <c r="G13" s="49">
        <v>22001</v>
      </c>
      <c r="H13" s="49">
        <v>60</v>
      </c>
      <c r="I13" s="49">
        <v>2</v>
      </c>
      <c r="J13" s="49">
        <v>2</v>
      </c>
      <c r="K13" s="49">
        <v>5</v>
      </c>
      <c r="L13" s="49">
        <v>14</v>
      </c>
      <c r="M13" s="49">
        <v>20</v>
      </c>
      <c r="N13" s="49">
        <v>10003</v>
      </c>
      <c r="O13" s="49">
        <v>60005</v>
      </c>
      <c r="P13" s="49">
        <v>2</v>
      </c>
      <c r="Q13" s="49">
        <v>73</v>
      </c>
      <c r="R13" s="49">
        <v>11</v>
      </c>
      <c r="S13" s="49">
        <v>5</v>
      </c>
      <c r="T13" s="49">
        <v>5</v>
      </c>
      <c r="U13" s="49">
        <v>0</v>
      </c>
      <c r="V13" s="49">
        <v>0</v>
      </c>
      <c r="W13" s="49">
        <v>0</v>
      </c>
      <c r="X13" s="49">
        <v>220010</v>
      </c>
      <c r="Y13" s="49">
        <v>220011</v>
      </c>
      <c r="Z13" s="49">
        <v>220012</v>
      </c>
      <c r="AA13" s="49">
        <v>220013</v>
      </c>
      <c r="AB13" s="49">
        <v>220014</v>
      </c>
      <c r="AC13" s="49" t="s">
        <v>470</v>
      </c>
      <c r="AD13" s="49" t="s">
        <v>471</v>
      </c>
      <c r="AE13" s="87">
        <v>1</v>
      </c>
      <c r="AF13" s="87">
        <v>1</v>
      </c>
      <c r="AG13" s="49">
        <v>19</v>
      </c>
      <c r="AH13" s="49">
        <v>522001</v>
      </c>
      <c r="AI13" s="49">
        <v>0</v>
      </c>
      <c r="AJ13" s="49">
        <v>1</v>
      </c>
      <c r="AK13" s="49">
        <v>1</v>
      </c>
    </row>
    <row r="14" spans="1:37">
      <c r="A14" s="49">
        <v>23002</v>
      </c>
      <c r="B14" s="80" t="s">
        <v>472</v>
      </c>
      <c r="C14" s="49" t="s">
        <v>473</v>
      </c>
      <c r="D14" s="49" t="s">
        <v>474</v>
      </c>
      <c r="E14" s="49" t="s">
        <v>475</v>
      </c>
      <c r="F14" s="49" t="s">
        <v>476</v>
      </c>
      <c r="G14" s="49">
        <v>23002</v>
      </c>
      <c r="H14" s="49">
        <v>60</v>
      </c>
      <c r="I14" s="49">
        <v>3</v>
      </c>
      <c r="J14" s="49">
        <v>2</v>
      </c>
      <c r="K14" s="49">
        <v>5</v>
      </c>
      <c r="L14" s="49">
        <v>14</v>
      </c>
      <c r="M14" s="49">
        <v>20</v>
      </c>
      <c r="N14" s="49">
        <v>10004</v>
      </c>
      <c r="O14" s="49">
        <v>10028</v>
      </c>
      <c r="P14" s="49">
        <v>1</v>
      </c>
      <c r="Q14" s="49">
        <v>75</v>
      </c>
      <c r="R14" s="49">
        <v>10</v>
      </c>
      <c r="S14" s="49">
        <v>6</v>
      </c>
      <c r="T14" s="49">
        <v>5</v>
      </c>
      <c r="U14" s="49">
        <v>0</v>
      </c>
      <c r="V14" s="49">
        <v>0</v>
      </c>
      <c r="W14" s="49">
        <v>0</v>
      </c>
      <c r="X14" s="49">
        <v>230020</v>
      </c>
      <c r="Y14" s="49">
        <v>230021</v>
      </c>
      <c r="Z14" s="49">
        <v>230022</v>
      </c>
      <c r="AA14" s="49">
        <v>230023</v>
      </c>
      <c r="AB14" s="49">
        <v>230024</v>
      </c>
      <c r="AC14" s="49" t="s">
        <v>477</v>
      </c>
      <c r="AD14" s="49" t="s">
        <v>478</v>
      </c>
      <c r="AE14" s="111">
        <v>1</v>
      </c>
      <c r="AF14" s="111">
        <v>1</v>
      </c>
      <c r="AG14" s="49">
        <v>20</v>
      </c>
      <c r="AH14" s="49">
        <v>523002</v>
      </c>
      <c r="AI14" s="49">
        <v>0</v>
      </c>
      <c r="AJ14" s="49">
        <v>1</v>
      </c>
      <c r="AK14" s="49">
        <v>1</v>
      </c>
    </row>
    <row r="15" spans="1:36">
      <c r="A15" s="49">
        <v>21003</v>
      </c>
      <c r="B15" s="49" t="s">
        <v>479</v>
      </c>
      <c r="C15" s="49" t="s">
        <v>480</v>
      </c>
      <c r="D15" s="49" t="s">
        <v>481</v>
      </c>
      <c r="E15" s="49" t="s">
        <v>482</v>
      </c>
      <c r="F15" s="49" t="s">
        <v>483</v>
      </c>
      <c r="G15" s="49">
        <v>21003</v>
      </c>
      <c r="H15" s="49">
        <v>60</v>
      </c>
      <c r="I15" s="49">
        <v>1</v>
      </c>
      <c r="J15" s="49">
        <v>2</v>
      </c>
      <c r="K15" s="49">
        <v>5</v>
      </c>
      <c r="L15" s="49">
        <v>14</v>
      </c>
      <c r="M15" s="49">
        <v>20</v>
      </c>
      <c r="N15" s="49">
        <v>20001</v>
      </c>
      <c r="O15" s="49">
        <v>10029</v>
      </c>
      <c r="P15" s="49">
        <v>1</v>
      </c>
      <c r="Q15" s="49">
        <v>75</v>
      </c>
      <c r="R15" s="49">
        <v>8</v>
      </c>
      <c r="S15" s="49">
        <v>6</v>
      </c>
      <c r="T15" s="49">
        <v>5</v>
      </c>
      <c r="U15" s="49">
        <v>0</v>
      </c>
      <c r="V15" s="49">
        <v>0</v>
      </c>
      <c r="W15" s="49">
        <v>0</v>
      </c>
      <c r="X15" s="49">
        <v>210030</v>
      </c>
      <c r="Y15" s="49">
        <v>210031</v>
      </c>
      <c r="Z15" s="49">
        <v>210032</v>
      </c>
      <c r="AA15" s="49">
        <v>210033</v>
      </c>
      <c r="AB15" s="49">
        <v>210034</v>
      </c>
      <c r="AC15" s="49" t="s">
        <v>484</v>
      </c>
      <c r="AD15" s="49" t="s">
        <v>485</v>
      </c>
      <c r="AE15" s="111">
        <v>1</v>
      </c>
      <c r="AF15" s="111">
        <v>1</v>
      </c>
      <c r="AG15" s="49">
        <v>21</v>
      </c>
      <c r="AH15" s="49">
        <v>521003</v>
      </c>
      <c r="AI15" s="49">
        <v>0</v>
      </c>
      <c r="AJ15" s="49">
        <v>1</v>
      </c>
    </row>
    <row r="16" spans="1:37">
      <c r="A16" s="49">
        <v>22004</v>
      </c>
      <c r="B16" s="49" t="s">
        <v>486</v>
      </c>
      <c r="C16" s="49" t="s">
        <v>487</v>
      </c>
      <c r="D16" s="49" t="s">
        <v>488</v>
      </c>
      <c r="E16" s="49" t="s">
        <v>489</v>
      </c>
      <c r="F16" s="49" t="s">
        <v>490</v>
      </c>
      <c r="G16" s="49">
        <v>22004</v>
      </c>
      <c r="H16" s="49">
        <v>60</v>
      </c>
      <c r="I16" s="49">
        <v>2</v>
      </c>
      <c r="J16" s="49">
        <v>2</v>
      </c>
      <c r="K16" s="49">
        <v>5</v>
      </c>
      <c r="L16" s="49">
        <v>14</v>
      </c>
      <c r="M16" s="49">
        <v>20</v>
      </c>
      <c r="N16" s="49">
        <v>10011</v>
      </c>
      <c r="O16" s="49">
        <v>60008</v>
      </c>
      <c r="P16" s="49">
        <v>2</v>
      </c>
      <c r="Q16" s="49">
        <v>69</v>
      </c>
      <c r="R16" s="49">
        <v>10</v>
      </c>
      <c r="S16" s="49">
        <v>4</v>
      </c>
      <c r="T16" s="49">
        <v>5</v>
      </c>
      <c r="U16" s="49">
        <v>0</v>
      </c>
      <c r="V16" s="49">
        <v>0</v>
      </c>
      <c r="W16" s="49">
        <v>0</v>
      </c>
      <c r="X16" s="49">
        <v>220040</v>
      </c>
      <c r="Y16" s="49">
        <v>220041</v>
      </c>
      <c r="Z16" s="49">
        <v>220042</v>
      </c>
      <c r="AA16" s="49">
        <v>220043</v>
      </c>
      <c r="AB16" s="49">
        <v>220044</v>
      </c>
      <c r="AC16" s="49" t="s">
        <v>491</v>
      </c>
      <c r="AD16" s="49" t="s">
        <v>492</v>
      </c>
      <c r="AE16" s="111">
        <v>1</v>
      </c>
      <c r="AF16" s="111">
        <v>1</v>
      </c>
      <c r="AG16" s="49">
        <v>22</v>
      </c>
      <c r="AH16" s="49">
        <v>522004</v>
      </c>
      <c r="AI16" s="49">
        <v>0</v>
      </c>
      <c r="AJ16" s="49">
        <v>1</v>
      </c>
      <c r="AK16" s="49">
        <v>1</v>
      </c>
    </row>
    <row r="17" spans="1:37">
      <c r="A17" s="49">
        <v>24005</v>
      </c>
      <c r="B17" s="49" t="s">
        <v>493</v>
      </c>
      <c r="C17" s="49" t="s">
        <v>494</v>
      </c>
      <c r="D17" s="49" t="s">
        <v>495</v>
      </c>
      <c r="E17" s="49" t="s">
        <v>496</v>
      </c>
      <c r="F17" s="49" t="s">
        <v>497</v>
      </c>
      <c r="G17" s="49">
        <v>24005</v>
      </c>
      <c r="H17" s="49">
        <v>60</v>
      </c>
      <c r="I17" s="49">
        <v>4</v>
      </c>
      <c r="J17" s="49">
        <v>2</v>
      </c>
      <c r="K17" s="49">
        <v>5</v>
      </c>
      <c r="L17" s="49">
        <v>14</v>
      </c>
      <c r="M17" s="49">
        <v>20</v>
      </c>
      <c r="N17" s="49">
        <v>40004</v>
      </c>
      <c r="O17" s="49">
        <v>20002</v>
      </c>
      <c r="P17" s="49">
        <v>2</v>
      </c>
      <c r="Q17" s="49">
        <v>74</v>
      </c>
      <c r="R17" s="49">
        <v>9</v>
      </c>
      <c r="S17" s="49">
        <v>5</v>
      </c>
      <c r="T17" s="49">
        <v>5</v>
      </c>
      <c r="U17" s="49">
        <v>0</v>
      </c>
      <c r="V17" s="49">
        <v>0</v>
      </c>
      <c r="W17" s="49">
        <v>0</v>
      </c>
      <c r="X17" s="49">
        <v>240050</v>
      </c>
      <c r="Y17" s="49">
        <v>240051</v>
      </c>
      <c r="Z17" s="49">
        <v>240052</v>
      </c>
      <c r="AA17" s="49">
        <v>240053</v>
      </c>
      <c r="AB17" s="49">
        <v>240054</v>
      </c>
      <c r="AC17" s="49" t="s">
        <v>498</v>
      </c>
      <c r="AD17" s="49" t="s">
        <v>499</v>
      </c>
      <c r="AE17" s="111">
        <v>1</v>
      </c>
      <c r="AF17" s="111">
        <v>1</v>
      </c>
      <c r="AG17" s="49">
        <v>23</v>
      </c>
      <c r="AH17" s="49">
        <v>524005</v>
      </c>
      <c r="AI17" s="49">
        <v>0</v>
      </c>
      <c r="AJ17" s="49">
        <v>1</v>
      </c>
      <c r="AK17" s="49">
        <v>1</v>
      </c>
    </row>
    <row r="18" spans="1:36">
      <c r="A18" s="49">
        <v>24006</v>
      </c>
      <c r="B18" s="49" t="s">
        <v>500</v>
      </c>
      <c r="C18" s="49" t="s">
        <v>501</v>
      </c>
      <c r="D18" s="49" t="s">
        <v>502</v>
      </c>
      <c r="E18" s="49" t="s">
        <v>503</v>
      </c>
      <c r="F18" s="49" t="s">
        <v>504</v>
      </c>
      <c r="G18" s="49">
        <v>24006</v>
      </c>
      <c r="H18" s="49">
        <v>60</v>
      </c>
      <c r="I18" s="49">
        <v>4</v>
      </c>
      <c r="J18" s="49">
        <v>2</v>
      </c>
      <c r="K18" s="49">
        <v>5</v>
      </c>
      <c r="L18" s="49">
        <v>14</v>
      </c>
      <c r="M18" s="49">
        <v>20</v>
      </c>
      <c r="N18" s="49">
        <v>40013</v>
      </c>
      <c r="O18" s="49">
        <v>40015</v>
      </c>
      <c r="P18" s="49">
        <v>2</v>
      </c>
      <c r="Q18" s="49">
        <v>78</v>
      </c>
      <c r="R18" s="49">
        <v>9</v>
      </c>
      <c r="S18" s="49">
        <v>5</v>
      </c>
      <c r="T18" s="49">
        <v>6</v>
      </c>
      <c r="U18" s="49">
        <v>0</v>
      </c>
      <c r="V18" s="49">
        <v>0</v>
      </c>
      <c r="W18" s="49">
        <v>0</v>
      </c>
      <c r="X18" s="49">
        <v>240060</v>
      </c>
      <c r="Y18" s="49">
        <v>240061</v>
      </c>
      <c r="Z18" s="49">
        <v>240062</v>
      </c>
      <c r="AA18" s="49">
        <v>240063</v>
      </c>
      <c r="AB18" s="49">
        <v>240064</v>
      </c>
      <c r="AC18" s="49" t="s">
        <v>505</v>
      </c>
      <c r="AD18" s="49" t="s">
        <v>506</v>
      </c>
      <c r="AE18" s="111">
        <v>1</v>
      </c>
      <c r="AF18" s="111">
        <v>0</v>
      </c>
      <c r="AG18" s="49">
        <v>24</v>
      </c>
      <c r="AH18" s="49">
        <v>524006</v>
      </c>
      <c r="AI18" s="49">
        <v>0</v>
      </c>
      <c r="AJ18" s="49">
        <v>1</v>
      </c>
    </row>
    <row r="19" spans="17:29">
      <c r="Q19" s="49" t="s">
        <v>464</v>
      </c>
      <c r="R19" s="49" t="s">
        <v>464</v>
      </c>
      <c r="S19" s="49" t="s">
        <v>464</v>
      </c>
      <c r="T19" s="49" t="s">
        <v>464</v>
      </c>
      <c r="U19" s="49" t="s">
        <v>464</v>
      </c>
      <c r="V19" s="49" t="s">
        <v>464</v>
      </c>
      <c r="W19" s="49" t="s">
        <v>464</v>
      </c>
      <c r="AC19" s="49" t="s">
        <v>464</v>
      </c>
    </row>
    <row r="20" spans="1:37">
      <c r="A20" s="49">
        <v>32001</v>
      </c>
      <c r="B20" s="80" t="s">
        <v>507</v>
      </c>
      <c r="C20" s="49" t="s">
        <v>508</v>
      </c>
      <c r="D20" s="49" t="s">
        <v>509</v>
      </c>
      <c r="E20" s="49" t="s">
        <v>510</v>
      </c>
      <c r="F20" s="49" t="s">
        <v>511</v>
      </c>
      <c r="G20" s="49">
        <v>32001</v>
      </c>
      <c r="H20" s="49">
        <v>60</v>
      </c>
      <c r="I20" s="49">
        <v>2</v>
      </c>
      <c r="J20" s="49">
        <v>3</v>
      </c>
      <c r="K20" s="49">
        <v>5</v>
      </c>
      <c r="L20" s="49">
        <v>14</v>
      </c>
      <c r="M20" s="49">
        <v>20</v>
      </c>
      <c r="N20" s="49">
        <v>30004</v>
      </c>
      <c r="O20" s="49">
        <v>10008</v>
      </c>
      <c r="P20" s="49">
        <v>2</v>
      </c>
      <c r="Q20" s="49">
        <v>71</v>
      </c>
      <c r="R20" s="49">
        <v>11</v>
      </c>
      <c r="S20" s="49">
        <v>4</v>
      </c>
      <c r="T20" s="49">
        <v>5</v>
      </c>
      <c r="U20" s="49">
        <v>0</v>
      </c>
      <c r="V20" s="49">
        <v>0</v>
      </c>
      <c r="W20" s="49">
        <v>0</v>
      </c>
      <c r="X20" s="59">
        <v>320010</v>
      </c>
      <c r="Y20" s="59">
        <v>320011</v>
      </c>
      <c r="Z20" s="59">
        <v>320012</v>
      </c>
      <c r="AA20" s="59">
        <v>320013</v>
      </c>
      <c r="AB20" s="59">
        <v>320014</v>
      </c>
      <c r="AC20" s="59" t="s">
        <v>512</v>
      </c>
      <c r="AD20" s="49" t="s">
        <v>513</v>
      </c>
      <c r="AE20" s="102">
        <v>1</v>
      </c>
      <c r="AF20" s="102">
        <v>1</v>
      </c>
      <c r="AG20" s="49">
        <v>25</v>
      </c>
      <c r="AH20" s="49">
        <v>532001</v>
      </c>
      <c r="AI20" s="49">
        <v>0</v>
      </c>
      <c r="AJ20" s="49">
        <v>1</v>
      </c>
      <c r="AK20" s="49">
        <v>1</v>
      </c>
    </row>
    <row r="21" spans="1:36">
      <c r="A21" s="49">
        <v>31002</v>
      </c>
      <c r="B21" s="80" t="s">
        <v>514</v>
      </c>
      <c r="C21" s="49" t="s">
        <v>515</v>
      </c>
      <c r="D21" s="49" t="s">
        <v>516</v>
      </c>
      <c r="E21" s="49" t="s">
        <v>517</v>
      </c>
      <c r="F21" s="49" t="s">
        <v>518</v>
      </c>
      <c r="G21" s="49">
        <v>31002</v>
      </c>
      <c r="H21" s="49">
        <v>60</v>
      </c>
      <c r="I21" s="49">
        <v>1</v>
      </c>
      <c r="J21" s="49">
        <v>3</v>
      </c>
      <c r="K21" s="49">
        <v>5</v>
      </c>
      <c r="L21" s="49">
        <v>14</v>
      </c>
      <c r="M21" s="49">
        <v>20</v>
      </c>
      <c r="N21" s="49">
        <v>30006</v>
      </c>
      <c r="O21" s="49">
        <v>40005</v>
      </c>
      <c r="P21" s="49">
        <v>1</v>
      </c>
      <c r="Q21" s="49">
        <v>77</v>
      </c>
      <c r="R21" s="49">
        <v>9</v>
      </c>
      <c r="S21" s="49">
        <v>6</v>
      </c>
      <c r="T21" s="49">
        <v>5</v>
      </c>
      <c r="U21" s="49">
        <v>0</v>
      </c>
      <c r="V21" s="49">
        <v>0</v>
      </c>
      <c r="W21" s="49">
        <v>0</v>
      </c>
      <c r="X21" s="59">
        <v>310020</v>
      </c>
      <c r="Y21" s="59">
        <v>310021</v>
      </c>
      <c r="Z21" s="59">
        <v>310022</v>
      </c>
      <c r="AA21" s="59">
        <v>310023</v>
      </c>
      <c r="AB21" s="59">
        <v>310024</v>
      </c>
      <c r="AC21" s="59" t="s">
        <v>519</v>
      </c>
      <c r="AD21" s="49" t="s">
        <v>520</v>
      </c>
      <c r="AE21" s="111">
        <v>1</v>
      </c>
      <c r="AF21" s="111">
        <v>1</v>
      </c>
      <c r="AG21" s="49">
        <v>26</v>
      </c>
      <c r="AH21" s="49">
        <v>531002</v>
      </c>
      <c r="AI21" s="49">
        <v>0</v>
      </c>
      <c r="AJ21" s="49">
        <v>1</v>
      </c>
    </row>
    <row r="22" spans="1:37">
      <c r="A22" s="49">
        <v>34003</v>
      </c>
      <c r="B22" s="80" t="s">
        <v>521</v>
      </c>
      <c r="C22" s="49" t="s">
        <v>522</v>
      </c>
      <c r="D22" s="49" t="s">
        <v>523</v>
      </c>
      <c r="E22" s="49" t="s">
        <v>524</v>
      </c>
      <c r="F22" s="49" t="s">
        <v>525</v>
      </c>
      <c r="G22" s="49">
        <v>34003</v>
      </c>
      <c r="H22" s="49">
        <v>60</v>
      </c>
      <c r="I22" s="49">
        <v>4</v>
      </c>
      <c r="J22" s="49">
        <v>3</v>
      </c>
      <c r="K22" s="49">
        <v>5</v>
      </c>
      <c r="L22" s="49">
        <v>14</v>
      </c>
      <c r="M22" s="49">
        <v>20</v>
      </c>
      <c r="N22" s="49">
        <v>40006</v>
      </c>
      <c r="O22" s="49">
        <v>10009</v>
      </c>
      <c r="P22" s="49">
        <v>2</v>
      </c>
      <c r="Q22" s="49">
        <v>72</v>
      </c>
      <c r="R22" s="49">
        <v>9</v>
      </c>
      <c r="S22" s="49">
        <v>4</v>
      </c>
      <c r="T22" s="49">
        <v>5</v>
      </c>
      <c r="U22" s="49">
        <v>0</v>
      </c>
      <c r="V22" s="49">
        <v>0</v>
      </c>
      <c r="W22" s="49">
        <v>0</v>
      </c>
      <c r="X22" s="59">
        <v>340030</v>
      </c>
      <c r="Y22" s="59">
        <v>340031</v>
      </c>
      <c r="Z22" s="59">
        <v>340032</v>
      </c>
      <c r="AA22" s="59">
        <v>340033</v>
      </c>
      <c r="AB22" s="59">
        <v>340034</v>
      </c>
      <c r="AC22" s="59" t="s">
        <v>526</v>
      </c>
      <c r="AD22" s="49" t="s">
        <v>527</v>
      </c>
      <c r="AE22" s="102">
        <v>1</v>
      </c>
      <c r="AF22" s="102">
        <v>1</v>
      </c>
      <c r="AG22" s="49">
        <v>27</v>
      </c>
      <c r="AH22" s="49">
        <v>534003</v>
      </c>
      <c r="AI22" s="49">
        <v>0</v>
      </c>
      <c r="AJ22" s="49">
        <v>1</v>
      </c>
      <c r="AK22" s="49">
        <v>1</v>
      </c>
    </row>
    <row r="23" spans="1:37">
      <c r="A23" s="49">
        <v>33004</v>
      </c>
      <c r="B23" s="49" t="s">
        <v>528</v>
      </c>
      <c r="C23" s="49" t="s">
        <v>529</v>
      </c>
      <c r="D23" s="49" t="s">
        <v>530</v>
      </c>
      <c r="E23" s="49" t="s">
        <v>531</v>
      </c>
      <c r="F23" s="49" t="s">
        <v>532</v>
      </c>
      <c r="G23" s="49">
        <v>33004</v>
      </c>
      <c r="H23" s="49">
        <v>60</v>
      </c>
      <c r="I23" s="49">
        <v>3</v>
      </c>
      <c r="J23" s="49">
        <v>3</v>
      </c>
      <c r="K23" s="49">
        <v>5</v>
      </c>
      <c r="L23" s="49">
        <v>14</v>
      </c>
      <c r="M23" s="49">
        <v>20</v>
      </c>
      <c r="N23" s="49">
        <v>10010</v>
      </c>
      <c r="O23" s="49">
        <v>60009</v>
      </c>
      <c r="P23" s="49">
        <v>1</v>
      </c>
      <c r="Q23" s="49">
        <v>69</v>
      </c>
      <c r="R23" s="49">
        <v>10</v>
      </c>
      <c r="S23" s="49">
        <v>5</v>
      </c>
      <c r="T23" s="49">
        <v>4</v>
      </c>
      <c r="U23" s="49">
        <v>0</v>
      </c>
      <c r="V23" s="49">
        <v>0</v>
      </c>
      <c r="W23" s="49">
        <v>0</v>
      </c>
      <c r="X23" s="59">
        <v>330040</v>
      </c>
      <c r="Y23" s="59">
        <v>330041</v>
      </c>
      <c r="Z23" s="59">
        <v>330042</v>
      </c>
      <c r="AA23" s="59">
        <v>330043</v>
      </c>
      <c r="AB23" s="59">
        <v>330044</v>
      </c>
      <c r="AC23" s="59" t="s">
        <v>533</v>
      </c>
      <c r="AD23" s="49" t="s">
        <v>534</v>
      </c>
      <c r="AE23" s="102">
        <v>1</v>
      </c>
      <c r="AF23" s="102">
        <v>1</v>
      </c>
      <c r="AG23" s="49">
        <v>28</v>
      </c>
      <c r="AH23" s="49">
        <v>533004</v>
      </c>
      <c r="AI23" s="49">
        <v>0</v>
      </c>
      <c r="AJ23" s="49">
        <v>1</v>
      </c>
      <c r="AK23" s="49">
        <v>1</v>
      </c>
    </row>
    <row r="24" spans="1:37">
      <c r="A24" s="49">
        <v>32005</v>
      </c>
      <c r="B24" s="80" t="s">
        <v>535</v>
      </c>
      <c r="C24" s="49" t="s">
        <v>536</v>
      </c>
      <c r="D24" s="49" t="s">
        <v>537</v>
      </c>
      <c r="E24" s="49" t="s">
        <v>538</v>
      </c>
      <c r="F24" s="49" t="s">
        <v>539</v>
      </c>
      <c r="G24" s="49">
        <v>32005</v>
      </c>
      <c r="H24" s="49">
        <v>60</v>
      </c>
      <c r="I24" s="49">
        <v>2</v>
      </c>
      <c r="J24" s="49">
        <v>3</v>
      </c>
      <c r="K24" s="49">
        <v>5</v>
      </c>
      <c r="L24" s="49">
        <v>14</v>
      </c>
      <c r="M24" s="49">
        <v>20</v>
      </c>
      <c r="N24" s="49">
        <v>10008</v>
      </c>
      <c r="O24" s="49">
        <v>10021</v>
      </c>
      <c r="P24" s="49">
        <v>2</v>
      </c>
      <c r="Q24" s="49">
        <v>67</v>
      </c>
      <c r="R24" s="49">
        <v>11</v>
      </c>
      <c r="S24" s="49">
        <v>4</v>
      </c>
      <c r="T24" s="49">
        <v>5</v>
      </c>
      <c r="U24" s="49">
        <v>0</v>
      </c>
      <c r="V24" s="49">
        <v>0</v>
      </c>
      <c r="W24" s="49">
        <v>0</v>
      </c>
      <c r="X24" s="59">
        <v>320050</v>
      </c>
      <c r="Y24" s="59">
        <v>320051</v>
      </c>
      <c r="Z24" s="59">
        <v>320052</v>
      </c>
      <c r="AA24" s="59">
        <v>320053</v>
      </c>
      <c r="AB24" s="59">
        <v>320054</v>
      </c>
      <c r="AC24" s="59" t="s">
        <v>540</v>
      </c>
      <c r="AD24" s="49" t="s">
        <v>541</v>
      </c>
      <c r="AE24" s="111">
        <v>1</v>
      </c>
      <c r="AF24" s="111">
        <v>1</v>
      </c>
      <c r="AG24" s="49">
        <v>29</v>
      </c>
      <c r="AH24" s="49">
        <v>532005</v>
      </c>
      <c r="AI24" s="49">
        <v>0</v>
      </c>
      <c r="AJ24" s="49">
        <v>1</v>
      </c>
      <c r="AK24" s="49">
        <v>1</v>
      </c>
    </row>
    <row r="25" spans="1:36">
      <c r="A25" s="49">
        <v>33006</v>
      </c>
      <c r="B25" s="49" t="s">
        <v>542</v>
      </c>
      <c r="C25" s="49" t="s">
        <v>543</v>
      </c>
      <c r="D25" s="49" t="s">
        <v>544</v>
      </c>
      <c r="E25" s="49" t="s">
        <v>545</v>
      </c>
      <c r="F25" s="49" t="s">
        <v>546</v>
      </c>
      <c r="G25" s="49">
        <v>33006</v>
      </c>
      <c r="H25" s="49">
        <v>60</v>
      </c>
      <c r="I25" s="49">
        <v>3</v>
      </c>
      <c r="J25" s="49">
        <v>3</v>
      </c>
      <c r="K25" s="49">
        <v>5</v>
      </c>
      <c r="L25" s="49">
        <v>14</v>
      </c>
      <c r="M25" s="49">
        <v>20</v>
      </c>
      <c r="N25" s="49">
        <v>30019</v>
      </c>
      <c r="O25" s="49">
        <v>10008</v>
      </c>
      <c r="P25" s="49">
        <v>1</v>
      </c>
      <c r="Q25" s="49">
        <v>72</v>
      </c>
      <c r="R25" s="49">
        <v>11</v>
      </c>
      <c r="S25" s="49">
        <v>5</v>
      </c>
      <c r="T25" s="49">
        <v>4</v>
      </c>
      <c r="U25" s="49">
        <v>0</v>
      </c>
      <c r="V25" s="49">
        <v>0</v>
      </c>
      <c r="W25" s="49">
        <v>0</v>
      </c>
      <c r="X25" s="59">
        <v>330060</v>
      </c>
      <c r="Y25" s="59">
        <v>330061</v>
      </c>
      <c r="Z25" s="59">
        <v>330062</v>
      </c>
      <c r="AA25" s="59">
        <v>330063</v>
      </c>
      <c r="AB25" s="59">
        <v>330064</v>
      </c>
      <c r="AC25" s="49" t="s">
        <v>547</v>
      </c>
      <c r="AD25" s="49" t="s">
        <v>548</v>
      </c>
      <c r="AE25" s="111">
        <v>1</v>
      </c>
      <c r="AF25" s="111">
        <v>0</v>
      </c>
      <c r="AG25" s="49">
        <v>30</v>
      </c>
      <c r="AH25" s="49">
        <v>533006</v>
      </c>
      <c r="AI25" s="49">
        <v>0</v>
      </c>
      <c r="AJ25" s="49">
        <v>1</v>
      </c>
    </row>
    <row r="26" spans="8:29">
      <c r="H26" s="49">
        <v>0</v>
      </c>
      <c r="Q26" s="49" t="s">
        <v>464</v>
      </c>
      <c r="R26" s="49" t="s">
        <v>464</v>
      </c>
      <c r="S26" s="49" t="s">
        <v>464</v>
      </c>
      <c r="T26" s="49" t="s">
        <v>464</v>
      </c>
      <c r="U26" s="49" t="s">
        <v>464</v>
      </c>
      <c r="V26" s="49" t="s">
        <v>464</v>
      </c>
      <c r="W26" s="49" t="s">
        <v>464</v>
      </c>
      <c r="AC26" s="49" t="s">
        <v>464</v>
      </c>
    </row>
    <row r="27" spans="1:36">
      <c r="A27" s="49">
        <v>42001</v>
      </c>
      <c r="B27" s="49" t="s">
        <v>549</v>
      </c>
      <c r="C27" s="49" t="s">
        <v>550</v>
      </c>
      <c r="D27" s="49" t="s">
        <v>551</v>
      </c>
      <c r="E27" s="49" t="s">
        <v>552</v>
      </c>
      <c r="F27" s="49" t="s">
        <v>553</v>
      </c>
      <c r="G27" s="49">
        <v>42001</v>
      </c>
      <c r="H27" s="49">
        <v>60</v>
      </c>
      <c r="I27" s="49">
        <v>2</v>
      </c>
      <c r="J27" s="49">
        <v>4</v>
      </c>
      <c r="K27" s="49">
        <v>5</v>
      </c>
      <c r="L27" s="49">
        <v>14</v>
      </c>
      <c r="M27" s="49">
        <v>20</v>
      </c>
      <c r="N27" s="49">
        <v>20003</v>
      </c>
      <c r="O27" s="49">
        <v>10006</v>
      </c>
      <c r="P27" s="49">
        <v>2</v>
      </c>
      <c r="Q27" s="49">
        <v>83</v>
      </c>
      <c r="R27" s="49">
        <v>13</v>
      </c>
      <c r="S27" s="49">
        <v>5</v>
      </c>
      <c r="T27" s="49">
        <v>6</v>
      </c>
      <c r="U27" s="49">
        <v>0</v>
      </c>
      <c r="V27" s="49">
        <v>0</v>
      </c>
      <c r="W27" s="49">
        <v>0</v>
      </c>
      <c r="X27" s="49">
        <v>420010</v>
      </c>
      <c r="Y27" s="49">
        <v>420011</v>
      </c>
      <c r="Z27" s="49">
        <v>420012</v>
      </c>
      <c r="AA27" s="49">
        <v>420013</v>
      </c>
      <c r="AB27" s="49">
        <v>420014</v>
      </c>
      <c r="AC27" s="49" t="s">
        <v>554</v>
      </c>
      <c r="AD27" s="49" t="s">
        <v>555</v>
      </c>
      <c r="AE27" s="87">
        <v>1</v>
      </c>
      <c r="AF27" s="87">
        <v>1</v>
      </c>
      <c r="AG27" s="49">
        <v>1</v>
      </c>
      <c r="AH27" s="49">
        <v>542001</v>
      </c>
      <c r="AI27" s="49">
        <v>0</v>
      </c>
      <c r="AJ27" s="49">
        <v>1</v>
      </c>
    </row>
    <row r="28" spans="1:37">
      <c r="A28" s="49">
        <v>43002</v>
      </c>
      <c r="B28" s="80" t="s">
        <v>556</v>
      </c>
      <c r="C28" s="49" t="s">
        <v>557</v>
      </c>
      <c r="D28" s="49" t="s">
        <v>558</v>
      </c>
      <c r="E28" s="49" t="s">
        <v>559</v>
      </c>
      <c r="F28" s="49" t="s">
        <v>560</v>
      </c>
      <c r="G28" s="49">
        <v>43002</v>
      </c>
      <c r="H28" s="49">
        <v>60</v>
      </c>
      <c r="I28" s="49">
        <v>3</v>
      </c>
      <c r="J28" s="49">
        <v>4</v>
      </c>
      <c r="K28" s="49">
        <v>5</v>
      </c>
      <c r="L28" s="49">
        <v>14</v>
      </c>
      <c r="M28" s="49">
        <v>20</v>
      </c>
      <c r="N28" s="49">
        <v>30007</v>
      </c>
      <c r="O28" s="49">
        <v>10002</v>
      </c>
      <c r="P28" s="49">
        <v>1</v>
      </c>
      <c r="Q28" s="49">
        <v>85</v>
      </c>
      <c r="R28" s="49">
        <v>13</v>
      </c>
      <c r="S28" s="49">
        <v>6</v>
      </c>
      <c r="T28" s="49">
        <v>5</v>
      </c>
      <c r="U28" s="49">
        <v>0</v>
      </c>
      <c r="V28" s="49">
        <v>0</v>
      </c>
      <c r="W28" s="49">
        <v>0</v>
      </c>
      <c r="X28" s="59">
        <v>430020</v>
      </c>
      <c r="Y28" s="59">
        <v>430021</v>
      </c>
      <c r="Z28" s="59">
        <v>430022</v>
      </c>
      <c r="AA28" s="59">
        <v>430023</v>
      </c>
      <c r="AB28" s="59">
        <v>430024</v>
      </c>
      <c r="AC28" s="59" t="s">
        <v>561</v>
      </c>
      <c r="AD28" s="49" t="s">
        <v>562</v>
      </c>
      <c r="AE28" s="102">
        <v>1</v>
      </c>
      <c r="AF28" s="102">
        <v>1</v>
      </c>
      <c r="AG28" s="49">
        <v>2</v>
      </c>
      <c r="AH28" s="49">
        <v>543002</v>
      </c>
      <c r="AI28" s="49">
        <v>0</v>
      </c>
      <c r="AJ28" s="49">
        <v>1</v>
      </c>
      <c r="AK28" s="49">
        <v>1</v>
      </c>
    </row>
    <row r="29" spans="1:37">
      <c r="A29" s="49">
        <v>41003</v>
      </c>
      <c r="B29" s="49" t="s">
        <v>563</v>
      </c>
      <c r="C29" s="49" t="s">
        <v>564</v>
      </c>
      <c r="D29" s="49" t="s">
        <v>565</v>
      </c>
      <c r="E29" s="49" t="s">
        <v>566</v>
      </c>
      <c r="F29" s="49" t="s">
        <v>567</v>
      </c>
      <c r="G29" s="49">
        <v>41003</v>
      </c>
      <c r="H29" s="49">
        <v>60</v>
      </c>
      <c r="I29" s="49">
        <v>1</v>
      </c>
      <c r="J29" s="49">
        <v>4</v>
      </c>
      <c r="K29" s="49">
        <v>5</v>
      </c>
      <c r="L29" s="49">
        <v>14</v>
      </c>
      <c r="M29" s="49">
        <v>20</v>
      </c>
      <c r="N29" s="49">
        <v>20004</v>
      </c>
      <c r="O29" s="49">
        <v>30008</v>
      </c>
      <c r="P29" s="49">
        <v>1</v>
      </c>
      <c r="Q29" s="49">
        <v>85</v>
      </c>
      <c r="R29" s="49">
        <v>10</v>
      </c>
      <c r="S29" s="49">
        <v>6</v>
      </c>
      <c r="T29" s="49">
        <v>5</v>
      </c>
      <c r="U29" s="49">
        <v>0</v>
      </c>
      <c r="V29" s="49">
        <v>0</v>
      </c>
      <c r="W29" s="49">
        <v>0</v>
      </c>
      <c r="X29" s="59">
        <v>410030</v>
      </c>
      <c r="Y29" s="59">
        <v>410031</v>
      </c>
      <c r="Z29" s="59">
        <v>410032</v>
      </c>
      <c r="AA29" s="59">
        <v>410033</v>
      </c>
      <c r="AB29" s="59">
        <v>410034</v>
      </c>
      <c r="AC29" s="59" t="s">
        <v>568</v>
      </c>
      <c r="AD29" s="49" t="s">
        <v>569</v>
      </c>
      <c r="AE29" s="102">
        <v>1</v>
      </c>
      <c r="AF29" s="102">
        <v>1</v>
      </c>
      <c r="AG29" s="49">
        <v>3</v>
      </c>
      <c r="AH29" s="49">
        <v>541003</v>
      </c>
      <c r="AI29" s="49">
        <v>0</v>
      </c>
      <c r="AJ29" s="49">
        <v>1</v>
      </c>
      <c r="AK29" s="49">
        <v>1</v>
      </c>
    </row>
    <row r="30" spans="1:37">
      <c r="A30" s="49">
        <v>44004</v>
      </c>
      <c r="B30" s="49" t="s">
        <v>570</v>
      </c>
      <c r="C30" s="49" t="s">
        <v>571</v>
      </c>
      <c r="D30" s="49" t="s">
        <v>572</v>
      </c>
      <c r="E30" s="49" t="s">
        <v>573</v>
      </c>
      <c r="F30" s="49" t="s">
        <v>574</v>
      </c>
      <c r="G30" s="49">
        <v>44004</v>
      </c>
      <c r="H30" s="49">
        <v>60</v>
      </c>
      <c r="I30" s="49">
        <v>4</v>
      </c>
      <c r="J30" s="49">
        <v>4</v>
      </c>
      <c r="K30" s="49">
        <v>5</v>
      </c>
      <c r="L30" s="49">
        <v>14</v>
      </c>
      <c r="M30" s="49">
        <v>20</v>
      </c>
      <c r="N30" s="49">
        <v>40007</v>
      </c>
      <c r="O30" s="49">
        <v>60010</v>
      </c>
      <c r="P30" s="49">
        <v>2</v>
      </c>
      <c r="Q30" s="49">
        <v>84</v>
      </c>
      <c r="R30" s="49">
        <v>11</v>
      </c>
      <c r="S30" s="49">
        <v>5</v>
      </c>
      <c r="T30" s="49">
        <v>6</v>
      </c>
      <c r="U30" s="49">
        <v>0</v>
      </c>
      <c r="V30" s="49">
        <v>0</v>
      </c>
      <c r="W30" s="49">
        <v>0</v>
      </c>
      <c r="X30" s="59">
        <v>440040</v>
      </c>
      <c r="Y30" s="59">
        <v>440041</v>
      </c>
      <c r="Z30" s="59">
        <v>440042</v>
      </c>
      <c r="AA30" s="59">
        <v>440043</v>
      </c>
      <c r="AB30" s="59">
        <v>440044</v>
      </c>
      <c r="AC30" s="59" t="s">
        <v>575</v>
      </c>
      <c r="AD30" s="49" t="s">
        <v>576</v>
      </c>
      <c r="AE30" s="111">
        <v>1</v>
      </c>
      <c r="AF30" s="111">
        <v>1</v>
      </c>
      <c r="AG30" s="49">
        <v>4</v>
      </c>
      <c r="AH30" s="49">
        <v>544004</v>
      </c>
      <c r="AI30" s="49">
        <v>0</v>
      </c>
      <c r="AJ30" s="49">
        <v>1</v>
      </c>
      <c r="AK30" s="49">
        <v>1</v>
      </c>
    </row>
    <row r="31" spans="1:37">
      <c r="A31" s="49">
        <v>43005</v>
      </c>
      <c r="B31" s="80" t="s">
        <v>577</v>
      </c>
      <c r="C31" s="49" t="s">
        <v>578</v>
      </c>
      <c r="D31" s="49" t="s">
        <v>579</v>
      </c>
      <c r="E31" s="49" t="s">
        <v>580</v>
      </c>
      <c r="F31" s="49" t="s">
        <v>581</v>
      </c>
      <c r="G31" s="49">
        <v>43005</v>
      </c>
      <c r="H31" s="49">
        <v>60</v>
      </c>
      <c r="I31" s="49">
        <v>3</v>
      </c>
      <c r="J31" s="49">
        <v>4</v>
      </c>
      <c r="K31" s="49">
        <v>5</v>
      </c>
      <c r="L31" s="49">
        <v>14</v>
      </c>
      <c r="M31" s="49">
        <v>20</v>
      </c>
      <c r="N31" s="49">
        <v>50005</v>
      </c>
      <c r="O31" s="49">
        <v>20005</v>
      </c>
      <c r="P31" s="49">
        <v>1</v>
      </c>
      <c r="Q31" s="49">
        <v>80</v>
      </c>
      <c r="R31" s="49">
        <v>12</v>
      </c>
      <c r="S31" s="49">
        <v>6</v>
      </c>
      <c r="T31" s="49">
        <v>5</v>
      </c>
      <c r="U31" s="49">
        <v>0</v>
      </c>
      <c r="V31" s="49">
        <v>0</v>
      </c>
      <c r="W31" s="49">
        <v>0</v>
      </c>
      <c r="X31" s="59">
        <v>430050</v>
      </c>
      <c r="Y31" s="59">
        <v>430051</v>
      </c>
      <c r="Z31" s="59">
        <v>430052</v>
      </c>
      <c r="AA31" s="59">
        <v>430053</v>
      </c>
      <c r="AB31" s="59">
        <v>430054</v>
      </c>
      <c r="AC31" s="59" t="s">
        <v>491</v>
      </c>
      <c r="AD31" s="49" t="s">
        <v>582</v>
      </c>
      <c r="AE31" s="102">
        <v>1</v>
      </c>
      <c r="AF31" s="102">
        <v>1</v>
      </c>
      <c r="AG31" s="49">
        <v>5</v>
      </c>
      <c r="AH31" s="49">
        <v>543005</v>
      </c>
      <c r="AI31" s="49">
        <v>0</v>
      </c>
      <c r="AJ31" s="49">
        <v>1</v>
      </c>
      <c r="AK31" s="49">
        <v>1</v>
      </c>
    </row>
    <row r="32" spans="1:36">
      <c r="A32" s="49">
        <v>42006</v>
      </c>
      <c r="B32" s="49" t="s">
        <v>583</v>
      </c>
      <c r="C32" s="49" t="s">
        <v>584</v>
      </c>
      <c r="D32" s="49" t="s">
        <v>585</v>
      </c>
      <c r="E32" s="49" t="s">
        <v>586</v>
      </c>
      <c r="F32" s="49" t="s">
        <v>587</v>
      </c>
      <c r="G32" s="49">
        <v>42006</v>
      </c>
      <c r="H32" s="49">
        <v>60</v>
      </c>
      <c r="I32" s="49">
        <v>2</v>
      </c>
      <c r="J32" s="49">
        <v>4</v>
      </c>
      <c r="K32" s="49">
        <v>5</v>
      </c>
      <c r="L32" s="49">
        <v>14</v>
      </c>
      <c r="M32" s="49">
        <v>20</v>
      </c>
      <c r="N32" s="49">
        <v>10027</v>
      </c>
      <c r="O32" s="49">
        <v>30015</v>
      </c>
      <c r="P32" s="49">
        <v>2</v>
      </c>
      <c r="Q32" s="49">
        <v>83</v>
      </c>
      <c r="R32" s="49">
        <v>13</v>
      </c>
      <c r="S32" s="49">
        <v>5</v>
      </c>
      <c r="T32" s="49">
        <v>6</v>
      </c>
      <c r="U32" s="49">
        <v>0</v>
      </c>
      <c r="V32" s="49">
        <v>0</v>
      </c>
      <c r="W32" s="49">
        <v>0</v>
      </c>
      <c r="X32" s="59">
        <v>420060</v>
      </c>
      <c r="Y32" s="59">
        <v>420061</v>
      </c>
      <c r="Z32" s="59">
        <v>420062</v>
      </c>
      <c r="AA32" s="59">
        <v>420063</v>
      </c>
      <c r="AB32" s="59">
        <v>420064</v>
      </c>
      <c r="AC32" s="49" t="s">
        <v>588</v>
      </c>
      <c r="AD32" s="49" t="s">
        <v>589</v>
      </c>
      <c r="AE32" s="111">
        <v>0</v>
      </c>
      <c r="AF32" s="111">
        <v>0</v>
      </c>
      <c r="AG32" s="49">
        <v>6</v>
      </c>
      <c r="AH32" s="49">
        <v>542006</v>
      </c>
      <c r="AI32" s="49">
        <v>0</v>
      </c>
      <c r="AJ32" s="49">
        <v>1</v>
      </c>
    </row>
    <row r="33" spans="17:29">
      <c r="Q33" s="49" t="s">
        <v>464</v>
      </c>
      <c r="R33" s="49" t="s">
        <v>464</v>
      </c>
      <c r="S33" s="49" t="s">
        <v>464</v>
      </c>
      <c r="T33" s="49" t="s">
        <v>464</v>
      </c>
      <c r="U33" s="49" t="s">
        <v>464</v>
      </c>
      <c r="V33" s="49" t="s">
        <v>464</v>
      </c>
      <c r="W33" s="49" t="s">
        <v>464</v>
      </c>
      <c r="AC33" s="49" t="s">
        <v>464</v>
      </c>
    </row>
    <row r="34" spans="1:37">
      <c r="A34" s="49">
        <v>53001</v>
      </c>
      <c r="B34" s="80" t="s">
        <v>590</v>
      </c>
      <c r="C34" s="49" t="s">
        <v>591</v>
      </c>
      <c r="D34" s="49" t="s">
        <v>592</v>
      </c>
      <c r="E34" s="49" t="s">
        <v>593</v>
      </c>
      <c r="F34" s="49" t="s">
        <v>594</v>
      </c>
      <c r="G34" s="49">
        <v>53001</v>
      </c>
      <c r="H34" s="49">
        <v>60</v>
      </c>
      <c r="I34" s="49">
        <v>3</v>
      </c>
      <c r="J34" s="49">
        <v>5</v>
      </c>
      <c r="K34" s="49">
        <v>5</v>
      </c>
      <c r="L34" s="49">
        <v>14</v>
      </c>
      <c r="M34" s="49">
        <v>20</v>
      </c>
      <c r="N34" s="49">
        <v>30004</v>
      </c>
      <c r="O34" s="49">
        <v>10013</v>
      </c>
      <c r="P34" s="49">
        <v>1</v>
      </c>
      <c r="Q34" s="49">
        <v>82</v>
      </c>
      <c r="R34" s="49">
        <v>13</v>
      </c>
      <c r="S34" s="49">
        <v>6</v>
      </c>
      <c r="T34" s="49">
        <v>5</v>
      </c>
      <c r="U34" s="49">
        <v>0</v>
      </c>
      <c r="V34" s="49">
        <v>0</v>
      </c>
      <c r="W34" s="49">
        <v>0</v>
      </c>
      <c r="X34" s="59">
        <v>530010</v>
      </c>
      <c r="Y34" s="59">
        <v>530011</v>
      </c>
      <c r="Z34" s="59">
        <v>530012</v>
      </c>
      <c r="AA34" s="59">
        <v>530013</v>
      </c>
      <c r="AB34" s="59">
        <v>530014</v>
      </c>
      <c r="AC34" s="59" t="s">
        <v>462</v>
      </c>
      <c r="AD34" s="49" t="s">
        <v>595</v>
      </c>
      <c r="AE34" s="111">
        <v>1</v>
      </c>
      <c r="AF34" s="111">
        <v>1</v>
      </c>
      <c r="AG34" s="49">
        <v>7</v>
      </c>
      <c r="AH34" s="49">
        <v>553001</v>
      </c>
      <c r="AI34" s="49">
        <v>0</v>
      </c>
      <c r="AJ34" s="49">
        <v>1</v>
      </c>
      <c r="AK34" s="49">
        <v>1</v>
      </c>
    </row>
    <row r="35" spans="1:37">
      <c r="A35" s="49">
        <v>52002</v>
      </c>
      <c r="B35" s="49" t="s">
        <v>596</v>
      </c>
      <c r="C35" s="49" t="s">
        <v>597</v>
      </c>
      <c r="D35" s="49" t="s">
        <v>598</v>
      </c>
      <c r="E35" s="49" t="s">
        <v>599</v>
      </c>
      <c r="F35" s="49" t="s">
        <v>600</v>
      </c>
      <c r="G35" s="49">
        <v>52002</v>
      </c>
      <c r="H35" s="49">
        <v>60</v>
      </c>
      <c r="I35" s="49">
        <v>2</v>
      </c>
      <c r="J35" s="49">
        <v>5</v>
      </c>
      <c r="K35" s="49">
        <v>5</v>
      </c>
      <c r="L35" s="49">
        <v>14</v>
      </c>
      <c r="M35" s="49">
        <v>20</v>
      </c>
      <c r="N35" s="49">
        <v>10007</v>
      </c>
      <c r="O35" s="49">
        <v>40008</v>
      </c>
      <c r="P35" s="49">
        <v>2</v>
      </c>
      <c r="Q35" s="49">
        <v>81</v>
      </c>
      <c r="R35" s="49">
        <v>14</v>
      </c>
      <c r="S35" s="49">
        <v>5</v>
      </c>
      <c r="T35" s="49">
        <v>6</v>
      </c>
      <c r="U35" s="49">
        <v>0</v>
      </c>
      <c r="V35" s="49">
        <v>0</v>
      </c>
      <c r="W35" s="49">
        <v>0</v>
      </c>
      <c r="X35" s="59">
        <v>520020</v>
      </c>
      <c r="Y35" s="59">
        <v>520021</v>
      </c>
      <c r="Z35" s="59">
        <v>520022</v>
      </c>
      <c r="AA35" s="59">
        <v>520023</v>
      </c>
      <c r="AB35" s="59">
        <v>520024</v>
      </c>
      <c r="AC35" s="59" t="s">
        <v>441</v>
      </c>
      <c r="AD35" s="49" t="s">
        <v>601</v>
      </c>
      <c r="AE35" s="111">
        <v>1</v>
      </c>
      <c r="AF35" s="111">
        <v>1</v>
      </c>
      <c r="AG35" s="49">
        <v>8</v>
      </c>
      <c r="AH35" s="49">
        <v>552002</v>
      </c>
      <c r="AI35" s="49">
        <v>0</v>
      </c>
      <c r="AJ35" s="49">
        <v>1</v>
      </c>
      <c r="AK35" s="49">
        <v>1</v>
      </c>
    </row>
    <row r="36" spans="1:36">
      <c r="A36" s="49">
        <v>51003</v>
      </c>
      <c r="B36" s="49" t="s">
        <v>602</v>
      </c>
      <c r="C36" s="49" t="s">
        <v>603</v>
      </c>
      <c r="D36" s="49" t="s">
        <v>604</v>
      </c>
      <c r="E36" s="49" t="s">
        <v>605</v>
      </c>
      <c r="F36" s="49" t="s">
        <v>606</v>
      </c>
      <c r="G36" s="49">
        <v>51003</v>
      </c>
      <c r="H36" s="49">
        <v>60</v>
      </c>
      <c r="I36" s="49">
        <v>1</v>
      </c>
      <c r="J36" s="49">
        <v>5</v>
      </c>
      <c r="K36" s="49">
        <v>5</v>
      </c>
      <c r="L36" s="49">
        <v>14</v>
      </c>
      <c r="M36" s="49">
        <v>20</v>
      </c>
      <c r="N36" s="49">
        <v>50006</v>
      </c>
      <c r="O36" s="49">
        <v>50003</v>
      </c>
      <c r="P36" s="49">
        <v>1</v>
      </c>
      <c r="Q36" s="49">
        <v>83</v>
      </c>
      <c r="R36" s="49">
        <v>11</v>
      </c>
      <c r="S36" s="49">
        <v>6</v>
      </c>
      <c r="T36" s="49">
        <v>5</v>
      </c>
      <c r="U36" s="49">
        <v>0</v>
      </c>
      <c r="V36" s="49">
        <v>0</v>
      </c>
      <c r="W36" s="49">
        <v>0</v>
      </c>
      <c r="X36" s="59">
        <v>510030</v>
      </c>
      <c r="Y36" s="59">
        <v>510031</v>
      </c>
      <c r="Z36" s="59">
        <v>510032</v>
      </c>
      <c r="AA36" s="59">
        <v>510033</v>
      </c>
      <c r="AB36" s="59">
        <v>510034</v>
      </c>
      <c r="AC36" s="59" t="s">
        <v>607</v>
      </c>
      <c r="AD36" s="49" t="s">
        <v>608</v>
      </c>
      <c r="AE36" s="111">
        <v>1</v>
      </c>
      <c r="AF36" s="111">
        <v>1</v>
      </c>
      <c r="AG36" s="49">
        <v>9</v>
      </c>
      <c r="AH36" s="49">
        <v>551003</v>
      </c>
      <c r="AI36" s="49">
        <v>0</v>
      </c>
      <c r="AJ36" s="49">
        <v>1</v>
      </c>
    </row>
    <row r="37" spans="1:37">
      <c r="A37" s="49">
        <v>54004</v>
      </c>
      <c r="B37" s="49" t="s">
        <v>609</v>
      </c>
      <c r="C37" s="49" t="s">
        <v>610</v>
      </c>
      <c r="D37" s="49" t="s">
        <v>611</v>
      </c>
      <c r="E37" s="49" t="s">
        <v>612</v>
      </c>
      <c r="F37" s="49" t="s">
        <v>613</v>
      </c>
      <c r="G37" s="49">
        <v>54004</v>
      </c>
      <c r="H37" s="49">
        <v>60</v>
      </c>
      <c r="I37" s="49">
        <v>4</v>
      </c>
      <c r="J37" s="49">
        <v>5</v>
      </c>
      <c r="K37" s="49">
        <v>5</v>
      </c>
      <c r="L37" s="49">
        <v>14</v>
      </c>
      <c r="M37" s="49">
        <v>20</v>
      </c>
      <c r="N37" s="49">
        <v>50007</v>
      </c>
      <c r="O37" s="49">
        <v>30022</v>
      </c>
      <c r="P37" s="49">
        <v>2</v>
      </c>
      <c r="Q37" s="49">
        <v>82</v>
      </c>
      <c r="R37" s="49">
        <v>11</v>
      </c>
      <c r="S37" s="49">
        <v>5</v>
      </c>
      <c r="T37" s="49">
        <v>6</v>
      </c>
      <c r="U37" s="49">
        <v>0</v>
      </c>
      <c r="V37" s="49">
        <v>0</v>
      </c>
      <c r="W37" s="49">
        <v>0</v>
      </c>
      <c r="X37" s="59">
        <v>540040</v>
      </c>
      <c r="Y37" s="59">
        <v>540041</v>
      </c>
      <c r="Z37" s="59">
        <v>540042</v>
      </c>
      <c r="AA37" s="59">
        <v>540043</v>
      </c>
      <c r="AB37" s="59">
        <v>540044</v>
      </c>
      <c r="AC37" s="59" t="s">
        <v>614</v>
      </c>
      <c r="AD37" s="49" t="s">
        <v>615</v>
      </c>
      <c r="AE37" s="111">
        <v>1</v>
      </c>
      <c r="AF37" s="111">
        <v>1</v>
      </c>
      <c r="AG37" s="49">
        <v>10</v>
      </c>
      <c r="AH37" s="49">
        <v>554004</v>
      </c>
      <c r="AI37" s="49">
        <v>0</v>
      </c>
      <c r="AJ37" s="49">
        <v>1</v>
      </c>
      <c r="AK37" s="49">
        <v>1</v>
      </c>
    </row>
    <row r="38" spans="1:37">
      <c r="A38" s="49">
        <v>52005</v>
      </c>
      <c r="B38" s="80" t="s">
        <v>616</v>
      </c>
      <c r="C38" s="49" t="s">
        <v>617</v>
      </c>
      <c r="D38" s="49" t="s">
        <v>618</v>
      </c>
      <c r="E38" s="49" t="s">
        <v>619</v>
      </c>
      <c r="F38" s="49" t="s">
        <v>620</v>
      </c>
      <c r="G38" s="49">
        <v>52005</v>
      </c>
      <c r="H38" s="49">
        <v>60</v>
      </c>
      <c r="I38" s="49">
        <v>2</v>
      </c>
      <c r="J38" s="49">
        <v>5</v>
      </c>
      <c r="K38" s="49">
        <v>5</v>
      </c>
      <c r="L38" s="49">
        <v>14</v>
      </c>
      <c r="M38" s="49">
        <v>20</v>
      </c>
      <c r="N38" s="49">
        <v>10002</v>
      </c>
      <c r="O38" s="49">
        <v>30009</v>
      </c>
      <c r="P38" s="49">
        <v>2</v>
      </c>
      <c r="Q38" s="49">
        <v>76</v>
      </c>
      <c r="R38" s="49">
        <v>13</v>
      </c>
      <c r="S38" s="49">
        <v>5</v>
      </c>
      <c r="T38" s="49">
        <v>6</v>
      </c>
      <c r="U38" s="49">
        <v>0</v>
      </c>
      <c r="V38" s="49">
        <v>0</v>
      </c>
      <c r="W38" s="49">
        <v>0</v>
      </c>
      <c r="X38" s="59">
        <v>520050</v>
      </c>
      <c r="Y38" s="59">
        <v>520051</v>
      </c>
      <c r="Z38" s="59">
        <v>520052</v>
      </c>
      <c r="AA38" s="59">
        <v>520053</v>
      </c>
      <c r="AB38" s="59">
        <v>520054</v>
      </c>
      <c r="AC38" s="59" t="s">
        <v>621</v>
      </c>
      <c r="AD38" s="49" t="s">
        <v>622</v>
      </c>
      <c r="AE38" s="111">
        <v>1</v>
      </c>
      <c r="AF38" s="111">
        <v>1</v>
      </c>
      <c r="AG38" s="49">
        <v>11</v>
      </c>
      <c r="AH38" s="49">
        <v>552005</v>
      </c>
      <c r="AI38" s="49">
        <v>0</v>
      </c>
      <c r="AJ38" s="49">
        <v>1</v>
      </c>
      <c r="AK38" s="49">
        <v>1</v>
      </c>
    </row>
    <row r="39" spans="1:36">
      <c r="A39" s="49">
        <v>53006</v>
      </c>
      <c r="B39" s="49" t="s">
        <v>623</v>
      </c>
      <c r="C39" s="49" t="s">
        <v>624</v>
      </c>
      <c r="D39" s="49" t="s">
        <v>625</v>
      </c>
      <c r="E39" s="49" t="s">
        <v>626</v>
      </c>
      <c r="F39" s="49" t="s">
        <v>627</v>
      </c>
      <c r="G39" s="49">
        <v>53006</v>
      </c>
      <c r="H39" s="49">
        <v>60</v>
      </c>
      <c r="I39" s="49">
        <v>2</v>
      </c>
      <c r="J39" s="49">
        <v>5</v>
      </c>
      <c r="K39" s="49">
        <v>5</v>
      </c>
      <c r="L39" s="49">
        <v>14</v>
      </c>
      <c r="M39" s="49">
        <v>20</v>
      </c>
      <c r="N39" s="49">
        <v>50004</v>
      </c>
      <c r="O39" s="49">
        <v>30020</v>
      </c>
      <c r="P39" s="49">
        <v>2</v>
      </c>
      <c r="Q39" s="49">
        <v>81</v>
      </c>
      <c r="R39" s="49">
        <v>14</v>
      </c>
      <c r="S39" s="49">
        <v>5</v>
      </c>
      <c r="T39" s="49">
        <v>6</v>
      </c>
      <c r="U39" s="49">
        <v>0</v>
      </c>
      <c r="V39" s="49">
        <v>0</v>
      </c>
      <c r="W39" s="49">
        <v>0</v>
      </c>
      <c r="X39" s="49">
        <v>530060</v>
      </c>
      <c r="Y39" s="49">
        <v>530061</v>
      </c>
      <c r="Z39" s="49">
        <v>530062</v>
      </c>
      <c r="AA39" s="49">
        <v>530063</v>
      </c>
      <c r="AB39" s="49">
        <v>530064</v>
      </c>
      <c r="AC39" s="49" t="s">
        <v>628</v>
      </c>
      <c r="AD39" s="49" t="s">
        <v>629</v>
      </c>
      <c r="AE39" s="111">
        <v>0</v>
      </c>
      <c r="AF39" s="111">
        <v>0</v>
      </c>
      <c r="AG39" s="49">
        <v>12</v>
      </c>
      <c r="AH39" s="49">
        <v>553006</v>
      </c>
      <c r="AI39" s="49">
        <v>0</v>
      </c>
      <c r="AJ39" s="49">
        <v>1</v>
      </c>
    </row>
    <row r="41" spans="1:37">
      <c r="A41" s="49">
        <v>12980</v>
      </c>
      <c r="B41" s="49" t="s">
        <v>630</v>
      </c>
      <c r="C41" s="49" t="s">
        <v>631</v>
      </c>
      <c r="D41" s="49" t="s">
        <v>632</v>
      </c>
      <c r="E41" s="49" t="s">
        <v>633</v>
      </c>
      <c r="F41" s="49" t="s">
        <v>634</v>
      </c>
      <c r="G41" s="49">
        <v>12980</v>
      </c>
      <c r="H41" s="49">
        <v>50</v>
      </c>
      <c r="I41" s="49">
        <v>2</v>
      </c>
      <c r="J41" s="49">
        <v>1</v>
      </c>
      <c r="K41" s="49">
        <v>5</v>
      </c>
      <c r="L41" s="49">
        <v>9</v>
      </c>
      <c r="M41" s="49">
        <v>20</v>
      </c>
      <c r="N41" s="49">
        <v>50009</v>
      </c>
      <c r="O41" s="49">
        <v>10030</v>
      </c>
      <c r="P41" s="49">
        <v>2</v>
      </c>
      <c r="Q41" s="49">
        <v>62</v>
      </c>
      <c r="R41" s="49">
        <v>11</v>
      </c>
      <c r="S41" s="49">
        <v>4</v>
      </c>
      <c r="T41" s="49">
        <v>5</v>
      </c>
      <c r="U41" s="49">
        <v>0</v>
      </c>
      <c r="V41" s="49">
        <v>0</v>
      </c>
      <c r="W41" s="49">
        <v>0</v>
      </c>
      <c r="X41" s="101">
        <v>129800</v>
      </c>
      <c r="Y41" s="49">
        <v>129801</v>
      </c>
      <c r="Z41" s="49">
        <v>129802</v>
      </c>
      <c r="AA41" s="49">
        <v>129803</v>
      </c>
      <c r="AD41" s="49" t="s">
        <v>635</v>
      </c>
      <c r="AE41" s="111">
        <v>1</v>
      </c>
      <c r="AF41" s="111">
        <v>1</v>
      </c>
      <c r="AG41" s="49">
        <v>5</v>
      </c>
      <c r="AH41" s="49">
        <v>512980</v>
      </c>
      <c r="AI41" s="49">
        <v>0</v>
      </c>
      <c r="AJ41" s="49">
        <v>1</v>
      </c>
      <c r="AK41" s="49">
        <v>1</v>
      </c>
    </row>
    <row r="42" spans="1:37">
      <c r="A42" s="49">
        <v>13981</v>
      </c>
      <c r="B42" s="49" t="s">
        <v>636</v>
      </c>
      <c r="C42" s="49" t="s">
        <v>637</v>
      </c>
      <c r="D42" s="49" t="s">
        <v>638</v>
      </c>
      <c r="E42" s="49" t="s">
        <v>639</v>
      </c>
      <c r="F42" s="49" t="s">
        <v>640</v>
      </c>
      <c r="G42" s="49">
        <v>13981</v>
      </c>
      <c r="H42" s="49">
        <v>50</v>
      </c>
      <c r="I42" s="49">
        <v>3</v>
      </c>
      <c r="J42" s="49">
        <v>1</v>
      </c>
      <c r="K42" s="49">
        <v>5</v>
      </c>
      <c r="L42" s="49">
        <v>9</v>
      </c>
      <c r="M42" s="49">
        <v>20</v>
      </c>
      <c r="N42" s="49">
        <v>20008</v>
      </c>
      <c r="O42" s="49">
        <v>30004</v>
      </c>
      <c r="P42" s="49">
        <v>1</v>
      </c>
      <c r="Q42" s="49">
        <v>64</v>
      </c>
      <c r="R42" s="49">
        <v>10</v>
      </c>
      <c r="S42" s="49">
        <v>5</v>
      </c>
      <c r="T42" s="49">
        <v>4</v>
      </c>
      <c r="U42" s="49">
        <v>0</v>
      </c>
      <c r="V42" s="49">
        <v>0</v>
      </c>
      <c r="W42" s="49">
        <v>0</v>
      </c>
      <c r="X42" s="101">
        <v>139810</v>
      </c>
      <c r="Y42" s="49">
        <v>139811</v>
      </c>
      <c r="Z42" s="49">
        <v>139812</v>
      </c>
      <c r="AA42" s="49">
        <v>139813</v>
      </c>
      <c r="AD42" s="49" t="s">
        <v>641</v>
      </c>
      <c r="AE42" s="111">
        <v>1</v>
      </c>
      <c r="AF42" s="111">
        <v>1</v>
      </c>
      <c r="AG42" s="49">
        <v>6</v>
      </c>
      <c r="AH42" s="49">
        <v>513981</v>
      </c>
      <c r="AI42" s="49">
        <v>0</v>
      </c>
      <c r="AJ42" s="49">
        <v>1</v>
      </c>
      <c r="AK42" s="49">
        <v>1</v>
      </c>
    </row>
    <row r="43" spans="1:37">
      <c r="A43" s="49">
        <v>21980</v>
      </c>
      <c r="B43" s="49" t="s">
        <v>642</v>
      </c>
      <c r="C43" s="49" t="s">
        <v>643</v>
      </c>
      <c r="D43" s="49" t="s">
        <v>644</v>
      </c>
      <c r="E43" s="49" t="s">
        <v>645</v>
      </c>
      <c r="F43" s="49" t="s">
        <v>646</v>
      </c>
      <c r="G43" s="49">
        <v>21980</v>
      </c>
      <c r="H43" s="49">
        <v>50</v>
      </c>
      <c r="I43" s="49">
        <v>1</v>
      </c>
      <c r="J43" s="49">
        <v>2</v>
      </c>
      <c r="K43" s="49">
        <v>5</v>
      </c>
      <c r="L43" s="49">
        <v>9</v>
      </c>
      <c r="M43" s="49">
        <v>20</v>
      </c>
      <c r="N43" s="49">
        <v>50008</v>
      </c>
      <c r="O43" s="49">
        <v>20009</v>
      </c>
      <c r="P43" s="49">
        <v>1</v>
      </c>
      <c r="Q43" s="49">
        <v>71</v>
      </c>
      <c r="R43" s="49">
        <v>8</v>
      </c>
      <c r="S43" s="49">
        <v>5</v>
      </c>
      <c r="T43" s="49">
        <v>4</v>
      </c>
      <c r="U43" s="49">
        <v>0</v>
      </c>
      <c r="V43" s="49">
        <v>0</v>
      </c>
      <c r="W43" s="49">
        <v>0</v>
      </c>
      <c r="X43" s="101">
        <v>219800</v>
      </c>
      <c r="Y43" s="49">
        <v>219801</v>
      </c>
      <c r="Z43" s="49">
        <v>219802</v>
      </c>
      <c r="AA43" s="49">
        <v>219803</v>
      </c>
      <c r="AD43" s="49" t="s">
        <v>647</v>
      </c>
      <c r="AE43" s="111">
        <v>1</v>
      </c>
      <c r="AF43" s="111">
        <v>1</v>
      </c>
      <c r="AG43" s="49">
        <v>7</v>
      </c>
      <c r="AH43" s="49">
        <v>521980</v>
      </c>
      <c r="AI43" s="49">
        <v>0</v>
      </c>
      <c r="AJ43" s="49">
        <v>1</v>
      </c>
      <c r="AK43" s="49">
        <v>1</v>
      </c>
    </row>
    <row r="44" spans="1:37">
      <c r="A44" s="49">
        <v>23981</v>
      </c>
      <c r="B44" s="49" t="s">
        <v>648</v>
      </c>
      <c r="C44" s="49" t="s">
        <v>649</v>
      </c>
      <c r="D44" s="49" t="s">
        <v>650</v>
      </c>
      <c r="E44" s="49" t="s">
        <v>651</v>
      </c>
      <c r="F44" s="49" t="s">
        <v>652</v>
      </c>
      <c r="G44" s="49">
        <v>23981</v>
      </c>
      <c r="H44" s="49">
        <v>50</v>
      </c>
      <c r="I44" s="49">
        <v>3</v>
      </c>
      <c r="J44" s="49">
        <v>2</v>
      </c>
      <c r="K44" s="49">
        <v>5</v>
      </c>
      <c r="L44" s="49">
        <v>9</v>
      </c>
      <c r="M44" s="49">
        <v>20</v>
      </c>
      <c r="N44" s="49">
        <v>10024</v>
      </c>
      <c r="O44" s="49">
        <v>60005</v>
      </c>
      <c r="P44" s="49">
        <v>1</v>
      </c>
      <c r="Q44" s="49">
        <v>67</v>
      </c>
      <c r="R44" s="49">
        <v>9</v>
      </c>
      <c r="S44" s="49">
        <v>5</v>
      </c>
      <c r="T44" s="49">
        <v>4</v>
      </c>
      <c r="U44" s="49">
        <v>0</v>
      </c>
      <c r="V44" s="49">
        <v>0</v>
      </c>
      <c r="W44" s="49">
        <v>0</v>
      </c>
      <c r="X44" s="101">
        <v>239810</v>
      </c>
      <c r="Y44" s="49">
        <v>239811</v>
      </c>
      <c r="Z44" s="49">
        <v>239812</v>
      </c>
      <c r="AA44" s="49">
        <v>239813</v>
      </c>
      <c r="AD44" s="49" t="s">
        <v>653</v>
      </c>
      <c r="AE44" s="111">
        <v>1</v>
      </c>
      <c r="AF44" s="111">
        <v>1</v>
      </c>
      <c r="AG44" s="49">
        <v>8</v>
      </c>
      <c r="AH44" s="49">
        <v>523981</v>
      </c>
      <c r="AI44" s="49">
        <v>0</v>
      </c>
      <c r="AJ44" s="49">
        <v>1</v>
      </c>
      <c r="AK44" s="49">
        <v>1</v>
      </c>
    </row>
    <row r="45" spans="1:36">
      <c r="A45" s="49">
        <v>32980</v>
      </c>
      <c r="B45" s="49" t="s">
        <v>654</v>
      </c>
      <c r="C45" s="49" t="s">
        <v>655</v>
      </c>
      <c r="D45" s="49" t="s">
        <v>656</v>
      </c>
      <c r="E45" s="49" t="s">
        <v>657</v>
      </c>
      <c r="F45" s="49" t="s">
        <v>658</v>
      </c>
      <c r="G45" s="49">
        <v>32980</v>
      </c>
      <c r="H45" s="49">
        <v>50</v>
      </c>
      <c r="I45" s="49">
        <v>2</v>
      </c>
      <c r="J45" s="49">
        <v>3</v>
      </c>
      <c r="K45" s="49">
        <v>5</v>
      </c>
      <c r="L45" s="49">
        <v>9</v>
      </c>
      <c r="M45" s="49">
        <v>20</v>
      </c>
      <c r="N45" s="49">
        <v>30004</v>
      </c>
      <c r="O45" s="49">
        <v>10023</v>
      </c>
      <c r="P45" s="49">
        <v>2</v>
      </c>
      <c r="Q45" s="49">
        <v>63</v>
      </c>
      <c r="R45" s="49">
        <v>10</v>
      </c>
      <c r="S45" s="49">
        <v>4</v>
      </c>
      <c r="T45" s="49">
        <v>5</v>
      </c>
      <c r="U45" s="49">
        <v>0</v>
      </c>
      <c r="V45" s="49">
        <v>0</v>
      </c>
      <c r="W45" s="49">
        <v>0</v>
      </c>
      <c r="X45" s="101">
        <v>329800</v>
      </c>
      <c r="Y45" s="49">
        <v>329801</v>
      </c>
      <c r="Z45" s="49">
        <v>329802</v>
      </c>
      <c r="AA45" s="49">
        <v>329803</v>
      </c>
      <c r="AD45" s="49" t="s">
        <v>659</v>
      </c>
      <c r="AE45" s="111">
        <v>1</v>
      </c>
      <c r="AF45" s="111">
        <v>1</v>
      </c>
      <c r="AG45" s="49">
        <v>9</v>
      </c>
      <c r="AH45" s="49">
        <v>532980</v>
      </c>
      <c r="AI45" s="49">
        <v>0</v>
      </c>
      <c r="AJ45" s="49">
        <v>1</v>
      </c>
    </row>
    <row r="46" spans="1:37">
      <c r="A46" s="49">
        <v>34981</v>
      </c>
      <c r="B46" s="49" t="s">
        <v>660</v>
      </c>
      <c r="C46" s="49" t="s">
        <v>661</v>
      </c>
      <c r="D46" s="49" t="s">
        <v>662</v>
      </c>
      <c r="E46" s="49" t="s">
        <v>663</v>
      </c>
      <c r="F46" s="49" t="s">
        <v>664</v>
      </c>
      <c r="G46" s="49">
        <v>34981</v>
      </c>
      <c r="H46" s="49">
        <v>50</v>
      </c>
      <c r="I46" s="49">
        <v>4</v>
      </c>
      <c r="J46" s="49">
        <v>3</v>
      </c>
      <c r="K46" s="49">
        <v>5</v>
      </c>
      <c r="L46" s="49">
        <v>9</v>
      </c>
      <c r="M46" s="49">
        <v>20</v>
      </c>
      <c r="N46" s="49">
        <v>50000</v>
      </c>
      <c r="O46" s="49">
        <v>40012</v>
      </c>
      <c r="P46" s="49">
        <v>2</v>
      </c>
      <c r="Q46" s="49">
        <v>68</v>
      </c>
      <c r="R46" s="49">
        <v>9</v>
      </c>
      <c r="S46" s="49">
        <v>4</v>
      </c>
      <c r="T46" s="49">
        <v>5</v>
      </c>
      <c r="U46" s="49">
        <v>0</v>
      </c>
      <c r="V46" s="49">
        <v>0</v>
      </c>
      <c r="W46" s="49">
        <v>0</v>
      </c>
      <c r="X46" s="101">
        <v>349810</v>
      </c>
      <c r="Y46" s="49">
        <v>349811</v>
      </c>
      <c r="Z46" s="49">
        <v>349812</v>
      </c>
      <c r="AA46" s="49">
        <v>349813</v>
      </c>
      <c r="AD46" s="49" t="s">
        <v>665</v>
      </c>
      <c r="AE46" s="111">
        <v>1</v>
      </c>
      <c r="AF46" s="111">
        <v>1</v>
      </c>
      <c r="AG46" s="49">
        <v>10</v>
      </c>
      <c r="AH46" s="49">
        <v>534981</v>
      </c>
      <c r="AI46" s="49">
        <v>0</v>
      </c>
      <c r="AJ46" s="49">
        <v>1</v>
      </c>
      <c r="AK46" s="49">
        <v>1</v>
      </c>
    </row>
    <row r="47" spans="1:37">
      <c r="A47" s="49">
        <v>44980</v>
      </c>
      <c r="B47" s="49" t="s">
        <v>666</v>
      </c>
      <c r="C47" s="49" t="s">
        <v>667</v>
      </c>
      <c r="D47" s="49" t="s">
        <v>668</v>
      </c>
      <c r="E47" s="49" t="s">
        <v>669</v>
      </c>
      <c r="F47" s="49" t="s">
        <v>670</v>
      </c>
      <c r="G47" s="49">
        <v>44980</v>
      </c>
      <c r="H47" s="49">
        <v>50</v>
      </c>
      <c r="I47" s="49">
        <v>4</v>
      </c>
      <c r="J47" s="49">
        <v>4</v>
      </c>
      <c r="K47" s="49">
        <v>5</v>
      </c>
      <c r="L47" s="49">
        <v>9</v>
      </c>
      <c r="M47" s="49">
        <v>20</v>
      </c>
      <c r="N47" s="49">
        <v>30023</v>
      </c>
      <c r="O47" s="49">
        <v>30015</v>
      </c>
      <c r="P47" s="49">
        <v>2</v>
      </c>
      <c r="Q47" s="49">
        <v>75</v>
      </c>
      <c r="R47" s="49">
        <v>9</v>
      </c>
      <c r="S47" s="49">
        <v>5</v>
      </c>
      <c r="T47" s="49">
        <v>5</v>
      </c>
      <c r="U47" s="49">
        <v>0</v>
      </c>
      <c r="V47" s="49">
        <v>0</v>
      </c>
      <c r="W47" s="49">
        <v>0</v>
      </c>
      <c r="X47" s="101">
        <v>449800</v>
      </c>
      <c r="Y47" s="49">
        <v>449801</v>
      </c>
      <c r="Z47" s="49">
        <v>449802</v>
      </c>
      <c r="AA47" s="49">
        <v>449803</v>
      </c>
      <c r="AD47" s="49" t="s">
        <v>671</v>
      </c>
      <c r="AE47" s="111">
        <v>1</v>
      </c>
      <c r="AF47" s="111">
        <v>1</v>
      </c>
      <c r="AG47" s="49">
        <v>1</v>
      </c>
      <c r="AH47" s="49">
        <v>544980</v>
      </c>
      <c r="AI47" s="49">
        <v>0</v>
      </c>
      <c r="AJ47" s="49">
        <v>1</v>
      </c>
      <c r="AK47" s="49">
        <v>1</v>
      </c>
    </row>
    <row r="48" spans="1:36">
      <c r="A48" s="49">
        <v>43981</v>
      </c>
      <c r="B48" s="49" t="s">
        <v>672</v>
      </c>
      <c r="C48" s="49" t="s">
        <v>673</v>
      </c>
      <c r="D48" s="49" t="s">
        <v>674</v>
      </c>
      <c r="E48" s="49" t="s">
        <v>675</v>
      </c>
      <c r="F48" s="49" t="s">
        <v>676</v>
      </c>
      <c r="G48" s="49">
        <v>41981</v>
      </c>
      <c r="H48" s="49">
        <v>50</v>
      </c>
      <c r="I48" s="49">
        <v>1</v>
      </c>
      <c r="J48" s="49">
        <v>4</v>
      </c>
      <c r="K48" s="49">
        <v>5</v>
      </c>
      <c r="L48" s="49">
        <v>9</v>
      </c>
      <c r="M48" s="49">
        <v>20</v>
      </c>
      <c r="N48" s="49">
        <v>20010</v>
      </c>
      <c r="O48" s="49">
        <v>30018</v>
      </c>
      <c r="P48" s="49">
        <v>1</v>
      </c>
      <c r="Q48" s="49">
        <v>76</v>
      </c>
      <c r="R48" s="49">
        <v>9</v>
      </c>
      <c r="S48" s="49">
        <v>6</v>
      </c>
      <c r="T48" s="49">
        <v>5</v>
      </c>
      <c r="U48" s="49">
        <v>0</v>
      </c>
      <c r="V48" s="49">
        <v>0</v>
      </c>
      <c r="W48" s="49">
        <v>0</v>
      </c>
      <c r="X48" s="101">
        <v>419810</v>
      </c>
      <c r="Y48" s="49">
        <v>419811</v>
      </c>
      <c r="Z48" s="49">
        <v>419812</v>
      </c>
      <c r="AA48" s="49">
        <v>419813</v>
      </c>
      <c r="AD48" s="49" t="s">
        <v>677</v>
      </c>
      <c r="AE48" s="111">
        <v>1</v>
      </c>
      <c r="AF48" s="111">
        <v>1</v>
      </c>
      <c r="AG48" s="49">
        <v>2</v>
      </c>
      <c r="AH48" s="49">
        <v>541981</v>
      </c>
      <c r="AI48" s="49">
        <v>0</v>
      </c>
      <c r="AJ48" s="49">
        <v>1</v>
      </c>
    </row>
    <row r="49" spans="1:36">
      <c r="A49" s="49">
        <v>52980</v>
      </c>
      <c r="B49" s="49" t="s">
        <v>678</v>
      </c>
      <c r="C49" s="49" t="s">
        <v>679</v>
      </c>
      <c r="D49" s="49" t="s">
        <v>680</v>
      </c>
      <c r="E49" s="49" t="s">
        <v>681</v>
      </c>
      <c r="F49" s="49" t="s">
        <v>682</v>
      </c>
      <c r="G49" s="49">
        <v>52980</v>
      </c>
      <c r="H49" s="49">
        <v>50</v>
      </c>
      <c r="I49" s="49">
        <v>2</v>
      </c>
      <c r="J49" s="49">
        <v>5</v>
      </c>
      <c r="K49" s="49">
        <v>5</v>
      </c>
      <c r="L49" s="49">
        <v>9</v>
      </c>
      <c r="M49" s="49">
        <v>20</v>
      </c>
      <c r="N49" s="49">
        <v>60001</v>
      </c>
      <c r="O49" s="49">
        <v>10002</v>
      </c>
      <c r="P49" s="49">
        <v>2</v>
      </c>
      <c r="Q49" s="49">
        <v>68</v>
      </c>
      <c r="R49" s="49">
        <v>12</v>
      </c>
      <c r="S49" s="49">
        <v>4</v>
      </c>
      <c r="T49" s="49">
        <v>5</v>
      </c>
      <c r="U49" s="49">
        <v>0</v>
      </c>
      <c r="V49" s="49">
        <v>0</v>
      </c>
      <c r="W49" s="49">
        <v>0</v>
      </c>
      <c r="X49" s="101">
        <v>529800</v>
      </c>
      <c r="Y49" s="49">
        <v>529801</v>
      </c>
      <c r="Z49" s="49">
        <v>529802</v>
      </c>
      <c r="AA49" s="49">
        <v>529803</v>
      </c>
      <c r="AD49" s="49" t="s">
        <v>683</v>
      </c>
      <c r="AE49" s="111">
        <v>1</v>
      </c>
      <c r="AF49" s="111">
        <v>1</v>
      </c>
      <c r="AG49" s="49">
        <v>3</v>
      </c>
      <c r="AH49" s="49">
        <v>552980</v>
      </c>
      <c r="AI49" s="49">
        <v>0</v>
      </c>
      <c r="AJ49" s="49">
        <v>1</v>
      </c>
    </row>
    <row r="50" spans="1:37">
      <c r="A50" s="49">
        <v>53981</v>
      </c>
      <c r="B50" s="49" t="s">
        <v>684</v>
      </c>
      <c r="C50" s="49" t="s">
        <v>685</v>
      </c>
      <c r="D50" s="49" t="s">
        <v>686</v>
      </c>
      <c r="E50" s="49" t="s">
        <v>687</v>
      </c>
      <c r="F50" s="49" t="s">
        <v>688</v>
      </c>
      <c r="G50" s="49">
        <v>53981</v>
      </c>
      <c r="H50" s="49">
        <v>50</v>
      </c>
      <c r="I50" s="49">
        <v>3</v>
      </c>
      <c r="J50" s="49">
        <v>5</v>
      </c>
      <c r="K50" s="49">
        <v>5</v>
      </c>
      <c r="L50" s="49">
        <v>9</v>
      </c>
      <c r="M50" s="49">
        <v>20</v>
      </c>
      <c r="N50" s="49">
        <v>40011</v>
      </c>
      <c r="O50" s="49">
        <v>10001</v>
      </c>
      <c r="P50" s="49">
        <v>1</v>
      </c>
      <c r="Q50" s="49">
        <v>70</v>
      </c>
      <c r="R50" s="49">
        <v>11</v>
      </c>
      <c r="S50" s="49">
        <v>5</v>
      </c>
      <c r="T50" s="49">
        <v>4</v>
      </c>
      <c r="U50" s="49">
        <v>0</v>
      </c>
      <c r="V50" s="49">
        <v>0</v>
      </c>
      <c r="W50" s="49">
        <v>0</v>
      </c>
      <c r="X50" s="101">
        <v>539810</v>
      </c>
      <c r="Y50" s="49">
        <v>539811</v>
      </c>
      <c r="Z50" s="49">
        <v>539812</v>
      </c>
      <c r="AA50" s="49">
        <v>539813</v>
      </c>
      <c r="AD50" s="49" t="s">
        <v>689</v>
      </c>
      <c r="AE50" s="111">
        <v>1</v>
      </c>
      <c r="AF50" s="111">
        <v>1</v>
      </c>
      <c r="AG50" s="49">
        <v>4</v>
      </c>
      <c r="AH50" s="49">
        <v>553981</v>
      </c>
      <c r="AI50" s="49">
        <v>0</v>
      </c>
      <c r="AJ50" s="49">
        <v>1</v>
      </c>
      <c r="AK50" s="49">
        <v>1</v>
      </c>
    </row>
    <row r="51" spans="31:32">
      <c r="AE51" s="111"/>
      <c r="AF51" s="111"/>
    </row>
    <row r="52" spans="1:37">
      <c r="A52" s="92">
        <v>13990</v>
      </c>
      <c r="B52" s="49" t="s">
        <v>690</v>
      </c>
      <c r="C52" s="49" t="s">
        <v>691</v>
      </c>
      <c r="D52" s="49" t="s">
        <v>692</v>
      </c>
      <c r="E52" s="49" t="s">
        <v>693</v>
      </c>
      <c r="F52" s="49" t="s">
        <v>694</v>
      </c>
      <c r="G52" s="49">
        <v>13990</v>
      </c>
      <c r="H52" s="49">
        <v>40</v>
      </c>
      <c r="I52" s="49">
        <v>3</v>
      </c>
      <c r="J52" s="49">
        <v>1</v>
      </c>
      <c r="K52" s="49">
        <v>4</v>
      </c>
      <c r="L52" s="49">
        <v>5</v>
      </c>
      <c r="M52" s="49">
        <v>15</v>
      </c>
      <c r="N52" s="49">
        <v>60001</v>
      </c>
      <c r="O52" s="49">
        <v>30004</v>
      </c>
      <c r="P52" s="49">
        <v>1</v>
      </c>
      <c r="Q52" s="59">
        <v>60</v>
      </c>
      <c r="R52" s="59">
        <v>10</v>
      </c>
      <c r="S52" s="59">
        <v>4</v>
      </c>
      <c r="T52" s="59">
        <v>4</v>
      </c>
      <c r="U52" s="59">
        <v>0</v>
      </c>
      <c r="V52" s="59">
        <v>0</v>
      </c>
      <c r="W52" s="59">
        <v>0</v>
      </c>
      <c r="X52" s="102">
        <v>139900</v>
      </c>
      <c r="Y52" s="59">
        <v>139901</v>
      </c>
      <c r="Z52" s="59">
        <v>139902</v>
      </c>
      <c r="AA52" s="59"/>
      <c r="AB52" s="59"/>
      <c r="AC52" s="59"/>
      <c r="AD52" s="49" t="s">
        <v>695</v>
      </c>
      <c r="AE52" s="111">
        <v>1</v>
      </c>
      <c r="AF52" s="111">
        <v>1</v>
      </c>
      <c r="AG52" s="49">
        <v>7</v>
      </c>
      <c r="AH52" s="49">
        <v>513990</v>
      </c>
      <c r="AI52" s="49">
        <v>0</v>
      </c>
      <c r="AJ52" s="49">
        <v>0</v>
      </c>
      <c r="AK52" s="49">
        <v>1</v>
      </c>
    </row>
    <row r="53" spans="1:36">
      <c r="A53" s="49">
        <v>14991</v>
      </c>
      <c r="B53" s="49" t="s">
        <v>696</v>
      </c>
      <c r="C53" s="49" t="s">
        <v>697</v>
      </c>
      <c r="D53" s="49" t="s">
        <v>698</v>
      </c>
      <c r="E53" s="49" t="s">
        <v>699</v>
      </c>
      <c r="F53" s="49" t="s">
        <v>700</v>
      </c>
      <c r="G53" s="49">
        <v>14991</v>
      </c>
      <c r="H53" s="49">
        <v>40</v>
      </c>
      <c r="I53" s="49">
        <v>4</v>
      </c>
      <c r="J53" s="49">
        <v>1</v>
      </c>
      <c r="K53" s="49">
        <v>4</v>
      </c>
      <c r="L53" s="49">
        <v>5</v>
      </c>
      <c r="M53" s="49">
        <v>15</v>
      </c>
      <c r="N53" s="49">
        <v>30013</v>
      </c>
      <c r="O53" s="49">
        <v>40000</v>
      </c>
      <c r="P53" s="49">
        <v>2</v>
      </c>
      <c r="Q53" s="59">
        <v>63</v>
      </c>
      <c r="R53" s="59">
        <v>9</v>
      </c>
      <c r="S53" s="59">
        <v>4</v>
      </c>
      <c r="T53" s="59">
        <v>5</v>
      </c>
      <c r="U53" s="59">
        <v>0</v>
      </c>
      <c r="V53" s="59">
        <v>0</v>
      </c>
      <c r="W53" s="59">
        <v>0</v>
      </c>
      <c r="X53" s="87">
        <v>149910</v>
      </c>
      <c r="Y53" s="49">
        <v>149911</v>
      </c>
      <c r="Z53" s="49">
        <v>149912</v>
      </c>
      <c r="AD53" s="49" t="s">
        <v>701</v>
      </c>
      <c r="AE53" s="111">
        <v>1</v>
      </c>
      <c r="AF53" s="111">
        <v>1</v>
      </c>
      <c r="AG53" s="49">
        <v>8</v>
      </c>
      <c r="AH53" s="49">
        <v>514991</v>
      </c>
      <c r="AI53" s="49">
        <v>0</v>
      </c>
      <c r="AJ53" s="49">
        <v>0</v>
      </c>
    </row>
    <row r="54" spans="1:37">
      <c r="A54" s="49">
        <v>11992</v>
      </c>
      <c r="B54" s="49" t="s">
        <v>702</v>
      </c>
      <c r="C54" s="49" t="s">
        <v>703</v>
      </c>
      <c r="D54" s="49" t="s">
        <v>704</v>
      </c>
      <c r="E54" s="49" t="s">
        <v>705</v>
      </c>
      <c r="F54" s="49" t="s">
        <v>706</v>
      </c>
      <c r="G54" s="49">
        <v>11992</v>
      </c>
      <c r="H54" s="49">
        <v>40</v>
      </c>
      <c r="I54" s="49">
        <v>1</v>
      </c>
      <c r="J54" s="49">
        <v>1</v>
      </c>
      <c r="K54" s="49">
        <v>4</v>
      </c>
      <c r="L54" s="49">
        <v>5</v>
      </c>
      <c r="M54" s="49">
        <v>15</v>
      </c>
      <c r="N54" s="49">
        <v>20009</v>
      </c>
      <c r="O54" s="49">
        <v>60011</v>
      </c>
      <c r="P54" s="49">
        <v>1</v>
      </c>
      <c r="Q54" s="59">
        <v>64</v>
      </c>
      <c r="R54" s="59">
        <v>8</v>
      </c>
      <c r="S54" s="59">
        <v>5</v>
      </c>
      <c r="T54" s="59">
        <v>4</v>
      </c>
      <c r="U54" s="59">
        <v>0</v>
      </c>
      <c r="V54" s="59">
        <v>0</v>
      </c>
      <c r="W54" s="59">
        <v>0</v>
      </c>
      <c r="X54" s="87">
        <v>119920</v>
      </c>
      <c r="Y54" s="49">
        <v>119921</v>
      </c>
      <c r="Z54" s="49">
        <v>119922</v>
      </c>
      <c r="AD54" s="49" t="s">
        <v>707</v>
      </c>
      <c r="AE54" s="111">
        <v>1</v>
      </c>
      <c r="AF54" s="111">
        <v>1</v>
      </c>
      <c r="AG54" s="49">
        <v>9</v>
      </c>
      <c r="AH54" s="49">
        <v>511992</v>
      </c>
      <c r="AI54" s="49">
        <v>0</v>
      </c>
      <c r="AJ54" s="49">
        <v>0</v>
      </c>
      <c r="AK54" s="49">
        <v>1</v>
      </c>
    </row>
    <row r="55" spans="1:36">
      <c r="A55" s="49">
        <v>22990</v>
      </c>
      <c r="B55" s="49" t="s">
        <v>708</v>
      </c>
      <c r="C55" s="49" t="s">
        <v>709</v>
      </c>
      <c r="D55" s="49" t="s">
        <v>710</v>
      </c>
      <c r="E55" s="49" t="s">
        <v>711</v>
      </c>
      <c r="F55" s="49" t="s">
        <v>712</v>
      </c>
      <c r="G55" s="49">
        <v>22990</v>
      </c>
      <c r="H55" s="49">
        <v>40</v>
      </c>
      <c r="I55" s="49">
        <v>2</v>
      </c>
      <c r="J55" s="49">
        <v>2</v>
      </c>
      <c r="K55" s="49">
        <v>4</v>
      </c>
      <c r="L55" s="49">
        <v>5</v>
      </c>
      <c r="M55" s="49">
        <v>15</v>
      </c>
      <c r="N55" s="49">
        <v>30011</v>
      </c>
      <c r="O55" s="49">
        <v>10027</v>
      </c>
      <c r="P55" s="49">
        <v>2</v>
      </c>
      <c r="Q55" s="49">
        <v>61</v>
      </c>
      <c r="R55" s="49">
        <v>9</v>
      </c>
      <c r="S55" s="49">
        <v>4</v>
      </c>
      <c r="T55" s="49">
        <v>5</v>
      </c>
      <c r="U55" s="49">
        <v>0</v>
      </c>
      <c r="V55" s="49">
        <v>0</v>
      </c>
      <c r="W55" s="49">
        <v>0</v>
      </c>
      <c r="X55" s="49">
        <v>229900</v>
      </c>
      <c r="Y55" s="49">
        <v>229901</v>
      </c>
      <c r="Z55" s="49">
        <v>229902</v>
      </c>
      <c r="AD55" s="49" t="s">
        <v>713</v>
      </c>
      <c r="AE55" s="111">
        <v>1</v>
      </c>
      <c r="AF55" s="111">
        <v>1</v>
      </c>
      <c r="AG55" s="49">
        <v>10</v>
      </c>
      <c r="AH55" s="49">
        <v>522990</v>
      </c>
      <c r="AI55" s="49">
        <v>0</v>
      </c>
      <c r="AJ55" s="49">
        <v>0</v>
      </c>
    </row>
    <row r="56" spans="1:37">
      <c r="A56" s="92">
        <v>23991</v>
      </c>
      <c r="B56" s="49" t="s">
        <v>714</v>
      </c>
      <c r="C56" s="49" t="s">
        <v>715</v>
      </c>
      <c r="D56" s="49" t="s">
        <v>716</v>
      </c>
      <c r="E56" s="49" t="s">
        <v>717</v>
      </c>
      <c r="F56" s="49" t="s">
        <v>718</v>
      </c>
      <c r="G56" s="49">
        <v>23991</v>
      </c>
      <c r="H56" s="49">
        <v>40</v>
      </c>
      <c r="I56" s="49">
        <v>3</v>
      </c>
      <c r="J56" s="49">
        <v>2</v>
      </c>
      <c r="K56" s="49">
        <v>4</v>
      </c>
      <c r="L56" s="49">
        <v>5</v>
      </c>
      <c r="M56" s="49">
        <v>15</v>
      </c>
      <c r="N56" s="49">
        <v>10010</v>
      </c>
      <c r="O56" s="49">
        <v>40016</v>
      </c>
      <c r="P56" s="49">
        <v>1</v>
      </c>
      <c r="Q56" s="49">
        <v>63</v>
      </c>
      <c r="R56" s="49">
        <v>9</v>
      </c>
      <c r="S56" s="49">
        <v>5</v>
      </c>
      <c r="T56" s="49">
        <v>4</v>
      </c>
      <c r="U56" s="49">
        <v>0</v>
      </c>
      <c r="V56" s="49">
        <v>0</v>
      </c>
      <c r="W56" s="49">
        <v>0</v>
      </c>
      <c r="X56" s="49">
        <v>239910</v>
      </c>
      <c r="Y56" s="49">
        <v>239911</v>
      </c>
      <c r="Z56" s="49">
        <v>239912</v>
      </c>
      <c r="AD56" s="49" t="s">
        <v>719</v>
      </c>
      <c r="AE56" s="111">
        <v>1</v>
      </c>
      <c r="AF56" s="111">
        <v>1</v>
      </c>
      <c r="AG56" s="49">
        <v>11</v>
      </c>
      <c r="AH56" s="49">
        <v>523991</v>
      </c>
      <c r="AI56" s="49">
        <v>0</v>
      </c>
      <c r="AJ56" s="49">
        <v>0</v>
      </c>
      <c r="AK56" s="49">
        <v>1</v>
      </c>
    </row>
    <row r="57" spans="1:37">
      <c r="A57" s="49">
        <v>24992</v>
      </c>
      <c r="B57" s="49" t="s">
        <v>720</v>
      </c>
      <c r="C57" s="49" t="s">
        <v>721</v>
      </c>
      <c r="D57" s="49" t="s">
        <v>722</v>
      </c>
      <c r="E57" s="49" t="s">
        <v>723</v>
      </c>
      <c r="F57" s="49" t="s">
        <v>724</v>
      </c>
      <c r="G57" s="49">
        <v>24992</v>
      </c>
      <c r="H57" s="49">
        <v>40</v>
      </c>
      <c r="I57" s="49">
        <v>4</v>
      </c>
      <c r="J57" s="49">
        <v>2</v>
      </c>
      <c r="K57" s="49">
        <v>4</v>
      </c>
      <c r="L57" s="49">
        <v>5</v>
      </c>
      <c r="M57" s="49">
        <v>15</v>
      </c>
      <c r="N57" s="49">
        <v>40000</v>
      </c>
      <c r="O57" s="49">
        <v>30012</v>
      </c>
      <c r="P57" s="49">
        <v>2</v>
      </c>
      <c r="Q57" s="49">
        <v>66</v>
      </c>
      <c r="R57" s="49">
        <v>8</v>
      </c>
      <c r="S57" s="49">
        <v>4</v>
      </c>
      <c r="T57" s="49">
        <v>5</v>
      </c>
      <c r="U57" s="49">
        <v>0</v>
      </c>
      <c r="V57" s="49">
        <v>0</v>
      </c>
      <c r="W57" s="49">
        <v>0</v>
      </c>
      <c r="X57" s="49">
        <v>249920</v>
      </c>
      <c r="Y57" s="49">
        <v>249921</v>
      </c>
      <c r="Z57" s="49">
        <v>249922</v>
      </c>
      <c r="AD57" s="49" t="s">
        <v>725</v>
      </c>
      <c r="AE57" s="111">
        <v>1</v>
      </c>
      <c r="AF57" s="111">
        <v>1</v>
      </c>
      <c r="AG57" s="49">
        <v>12</v>
      </c>
      <c r="AH57" s="49">
        <v>524992</v>
      </c>
      <c r="AI57" s="49">
        <v>0</v>
      </c>
      <c r="AJ57" s="49">
        <v>0</v>
      </c>
      <c r="AK57" s="49">
        <v>1</v>
      </c>
    </row>
    <row r="58" spans="1:37">
      <c r="A58" s="49">
        <v>33990</v>
      </c>
      <c r="B58" s="49" t="s">
        <v>726</v>
      </c>
      <c r="C58" s="49" t="s">
        <v>727</v>
      </c>
      <c r="D58" s="49" t="s">
        <v>728</v>
      </c>
      <c r="E58" s="49" t="s">
        <v>729</v>
      </c>
      <c r="F58" s="49" t="s">
        <v>730</v>
      </c>
      <c r="G58" s="49">
        <v>33990</v>
      </c>
      <c r="H58" s="49">
        <v>40</v>
      </c>
      <c r="I58" s="49">
        <v>3</v>
      </c>
      <c r="J58" s="49">
        <v>3</v>
      </c>
      <c r="K58" s="49">
        <v>4</v>
      </c>
      <c r="L58" s="49">
        <v>5</v>
      </c>
      <c r="M58" s="49">
        <v>15</v>
      </c>
      <c r="N58" s="49">
        <v>10009</v>
      </c>
      <c r="O58" s="49">
        <v>10010</v>
      </c>
      <c r="P58" s="49">
        <v>1</v>
      </c>
      <c r="Q58" s="49">
        <v>61</v>
      </c>
      <c r="R58" s="49">
        <v>9</v>
      </c>
      <c r="S58" s="49">
        <v>4</v>
      </c>
      <c r="T58" s="49">
        <v>4</v>
      </c>
      <c r="U58" s="49">
        <v>0</v>
      </c>
      <c r="V58" s="49">
        <v>0</v>
      </c>
      <c r="W58" s="49">
        <v>0</v>
      </c>
      <c r="X58" s="49">
        <v>339900</v>
      </c>
      <c r="Y58" s="49">
        <v>339901</v>
      </c>
      <c r="Z58" s="49">
        <v>339902</v>
      </c>
      <c r="AD58" s="49" t="s">
        <v>731</v>
      </c>
      <c r="AE58" s="111">
        <v>1</v>
      </c>
      <c r="AF58" s="111">
        <v>1</v>
      </c>
      <c r="AG58" s="49">
        <v>13</v>
      </c>
      <c r="AH58" s="49">
        <v>533990</v>
      </c>
      <c r="AI58" s="49">
        <v>0</v>
      </c>
      <c r="AJ58" s="49">
        <v>0</v>
      </c>
      <c r="AK58" s="49">
        <v>1</v>
      </c>
    </row>
    <row r="59" spans="1:36">
      <c r="A59" s="49">
        <v>31991</v>
      </c>
      <c r="B59" s="49" t="s">
        <v>732</v>
      </c>
      <c r="C59" s="49" t="s">
        <v>733</v>
      </c>
      <c r="D59" s="49" t="s">
        <v>734</v>
      </c>
      <c r="E59" s="49" t="s">
        <v>735</v>
      </c>
      <c r="F59" s="49" t="s">
        <v>736</v>
      </c>
      <c r="G59" s="49">
        <v>31991</v>
      </c>
      <c r="H59" s="49">
        <v>40</v>
      </c>
      <c r="I59" s="49">
        <v>1</v>
      </c>
      <c r="J59" s="49">
        <v>3</v>
      </c>
      <c r="K59" s="49">
        <v>4</v>
      </c>
      <c r="L59" s="49">
        <v>5</v>
      </c>
      <c r="M59" s="49">
        <v>15</v>
      </c>
      <c r="N59" s="49">
        <v>30021</v>
      </c>
      <c r="O59" s="49">
        <v>30010</v>
      </c>
      <c r="P59" s="49">
        <v>1</v>
      </c>
      <c r="Q59" s="49">
        <v>65</v>
      </c>
      <c r="R59" s="49">
        <v>8</v>
      </c>
      <c r="S59" s="49">
        <v>5</v>
      </c>
      <c r="T59" s="49">
        <v>4</v>
      </c>
      <c r="U59" s="49">
        <v>0</v>
      </c>
      <c r="V59" s="49">
        <v>0</v>
      </c>
      <c r="W59" s="49">
        <v>0</v>
      </c>
      <c r="X59" s="49">
        <v>319910</v>
      </c>
      <c r="Y59" s="49">
        <v>319911</v>
      </c>
      <c r="Z59" s="49">
        <v>319912</v>
      </c>
      <c r="AD59" s="49" t="s">
        <v>737</v>
      </c>
      <c r="AE59" s="111">
        <v>1</v>
      </c>
      <c r="AF59" s="111">
        <v>1</v>
      </c>
      <c r="AG59" s="49">
        <v>14</v>
      </c>
      <c r="AH59" s="49">
        <v>531991</v>
      </c>
      <c r="AI59" s="49">
        <v>0</v>
      </c>
      <c r="AJ59" s="49">
        <v>0</v>
      </c>
    </row>
    <row r="60" spans="1:37">
      <c r="A60" s="49">
        <v>32992</v>
      </c>
      <c r="B60" s="49" t="s">
        <v>738</v>
      </c>
      <c r="C60" s="49" t="s">
        <v>739</v>
      </c>
      <c r="D60" s="49" t="s">
        <v>740</v>
      </c>
      <c r="E60" s="49" t="s">
        <v>741</v>
      </c>
      <c r="F60" s="49" t="s">
        <v>742</v>
      </c>
      <c r="G60" s="49">
        <v>32992</v>
      </c>
      <c r="H60" s="49">
        <v>40</v>
      </c>
      <c r="I60" s="49">
        <v>2</v>
      </c>
      <c r="J60" s="49">
        <v>3</v>
      </c>
      <c r="K60" s="49">
        <v>4</v>
      </c>
      <c r="L60" s="49">
        <v>5</v>
      </c>
      <c r="M60" s="49">
        <v>15</v>
      </c>
      <c r="N60" s="49">
        <v>40010</v>
      </c>
      <c r="O60" s="49">
        <v>10009</v>
      </c>
      <c r="P60" s="49">
        <v>2</v>
      </c>
      <c r="Q60" s="49">
        <v>60</v>
      </c>
      <c r="R60" s="49">
        <v>10</v>
      </c>
      <c r="S60" s="49">
        <v>4</v>
      </c>
      <c r="T60" s="49">
        <v>4</v>
      </c>
      <c r="U60" s="49">
        <v>0</v>
      </c>
      <c r="V60" s="49">
        <v>0</v>
      </c>
      <c r="W60" s="49">
        <v>0</v>
      </c>
      <c r="X60" s="49">
        <v>329920</v>
      </c>
      <c r="Y60" s="49">
        <v>329921</v>
      </c>
      <c r="Z60" s="49">
        <v>329922</v>
      </c>
      <c r="AD60" s="49" t="s">
        <v>743</v>
      </c>
      <c r="AE60" s="111">
        <v>1</v>
      </c>
      <c r="AF60" s="111">
        <v>1</v>
      </c>
      <c r="AG60" s="49">
        <v>15</v>
      </c>
      <c r="AH60" s="49">
        <v>532992</v>
      </c>
      <c r="AI60" s="49">
        <v>0</v>
      </c>
      <c r="AJ60" s="49">
        <v>0</v>
      </c>
      <c r="AK60" s="49">
        <v>1</v>
      </c>
    </row>
    <row r="61" spans="1:36">
      <c r="A61" s="49">
        <v>42990</v>
      </c>
      <c r="B61" s="49" t="s">
        <v>744</v>
      </c>
      <c r="C61" s="49" t="s">
        <v>745</v>
      </c>
      <c r="D61" s="49" t="s">
        <v>746</v>
      </c>
      <c r="E61" s="49" t="s">
        <v>747</v>
      </c>
      <c r="F61" s="49" t="s">
        <v>748</v>
      </c>
      <c r="G61" s="49">
        <v>42990</v>
      </c>
      <c r="H61" s="49">
        <v>40</v>
      </c>
      <c r="I61" s="49">
        <v>2</v>
      </c>
      <c r="J61" s="49">
        <v>4</v>
      </c>
      <c r="K61" s="49">
        <v>4</v>
      </c>
      <c r="L61" s="49">
        <v>5</v>
      </c>
      <c r="M61" s="49">
        <v>15</v>
      </c>
      <c r="N61" s="49">
        <v>30004</v>
      </c>
      <c r="O61" s="49">
        <v>30015</v>
      </c>
      <c r="P61" s="49">
        <v>2</v>
      </c>
      <c r="Q61" s="49">
        <v>66</v>
      </c>
      <c r="R61" s="49">
        <v>11</v>
      </c>
      <c r="S61" s="49">
        <v>4</v>
      </c>
      <c r="T61" s="49">
        <v>5</v>
      </c>
      <c r="U61" s="49">
        <v>0</v>
      </c>
      <c r="V61" s="49">
        <v>0</v>
      </c>
      <c r="W61" s="49">
        <v>0</v>
      </c>
      <c r="X61" s="49">
        <v>429900</v>
      </c>
      <c r="Y61" s="49">
        <v>429901</v>
      </c>
      <c r="Z61" s="49">
        <v>429902</v>
      </c>
      <c r="AD61" s="49" t="s">
        <v>749</v>
      </c>
      <c r="AE61" s="111">
        <v>1</v>
      </c>
      <c r="AF61" s="111">
        <v>0</v>
      </c>
      <c r="AG61" s="49">
        <v>1</v>
      </c>
      <c r="AH61" s="49">
        <v>542990</v>
      </c>
      <c r="AI61" s="49">
        <v>0</v>
      </c>
      <c r="AJ61" s="49">
        <v>0</v>
      </c>
    </row>
    <row r="62" spans="1:36">
      <c r="A62" s="49">
        <v>43991</v>
      </c>
      <c r="B62" s="49" t="s">
        <v>750</v>
      </c>
      <c r="C62" s="49" t="s">
        <v>751</v>
      </c>
      <c r="D62" s="49" t="s">
        <v>752</v>
      </c>
      <c r="E62" s="49" t="s">
        <v>753</v>
      </c>
      <c r="F62" s="49" t="s">
        <v>754</v>
      </c>
      <c r="G62" s="49">
        <v>43991</v>
      </c>
      <c r="H62" s="49">
        <v>40</v>
      </c>
      <c r="I62" s="49">
        <v>3</v>
      </c>
      <c r="J62" s="49">
        <v>4</v>
      </c>
      <c r="K62" s="49">
        <v>4</v>
      </c>
      <c r="L62" s="49">
        <v>5</v>
      </c>
      <c r="M62" s="49">
        <v>15</v>
      </c>
      <c r="N62" s="49">
        <v>20006</v>
      </c>
      <c r="O62" s="49">
        <v>10019</v>
      </c>
      <c r="P62" s="49">
        <v>1</v>
      </c>
      <c r="Q62" s="49">
        <v>68</v>
      </c>
      <c r="R62" s="49">
        <v>10</v>
      </c>
      <c r="S62" s="49">
        <v>5</v>
      </c>
      <c r="T62" s="49">
        <v>4</v>
      </c>
      <c r="U62" s="49">
        <v>0</v>
      </c>
      <c r="V62" s="49">
        <v>0</v>
      </c>
      <c r="W62" s="49">
        <v>0</v>
      </c>
      <c r="X62" s="49">
        <v>439910</v>
      </c>
      <c r="Y62" s="49">
        <v>439911</v>
      </c>
      <c r="Z62" s="49">
        <v>439912</v>
      </c>
      <c r="AD62" s="49" t="s">
        <v>755</v>
      </c>
      <c r="AE62" s="111">
        <v>1</v>
      </c>
      <c r="AF62" s="111">
        <v>1</v>
      </c>
      <c r="AG62" s="49">
        <v>2</v>
      </c>
      <c r="AH62" s="49">
        <v>543991</v>
      </c>
      <c r="AI62" s="49">
        <v>0</v>
      </c>
      <c r="AJ62" s="49">
        <v>0</v>
      </c>
    </row>
    <row r="63" spans="1:37">
      <c r="A63" s="49">
        <v>44992</v>
      </c>
      <c r="B63" s="49" t="s">
        <v>756</v>
      </c>
      <c r="C63" s="49" t="s">
        <v>757</v>
      </c>
      <c r="D63" s="49" t="s">
        <v>758</v>
      </c>
      <c r="E63" s="49" t="s">
        <v>759</v>
      </c>
      <c r="F63" s="49" t="s">
        <v>760</v>
      </c>
      <c r="G63" s="49">
        <v>44992</v>
      </c>
      <c r="H63" s="49">
        <v>40</v>
      </c>
      <c r="I63" s="49">
        <v>4</v>
      </c>
      <c r="J63" s="49">
        <v>4</v>
      </c>
      <c r="K63" s="49">
        <v>4</v>
      </c>
      <c r="L63" s="49">
        <v>5</v>
      </c>
      <c r="M63" s="49">
        <v>15</v>
      </c>
      <c r="N63" s="49">
        <v>20003</v>
      </c>
      <c r="O63" s="49">
        <v>30015</v>
      </c>
      <c r="P63" s="49">
        <v>2</v>
      </c>
      <c r="Q63" s="49">
        <v>71</v>
      </c>
      <c r="R63" s="49">
        <v>9</v>
      </c>
      <c r="S63" s="49">
        <v>4</v>
      </c>
      <c r="T63" s="49">
        <v>5</v>
      </c>
      <c r="U63" s="49">
        <v>0</v>
      </c>
      <c r="V63" s="49">
        <v>0</v>
      </c>
      <c r="W63" s="49">
        <v>0</v>
      </c>
      <c r="X63" s="49">
        <v>449920</v>
      </c>
      <c r="Y63" s="49">
        <v>449921</v>
      </c>
      <c r="Z63" s="49">
        <v>449922</v>
      </c>
      <c r="AD63" s="49" t="s">
        <v>761</v>
      </c>
      <c r="AE63" s="111">
        <v>1</v>
      </c>
      <c r="AF63" s="111">
        <v>1</v>
      </c>
      <c r="AG63" s="49">
        <v>3</v>
      </c>
      <c r="AH63" s="49">
        <v>544992</v>
      </c>
      <c r="AI63" s="49">
        <v>0</v>
      </c>
      <c r="AJ63" s="49">
        <v>0</v>
      </c>
      <c r="AK63" s="49">
        <v>1</v>
      </c>
    </row>
    <row r="64" spans="1:36">
      <c r="A64" s="49">
        <v>51990</v>
      </c>
      <c r="B64" s="49" t="s">
        <v>762</v>
      </c>
      <c r="C64" s="49" t="s">
        <v>763</v>
      </c>
      <c r="D64" s="49" t="s">
        <v>764</v>
      </c>
      <c r="E64" s="49" t="s">
        <v>765</v>
      </c>
      <c r="F64" s="49" t="s">
        <v>766</v>
      </c>
      <c r="G64" s="49">
        <v>51990</v>
      </c>
      <c r="H64" s="49">
        <v>40</v>
      </c>
      <c r="I64" s="49">
        <v>1</v>
      </c>
      <c r="J64" s="49">
        <v>5</v>
      </c>
      <c r="K64" s="49">
        <v>4</v>
      </c>
      <c r="L64" s="49">
        <v>5</v>
      </c>
      <c r="M64" s="49">
        <v>15</v>
      </c>
      <c r="N64" s="49">
        <v>50002</v>
      </c>
      <c r="O64" s="49">
        <v>20000</v>
      </c>
      <c r="P64" s="49">
        <v>1</v>
      </c>
      <c r="Q64" s="49">
        <v>70</v>
      </c>
      <c r="R64" s="49">
        <v>9</v>
      </c>
      <c r="S64" s="49">
        <v>5</v>
      </c>
      <c r="T64" s="49">
        <v>4</v>
      </c>
      <c r="U64" s="49">
        <v>0</v>
      </c>
      <c r="V64" s="49">
        <v>0</v>
      </c>
      <c r="W64" s="49">
        <v>0</v>
      </c>
      <c r="X64" s="49">
        <v>519900</v>
      </c>
      <c r="Y64" s="49">
        <v>519901</v>
      </c>
      <c r="Z64" s="49">
        <v>519902</v>
      </c>
      <c r="AD64" s="49" t="s">
        <v>767</v>
      </c>
      <c r="AE64" s="111">
        <v>1</v>
      </c>
      <c r="AF64" s="111">
        <v>1</v>
      </c>
      <c r="AG64" s="49">
        <v>4</v>
      </c>
      <c r="AH64" s="49">
        <v>551990</v>
      </c>
      <c r="AI64" s="49">
        <v>0</v>
      </c>
      <c r="AJ64" s="49">
        <v>0</v>
      </c>
    </row>
    <row r="65" spans="1:36">
      <c r="A65" s="49">
        <v>53991</v>
      </c>
      <c r="B65" s="49" t="s">
        <v>744</v>
      </c>
      <c r="C65" s="49" t="s">
        <v>768</v>
      </c>
      <c r="D65" s="49" t="s">
        <v>769</v>
      </c>
      <c r="E65" s="49" t="s">
        <v>770</v>
      </c>
      <c r="F65" s="49" t="s">
        <v>771</v>
      </c>
      <c r="G65" s="49">
        <v>53991</v>
      </c>
      <c r="H65" s="49">
        <v>40</v>
      </c>
      <c r="I65" s="49">
        <v>3</v>
      </c>
      <c r="J65" s="49">
        <v>5</v>
      </c>
      <c r="K65" s="49">
        <v>4</v>
      </c>
      <c r="L65" s="49">
        <v>5</v>
      </c>
      <c r="M65" s="49">
        <v>15</v>
      </c>
      <c r="N65" s="49">
        <v>30010</v>
      </c>
      <c r="O65" s="49">
        <v>10002</v>
      </c>
      <c r="P65" s="49">
        <v>1</v>
      </c>
      <c r="Q65" s="49">
        <v>66</v>
      </c>
      <c r="R65" s="49">
        <v>10</v>
      </c>
      <c r="S65" s="49">
        <v>5</v>
      </c>
      <c r="T65" s="49">
        <v>4</v>
      </c>
      <c r="U65" s="49">
        <v>0</v>
      </c>
      <c r="V65" s="49">
        <v>0</v>
      </c>
      <c r="W65" s="49">
        <v>0</v>
      </c>
      <c r="X65" s="49">
        <v>539910</v>
      </c>
      <c r="Y65" s="49">
        <v>539911</v>
      </c>
      <c r="Z65" s="49">
        <v>539912</v>
      </c>
      <c r="AD65" s="49" t="s">
        <v>772</v>
      </c>
      <c r="AE65" s="111">
        <v>1</v>
      </c>
      <c r="AF65" s="111">
        <v>0</v>
      </c>
      <c r="AG65" s="49">
        <v>5</v>
      </c>
      <c r="AH65" s="49">
        <v>553991</v>
      </c>
      <c r="AI65" s="49">
        <v>0</v>
      </c>
      <c r="AJ65" s="49">
        <v>0</v>
      </c>
    </row>
    <row r="66" spans="1:37">
      <c r="A66" s="49">
        <v>52992</v>
      </c>
      <c r="B66" s="49" t="s">
        <v>773</v>
      </c>
      <c r="C66" s="49" t="s">
        <v>774</v>
      </c>
      <c r="D66" s="49" t="s">
        <v>775</v>
      </c>
      <c r="E66" s="49" t="s">
        <v>776</v>
      </c>
      <c r="F66" s="49" t="s">
        <v>777</v>
      </c>
      <c r="G66" s="49">
        <v>52992</v>
      </c>
      <c r="H66" s="49">
        <v>40</v>
      </c>
      <c r="I66" s="49">
        <v>2</v>
      </c>
      <c r="J66" s="49">
        <v>5</v>
      </c>
      <c r="K66" s="49">
        <v>4</v>
      </c>
      <c r="L66" s="49">
        <v>5</v>
      </c>
      <c r="M66" s="49">
        <v>15</v>
      </c>
      <c r="N66" s="49">
        <v>10001</v>
      </c>
      <c r="O66" s="49">
        <v>10010</v>
      </c>
      <c r="P66" s="49">
        <v>2</v>
      </c>
      <c r="Q66" s="49">
        <v>64</v>
      </c>
      <c r="R66" s="49">
        <v>11</v>
      </c>
      <c r="S66" s="49">
        <v>4</v>
      </c>
      <c r="T66" s="49">
        <v>5</v>
      </c>
      <c r="U66" s="49">
        <v>0</v>
      </c>
      <c r="V66" s="49">
        <v>0</v>
      </c>
      <c r="W66" s="49">
        <v>0</v>
      </c>
      <c r="X66" s="49">
        <v>529920</v>
      </c>
      <c r="Y66" s="49">
        <v>529921</v>
      </c>
      <c r="Z66" s="49">
        <v>529922</v>
      </c>
      <c r="AD66" s="49" t="s">
        <v>778</v>
      </c>
      <c r="AE66" s="111">
        <v>1</v>
      </c>
      <c r="AF66" s="111">
        <v>1</v>
      </c>
      <c r="AG66" s="49">
        <v>6</v>
      </c>
      <c r="AH66" s="49">
        <v>552992</v>
      </c>
      <c r="AI66" s="49">
        <v>0</v>
      </c>
      <c r="AJ66" s="49">
        <v>0</v>
      </c>
      <c r="AK66" s="49">
        <v>1</v>
      </c>
    </row>
    <row r="68" spans="1:37">
      <c r="A68" s="49">
        <v>11997</v>
      </c>
      <c r="B68" s="49" t="s">
        <v>779</v>
      </c>
      <c r="C68" s="49" t="s">
        <v>780</v>
      </c>
      <c r="D68" s="49" t="s">
        <v>781</v>
      </c>
      <c r="F68" s="49" t="s">
        <v>782</v>
      </c>
      <c r="G68" s="49">
        <v>11997</v>
      </c>
      <c r="H68" s="49">
        <v>30</v>
      </c>
      <c r="I68" s="49">
        <v>1</v>
      </c>
      <c r="J68" s="49">
        <v>1</v>
      </c>
      <c r="K68" s="49">
        <v>3</v>
      </c>
      <c r="L68" s="49">
        <v>3</v>
      </c>
      <c r="M68" s="49">
        <v>0</v>
      </c>
      <c r="N68" s="49">
        <v>20000</v>
      </c>
      <c r="O68" s="49">
        <v>10016</v>
      </c>
      <c r="P68" s="49">
        <v>1</v>
      </c>
      <c r="Q68" s="59">
        <v>23</v>
      </c>
      <c r="R68" s="59">
        <v>3</v>
      </c>
      <c r="S68" s="59">
        <v>2</v>
      </c>
      <c r="T68" s="59">
        <v>1</v>
      </c>
      <c r="U68" s="59">
        <v>0</v>
      </c>
      <c r="V68" s="59">
        <v>0</v>
      </c>
      <c r="W68" s="59">
        <v>0</v>
      </c>
      <c r="X68" s="102">
        <v>119970</v>
      </c>
      <c r="Y68" s="59">
        <v>119971</v>
      </c>
      <c r="Z68" s="59"/>
      <c r="AA68" s="59"/>
      <c r="AB68" s="59"/>
      <c r="AC68" s="59"/>
      <c r="AD68" s="49" t="s">
        <v>783</v>
      </c>
      <c r="AE68" s="111">
        <v>1</v>
      </c>
      <c r="AF68" s="111">
        <v>1</v>
      </c>
      <c r="AG68" s="49">
        <v>3</v>
      </c>
      <c r="AH68" s="49">
        <v>511997</v>
      </c>
      <c r="AI68" s="49">
        <v>0</v>
      </c>
      <c r="AJ68" s="49">
        <v>0</v>
      </c>
      <c r="AK68" s="49">
        <v>1</v>
      </c>
    </row>
    <row r="69" spans="1:37">
      <c r="A69" s="49">
        <v>13998</v>
      </c>
      <c r="B69" s="80" t="s">
        <v>784</v>
      </c>
      <c r="C69" s="49" t="s">
        <v>785</v>
      </c>
      <c r="D69" s="49" t="s">
        <v>786</v>
      </c>
      <c r="F69" s="49" t="s">
        <v>787</v>
      </c>
      <c r="G69" s="49">
        <v>13998</v>
      </c>
      <c r="H69" s="49">
        <v>30</v>
      </c>
      <c r="I69" s="49">
        <v>3</v>
      </c>
      <c r="J69" s="49">
        <v>1</v>
      </c>
      <c r="K69" s="49">
        <v>3</v>
      </c>
      <c r="L69" s="49">
        <v>3</v>
      </c>
      <c r="M69" s="49">
        <v>0</v>
      </c>
      <c r="N69" s="49">
        <v>30010</v>
      </c>
      <c r="O69" s="49">
        <v>10010</v>
      </c>
      <c r="P69" s="49">
        <v>1</v>
      </c>
      <c r="Q69" s="59">
        <v>22</v>
      </c>
      <c r="R69" s="59">
        <v>4</v>
      </c>
      <c r="S69" s="59">
        <v>2</v>
      </c>
      <c r="T69" s="59">
        <v>1</v>
      </c>
      <c r="U69" s="59">
        <v>0</v>
      </c>
      <c r="V69" s="59">
        <v>0</v>
      </c>
      <c r="W69" s="59">
        <v>0</v>
      </c>
      <c r="X69" s="87">
        <v>139980</v>
      </c>
      <c r="Y69" s="49">
        <v>139981</v>
      </c>
      <c r="AD69" s="49" t="s">
        <v>788</v>
      </c>
      <c r="AE69" s="111">
        <v>1</v>
      </c>
      <c r="AF69" s="111">
        <v>1</v>
      </c>
      <c r="AG69" s="49">
        <v>4</v>
      </c>
      <c r="AH69" s="49">
        <v>513998</v>
      </c>
      <c r="AI69" s="49">
        <v>0</v>
      </c>
      <c r="AJ69" s="49">
        <v>0</v>
      </c>
      <c r="AK69" s="49">
        <v>1</v>
      </c>
    </row>
    <row r="70" spans="1:37">
      <c r="A70" s="49">
        <v>13999</v>
      </c>
      <c r="B70" s="49" t="s">
        <v>789</v>
      </c>
      <c r="C70" s="49" t="s">
        <v>790</v>
      </c>
      <c r="D70" s="49" t="s">
        <v>791</v>
      </c>
      <c r="F70" s="49" t="s">
        <v>792</v>
      </c>
      <c r="G70" s="49">
        <v>13999</v>
      </c>
      <c r="H70" s="49">
        <v>20</v>
      </c>
      <c r="I70" s="49">
        <v>3</v>
      </c>
      <c r="J70" s="49">
        <v>1</v>
      </c>
      <c r="K70" s="49">
        <v>2</v>
      </c>
      <c r="L70" s="49">
        <v>2</v>
      </c>
      <c r="M70" s="49">
        <v>0</v>
      </c>
      <c r="N70" s="49">
        <v>10000</v>
      </c>
      <c r="P70" s="49">
        <v>1</v>
      </c>
      <c r="Q70" s="59">
        <v>14</v>
      </c>
      <c r="R70" s="59">
        <v>2</v>
      </c>
      <c r="S70" s="59">
        <v>1</v>
      </c>
      <c r="T70" s="59">
        <v>1</v>
      </c>
      <c r="U70" s="59">
        <v>0</v>
      </c>
      <c r="V70" s="59">
        <v>0</v>
      </c>
      <c r="W70" s="59">
        <v>0</v>
      </c>
      <c r="X70" s="87">
        <v>139990</v>
      </c>
      <c r="Y70" s="49">
        <v>139991</v>
      </c>
      <c r="AD70" s="49" t="s">
        <v>793</v>
      </c>
      <c r="AE70" s="111">
        <v>1</v>
      </c>
      <c r="AF70" s="111">
        <v>1</v>
      </c>
      <c r="AG70" s="49">
        <v>5</v>
      </c>
      <c r="AH70" s="49">
        <v>513999</v>
      </c>
      <c r="AI70" s="49">
        <v>0</v>
      </c>
      <c r="AJ70" s="49">
        <v>0</v>
      </c>
      <c r="AK70" s="49">
        <v>1</v>
      </c>
    </row>
    <row r="71" spans="1:37">
      <c r="A71" s="49">
        <v>21997</v>
      </c>
      <c r="B71" s="80" t="s">
        <v>794</v>
      </c>
      <c r="C71" s="49" t="s">
        <v>795</v>
      </c>
      <c r="D71" s="49" t="s">
        <v>796</v>
      </c>
      <c r="F71" s="49" t="s">
        <v>797</v>
      </c>
      <c r="G71" s="49">
        <v>21997</v>
      </c>
      <c r="H71" s="49">
        <v>30</v>
      </c>
      <c r="I71" s="49">
        <v>1</v>
      </c>
      <c r="J71" s="49">
        <v>2</v>
      </c>
      <c r="K71" s="49">
        <v>3</v>
      </c>
      <c r="L71" s="49">
        <v>3</v>
      </c>
      <c r="M71" s="49">
        <v>0</v>
      </c>
      <c r="N71" s="49">
        <v>20000</v>
      </c>
      <c r="O71" s="49">
        <v>40010</v>
      </c>
      <c r="P71" s="49">
        <v>1</v>
      </c>
      <c r="Q71" s="49">
        <v>24</v>
      </c>
      <c r="R71" s="49">
        <v>3</v>
      </c>
      <c r="S71" s="49">
        <v>2</v>
      </c>
      <c r="T71" s="49">
        <v>2</v>
      </c>
      <c r="U71" s="49">
        <v>0</v>
      </c>
      <c r="V71" s="49">
        <v>0</v>
      </c>
      <c r="W71" s="49">
        <v>0</v>
      </c>
      <c r="X71" s="49">
        <v>219970</v>
      </c>
      <c r="Y71" s="49">
        <v>219971</v>
      </c>
      <c r="AD71" s="49" t="s">
        <v>798</v>
      </c>
      <c r="AE71" s="111">
        <v>1</v>
      </c>
      <c r="AF71" s="111">
        <v>1</v>
      </c>
      <c r="AG71" s="49">
        <v>6</v>
      </c>
      <c r="AH71" s="49">
        <v>521997</v>
      </c>
      <c r="AI71" s="49">
        <v>0</v>
      </c>
      <c r="AJ71" s="49">
        <v>0</v>
      </c>
      <c r="AK71" s="49">
        <v>1</v>
      </c>
    </row>
    <row r="72" spans="1:37">
      <c r="A72" s="49">
        <v>24998</v>
      </c>
      <c r="B72" s="49" t="s">
        <v>799</v>
      </c>
      <c r="C72" s="49" t="s">
        <v>800</v>
      </c>
      <c r="D72" s="49" t="s">
        <v>801</v>
      </c>
      <c r="F72" s="49" t="s">
        <v>802</v>
      </c>
      <c r="G72" s="49">
        <v>24998</v>
      </c>
      <c r="H72" s="49">
        <v>30</v>
      </c>
      <c r="I72" s="49">
        <v>4</v>
      </c>
      <c r="J72" s="49">
        <v>2</v>
      </c>
      <c r="K72" s="49">
        <v>3</v>
      </c>
      <c r="L72" s="49">
        <v>3</v>
      </c>
      <c r="M72" s="49">
        <v>0</v>
      </c>
      <c r="N72" s="49">
        <v>40009</v>
      </c>
      <c r="P72" s="49">
        <v>2</v>
      </c>
      <c r="Q72" s="49">
        <v>24</v>
      </c>
      <c r="R72" s="49">
        <v>3</v>
      </c>
      <c r="S72" s="49">
        <v>2</v>
      </c>
      <c r="T72" s="49">
        <v>2</v>
      </c>
      <c r="U72" s="49">
        <v>0</v>
      </c>
      <c r="V72" s="49">
        <v>0</v>
      </c>
      <c r="W72" s="49">
        <v>0</v>
      </c>
      <c r="X72" s="49">
        <v>249980</v>
      </c>
      <c r="Y72" s="49">
        <v>249981</v>
      </c>
      <c r="AD72" s="49" t="s">
        <v>803</v>
      </c>
      <c r="AE72" s="111">
        <v>1</v>
      </c>
      <c r="AF72" s="111">
        <v>1</v>
      </c>
      <c r="AG72" s="49">
        <v>7</v>
      </c>
      <c r="AH72" s="49">
        <v>524998</v>
      </c>
      <c r="AI72" s="49">
        <v>0</v>
      </c>
      <c r="AJ72" s="49">
        <v>0</v>
      </c>
      <c r="AK72" s="49">
        <v>1</v>
      </c>
    </row>
    <row r="73" spans="1:37">
      <c r="A73" s="49">
        <v>22999</v>
      </c>
      <c r="B73" s="49" t="s">
        <v>804</v>
      </c>
      <c r="C73" s="49" t="s">
        <v>805</v>
      </c>
      <c r="D73" s="49" t="s">
        <v>806</v>
      </c>
      <c r="F73" s="49" t="s">
        <v>807</v>
      </c>
      <c r="G73" s="49">
        <v>22999</v>
      </c>
      <c r="H73" s="49">
        <v>20</v>
      </c>
      <c r="I73" s="49">
        <v>2</v>
      </c>
      <c r="J73" s="49">
        <v>2</v>
      </c>
      <c r="K73" s="49">
        <v>2</v>
      </c>
      <c r="L73" s="49">
        <v>2</v>
      </c>
      <c r="M73" s="49">
        <v>0</v>
      </c>
      <c r="N73" s="49">
        <v>10000</v>
      </c>
      <c r="P73" s="49">
        <v>2</v>
      </c>
      <c r="Q73" s="49">
        <v>15</v>
      </c>
      <c r="R73" s="49">
        <v>2</v>
      </c>
      <c r="S73" s="49">
        <v>1</v>
      </c>
      <c r="T73" s="49">
        <v>1</v>
      </c>
      <c r="U73" s="49">
        <v>0</v>
      </c>
      <c r="V73" s="49">
        <v>0</v>
      </c>
      <c r="W73" s="49">
        <v>0</v>
      </c>
      <c r="X73" s="49">
        <v>229990</v>
      </c>
      <c r="Y73" s="49">
        <v>229991</v>
      </c>
      <c r="AD73" s="49" t="s">
        <v>808</v>
      </c>
      <c r="AE73" s="111">
        <v>1</v>
      </c>
      <c r="AF73" s="111">
        <v>1</v>
      </c>
      <c r="AG73" s="49">
        <v>8</v>
      </c>
      <c r="AH73" s="49">
        <v>522999</v>
      </c>
      <c r="AI73" s="49">
        <v>0</v>
      </c>
      <c r="AJ73" s="49">
        <v>0</v>
      </c>
      <c r="AK73" s="49">
        <v>1</v>
      </c>
    </row>
    <row r="74" spans="1:37">
      <c r="A74" s="49">
        <v>31997</v>
      </c>
      <c r="B74" s="49" t="s">
        <v>809</v>
      </c>
      <c r="C74" s="49" t="s">
        <v>810</v>
      </c>
      <c r="D74" s="49" t="s">
        <v>811</v>
      </c>
      <c r="F74" s="49" t="s">
        <v>812</v>
      </c>
      <c r="G74" s="49">
        <v>31997</v>
      </c>
      <c r="H74" s="49">
        <v>30</v>
      </c>
      <c r="I74" s="49">
        <v>1</v>
      </c>
      <c r="J74" s="49">
        <v>3</v>
      </c>
      <c r="K74" s="49">
        <v>3</v>
      </c>
      <c r="L74" s="49">
        <v>3</v>
      </c>
      <c r="M74" s="49">
        <v>0</v>
      </c>
      <c r="N74" s="49">
        <v>20000</v>
      </c>
      <c r="O74" s="49">
        <v>10015</v>
      </c>
      <c r="P74" s="49">
        <v>1</v>
      </c>
      <c r="Q74" s="49">
        <v>24</v>
      </c>
      <c r="R74" s="49">
        <v>3</v>
      </c>
      <c r="S74" s="49">
        <v>2</v>
      </c>
      <c r="T74" s="49">
        <v>1</v>
      </c>
      <c r="U74" s="49">
        <v>0</v>
      </c>
      <c r="V74" s="49">
        <v>0</v>
      </c>
      <c r="W74" s="49">
        <v>0</v>
      </c>
      <c r="X74" s="49">
        <v>319970</v>
      </c>
      <c r="Y74" s="49">
        <v>319971</v>
      </c>
      <c r="AD74" s="49" t="s">
        <v>813</v>
      </c>
      <c r="AE74" s="111">
        <v>1</v>
      </c>
      <c r="AF74" s="111">
        <v>1</v>
      </c>
      <c r="AG74" s="49">
        <v>9</v>
      </c>
      <c r="AH74" s="49">
        <v>531997</v>
      </c>
      <c r="AI74" s="49">
        <v>0</v>
      </c>
      <c r="AJ74" s="49">
        <v>0</v>
      </c>
      <c r="AK74" s="49">
        <v>1</v>
      </c>
    </row>
    <row r="75" spans="1:37">
      <c r="A75" s="49">
        <v>33998</v>
      </c>
      <c r="B75" s="49" t="s">
        <v>814</v>
      </c>
      <c r="C75" s="49" t="s">
        <v>815</v>
      </c>
      <c r="D75" s="49" t="s">
        <v>816</v>
      </c>
      <c r="F75" s="49" t="s">
        <v>817</v>
      </c>
      <c r="G75" s="49">
        <v>33998</v>
      </c>
      <c r="H75" s="49">
        <v>30</v>
      </c>
      <c r="I75" s="49">
        <v>3</v>
      </c>
      <c r="J75" s="49">
        <v>3</v>
      </c>
      <c r="K75" s="49">
        <v>3</v>
      </c>
      <c r="L75" s="49">
        <v>3</v>
      </c>
      <c r="M75" s="49">
        <v>0</v>
      </c>
      <c r="N75" s="49">
        <v>10014</v>
      </c>
      <c r="O75" s="49">
        <v>10016</v>
      </c>
      <c r="P75" s="49">
        <v>1</v>
      </c>
      <c r="Q75" s="49">
        <v>22</v>
      </c>
      <c r="R75" s="49">
        <v>3</v>
      </c>
      <c r="S75" s="49">
        <v>2</v>
      </c>
      <c r="T75" s="49">
        <v>1</v>
      </c>
      <c r="U75" s="49">
        <v>0</v>
      </c>
      <c r="V75" s="49">
        <v>0</v>
      </c>
      <c r="W75" s="49">
        <v>0</v>
      </c>
      <c r="X75" s="49">
        <v>339980</v>
      </c>
      <c r="Y75" s="49">
        <v>339981</v>
      </c>
      <c r="AD75" s="49" t="s">
        <v>818</v>
      </c>
      <c r="AE75" s="111">
        <v>1</v>
      </c>
      <c r="AF75" s="111">
        <v>1</v>
      </c>
      <c r="AG75" s="49">
        <v>10</v>
      </c>
      <c r="AH75" s="49">
        <v>533998</v>
      </c>
      <c r="AI75" s="49">
        <v>0</v>
      </c>
      <c r="AJ75" s="49">
        <v>0</v>
      </c>
      <c r="AK75" s="49">
        <v>1</v>
      </c>
    </row>
    <row r="76" spans="1:37">
      <c r="A76" s="49">
        <v>34999</v>
      </c>
      <c r="B76" s="49" t="s">
        <v>819</v>
      </c>
      <c r="C76" s="49" t="s">
        <v>820</v>
      </c>
      <c r="D76" s="49" t="s">
        <v>821</v>
      </c>
      <c r="F76" s="49" t="s">
        <v>822</v>
      </c>
      <c r="G76" s="49">
        <v>34999</v>
      </c>
      <c r="H76" s="49">
        <v>20</v>
      </c>
      <c r="I76" s="49">
        <v>4</v>
      </c>
      <c r="J76" s="49">
        <v>3</v>
      </c>
      <c r="K76" s="49">
        <v>2</v>
      </c>
      <c r="L76" s="49">
        <v>2</v>
      </c>
      <c r="M76" s="49">
        <v>0</v>
      </c>
      <c r="N76" s="49">
        <v>40000</v>
      </c>
      <c r="P76" s="49">
        <v>2</v>
      </c>
      <c r="Q76" s="49">
        <v>15</v>
      </c>
      <c r="R76" s="49">
        <v>2</v>
      </c>
      <c r="S76" s="49">
        <v>1</v>
      </c>
      <c r="T76" s="49">
        <v>1</v>
      </c>
      <c r="U76" s="49">
        <v>0</v>
      </c>
      <c r="V76" s="49">
        <v>0</v>
      </c>
      <c r="W76" s="49">
        <v>0</v>
      </c>
      <c r="X76" s="49">
        <v>349990</v>
      </c>
      <c r="Y76" s="49">
        <v>349991</v>
      </c>
      <c r="AD76" s="49" t="s">
        <v>823</v>
      </c>
      <c r="AE76" s="111">
        <v>1</v>
      </c>
      <c r="AF76" s="111">
        <v>1</v>
      </c>
      <c r="AG76" s="49">
        <v>11</v>
      </c>
      <c r="AH76" s="49">
        <v>534999</v>
      </c>
      <c r="AI76" s="49">
        <v>0</v>
      </c>
      <c r="AJ76" s="49">
        <v>0</v>
      </c>
      <c r="AK76" s="49">
        <v>1</v>
      </c>
    </row>
    <row r="77" spans="1:37">
      <c r="A77" s="49">
        <v>43997</v>
      </c>
      <c r="B77" s="80" t="s">
        <v>824</v>
      </c>
      <c r="C77" s="49" t="s">
        <v>825</v>
      </c>
      <c r="D77" s="49" t="s">
        <v>826</v>
      </c>
      <c r="F77" s="49" t="s">
        <v>827</v>
      </c>
      <c r="G77" s="49">
        <v>43997</v>
      </c>
      <c r="H77" s="49">
        <v>30</v>
      </c>
      <c r="I77" s="49">
        <v>3</v>
      </c>
      <c r="J77" s="49">
        <v>4</v>
      </c>
      <c r="K77" s="49">
        <v>3</v>
      </c>
      <c r="L77" s="49">
        <v>3</v>
      </c>
      <c r="M77" s="49">
        <v>0</v>
      </c>
      <c r="N77" s="49">
        <v>30010</v>
      </c>
      <c r="O77" s="49">
        <v>20003</v>
      </c>
      <c r="P77" s="49">
        <v>1</v>
      </c>
      <c r="Q77" s="49">
        <v>25</v>
      </c>
      <c r="R77" s="49">
        <v>4</v>
      </c>
      <c r="S77" s="49">
        <v>2</v>
      </c>
      <c r="T77" s="49">
        <v>1</v>
      </c>
      <c r="U77" s="49">
        <v>0</v>
      </c>
      <c r="V77" s="49">
        <v>0</v>
      </c>
      <c r="W77" s="49">
        <v>0</v>
      </c>
      <c r="X77" s="49">
        <v>439970</v>
      </c>
      <c r="Y77" s="49">
        <v>439971</v>
      </c>
      <c r="AD77" s="49" t="s">
        <v>828</v>
      </c>
      <c r="AE77" s="111">
        <v>1</v>
      </c>
      <c r="AF77" s="111">
        <v>1</v>
      </c>
      <c r="AG77" s="49">
        <v>1</v>
      </c>
      <c r="AH77" s="49">
        <v>543997</v>
      </c>
      <c r="AI77" s="49">
        <v>0</v>
      </c>
      <c r="AJ77" s="49">
        <v>0</v>
      </c>
      <c r="AK77" s="49">
        <v>1</v>
      </c>
    </row>
    <row r="78" spans="1:37">
      <c r="A78" s="49">
        <v>52997</v>
      </c>
      <c r="B78" s="80" t="s">
        <v>829</v>
      </c>
      <c r="C78" s="49" t="s">
        <v>830</v>
      </c>
      <c r="D78" s="49" t="s">
        <v>831</v>
      </c>
      <c r="F78" s="49" t="s">
        <v>832</v>
      </c>
      <c r="G78" s="49">
        <v>52997</v>
      </c>
      <c r="H78" s="49">
        <v>30</v>
      </c>
      <c r="I78" s="49">
        <v>2</v>
      </c>
      <c r="J78" s="49">
        <v>5</v>
      </c>
      <c r="K78" s="49">
        <v>3</v>
      </c>
      <c r="L78" s="49">
        <v>3</v>
      </c>
      <c r="M78" s="49">
        <v>0</v>
      </c>
      <c r="N78" s="49">
        <v>30011</v>
      </c>
      <c r="O78" s="49">
        <v>30016</v>
      </c>
      <c r="P78" s="49">
        <v>2</v>
      </c>
      <c r="Q78" s="49">
        <v>23</v>
      </c>
      <c r="R78" s="49">
        <v>4</v>
      </c>
      <c r="S78" s="49">
        <v>1</v>
      </c>
      <c r="T78" s="49">
        <v>2</v>
      </c>
      <c r="U78" s="49">
        <v>0</v>
      </c>
      <c r="V78" s="49">
        <v>0</v>
      </c>
      <c r="W78" s="49">
        <v>0</v>
      </c>
      <c r="X78" s="49">
        <v>529970</v>
      </c>
      <c r="Y78" s="49">
        <v>529971</v>
      </c>
      <c r="AD78" s="49" t="s">
        <v>833</v>
      </c>
      <c r="AE78" s="111">
        <v>1</v>
      </c>
      <c r="AF78" s="111">
        <v>1</v>
      </c>
      <c r="AG78" s="49">
        <v>2</v>
      </c>
      <c r="AH78" s="49">
        <v>552997</v>
      </c>
      <c r="AI78" s="49">
        <v>0</v>
      </c>
      <c r="AJ78" s="49">
        <v>0</v>
      </c>
      <c r="AK78" s="49">
        <v>1</v>
      </c>
    </row>
    <row r="79" spans="1:34">
      <c r="A79" s="49" t="s">
        <v>464</v>
      </c>
      <c r="B79" s="49" t="s">
        <v>464</v>
      </c>
      <c r="C79" s="49" t="s">
        <v>464</v>
      </c>
      <c r="D79" s="49" t="s">
        <v>464</v>
      </c>
      <c r="F79" s="49" t="s">
        <v>464</v>
      </c>
      <c r="G79" s="49" t="s">
        <v>464</v>
      </c>
      <c r="I79" s="49" t="s">
        <v>464</v>
      </c>
      <c r="J79" s="49" t="s">
        <v>464</v>
      </c>
      <c r="K79" s="49" t="s">
        <v>464</v>
      </c>
      <c r="L79" s="49" t="s">
        <v>464</v>
      </c>
      <c r="M79" s="49" t="s">
        <v>464</v>
      </c>
      <c r="N79" s="49" t="s">
        <v>464</v>
      </c>
      <c r="O79" s="49" t="s">
        <v>464</v>
      </c>
      <c r="P79" s="49" t="s">
        <v>464</v>
      </c>
      <c r="X79" s="49" t="s">
        <v>464</v>
      </c>
      <c r="Y79" s="49" t="s">
        <v>464</v>
      </c>
      <c r="Z79" s="49" t="s">
        <v>464</v>
      </c>
      <c r="AA79" s="49" t="s">
        <v>464</v>
      </c>
      <c r="AB79" s="49" t="s">
        <v>464</v>
      </c>
      <c r="AD79" s="49" t="s">
        <v>464</v>
      </c>
      <c r="AE79" s="111" t="s">
        <v>464</v>
      </c>
      <c r="AF79" s="111"/>
      <c r="AG79" s="49" t="s">
        <v>464</v>
      </c>
      <c r="AH79" s="49" t="s">
        <v>464</v>
      </c>
    </row>
    <row r="80" spans="1:36">
      <c r="A80" s="49">
        <v>15005</v>
      </c>
      <c r="B80" s="49" t="s">
        <v>834</v>
      </c>
      <c r="C80" s="49" t="s">
        <v>835</v>
      </c>
      <c r="E80" s="60"/>
      <c r="G80" s="49">
        <v>15005</v>
      </c>
      <c r="H80" s="49">
        <v>50</v>
      </c>
      <c r="I80" s="49">
        <v>1</v>
      </c>
      <c r="J80" s="49">
        <v>1</v>
      </c>
      <c r="K80" s="49">
        <v>5</v>
      </c>
      <c r="L80" s="49">
        <v>5</v>
      </c>
      <c r="M80" s="49">
        <v>20</v>
      </c>
      <c r="N80" s="60"/>
      <c r="O80" s="60"/>
      <c r="P80" s="49">
        <v>1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AD80" s="60"/>
      <c r="AE80" s="60">
        <v>0</v>
      </c>
      <c r="AF80" s="60">
        <v>0</v>
      </c>
      <c r="AH80" s="60"/>
      <c r="AI80" s="60">
        <v>1</v>
      </c>
      <c r="AJ80" s="60">
        <v>0</v>
      </c>
    </row>
    <row r="81" spans="1:36">
      <c r="A81" s="60">
        <v>15006</v>
      </c>
      <c r="B81" s="60" t="s">
        <v>836</v>
      </c>
      <c r="C81" s="60" t="s">
        <v>837</v>
      </c>
      <c r="D81" s="60"/>
      <c r="E81" s="60"/>
      <c r="G81" s="49">
        <v>15006</v>
      </c>
      <c r="H81" s="60">
        <v>50</v>
      </c>
      <c r="I81" s="60">
        <v>1</v>
      </c>
      <c r="J81" s="60">
        <v>1</v>
      </c>
      <c r="K81" s="60">
        <v>6</v>
      </c>
      <c r="L81" s="60">
        <v>6</v>
      </c>
      <c r="M81" s="60">
        <v>20</v>
      </c>
      <c r="N81" s="60"/>
      <c r="O81" s="60"/>
      <c r="P81" s="60">
        <v>1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/>
      <c r="Y81" s="60"/>
      <c r="Z81" s="60"/>
      <c r="AA81" s="60"/>
      <c r="AB81" s="60"/>
      <c r="AC81" s="60"/>
      <c r="AD81" s="60"/>
      <c r="AE81" s="60">
        <v>0</v>
      </c>
      <c r="AF81" s="60">
        <v>0</v>
      </c>
      <c r="AG81" s="60"/>
      <c r="AH81" s="60"/>
      <c r="AI81" s="60">
        <v>1</v>
      </c>
      <c r="AJ81" s="60">
        <v>0</v>
      </c>
    </row>
    <row r="82" spans="1:36">
      <c r="A82" s="49">
        <v>25005</v>
      </c>
      <c r="B82" s="49" t="s">
        <v>838</v>
      </c>
      <c r="C82" s="49" t="s">
        <v>839</v>
      </c>
      <c r="D82" s="60"/>
      <c r="E82" s="60"/>
      <c r="G82" s="49">
        <v>25005</v>
      </c>
      <c r="H82" s="49">
        <v>50</v>
      </c>
      <c r="I82" s="49">
        <v>1</v>
      </c>
      <c r="J82" s="49">
        <v>2</v>
      </c>
      <c r="K82" s="49">
        <v>5</v>
      </c>
      <c r="L82" s="49">
        <v>5</v>
      </c>
      <c r="M82" s="49">
        <v>20</v>
      </c>
      <c r="N82" s="60"/>
      <c r="O82" s="60"/>
      <c r="P82" s="49">
        <v>1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AA82" s="60"/>
      <c r="AB82" s="60"/>
      <c r="AD82" s="60"/>
      <c r="AE82" s="60">
        <v>0</v>
      </c>
      <c r="AF82" s="60">
        <v>0</v>
      </c>
      <c r="AH82" s="60"/>
      <c r="AI82" s="60">
        <v>1</v>
      </c>
      <c r="AJ82" s="60">
        <v>0</v>
      </c>
    </row>
    <row r="83" spans="1:36">
      <c r="A83" s="49">
        <v>25006</v>
      </c>
      <c r="B83" s="49" t="s">
        <v>840</v>
      </c>
      <c r="C83" s="49" t="s">
        <v>841</v>
      </c>
      <c r="D83" s="60"/>
      <c r="E83" s="60"/>
      <c r="G83" s="49">
        <v>25006</v>
      </c>
      <c r="H83" s="49">
        <v>50</v>
      </c>
      <c r="I83" s="49">
        <v>1</v>
      </c>
      <c r="J83" s="49">
        <v>2</v>
      </c>
      <c r="K83" s="49">
        <v>6</v>
      </c>
      <c r="L83" s="49">
        <v>6</v>
      </c>
      <c r="M83" s="49">
        <v>20</v>
      </c>
      <c r="N83" s="60"/>
      <c r="O83" s="60"/>
      <c r="P83" s="49">
        <v>1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AA83" s="60"/>
      <c r="AB83" s="60"/>
      <c r="AD83" s="60"/>
      <c r="AE83" s="60">
        <v>0</v>
      </c>
      <c r="AF83" s="60">
        <v>0</v>
      </c>
      <c r="AH83" s="60"/>
      <c r="AI83" s="60">
        <v>1</v>
      </c>
      <c r="AJ83" s="60">
        <v>0</v>
      </c>
    </row>
    <row r="84" spans="1:36">
      <c r="A84" s="49">
        <v>35005</v>
      </c>
      <c r="B84" s="49" t="s">
        <v>842</v>
      </c>
      <c r="C84" s="49" t="s">
        <v>843</v>
      </c>
      <c r="D84" s="60"/>
      <c r="E84" s="60"/>
      <c r="G84" s="49">
        <v>35005</v>
      </c>
      <c r="H84" s="49">
        <v>50</v>
      </c>
      <c r="I84" s="49">
        <v>1</v>
      </c>
      <c r="J84" s="49">
        <v>3</v>
      </c>
      <c r="K84" s="49">
        <v>5</v>
      </c>
      <c r="L84" s="49">
        <v>5</v>
      </c>
      <c r="M84" s="49">
        <v>20</v>
      </c>
      <c r="N84" s="60"/>
      <c r="O84" s="60"/>
      <c r="P84" s="49">
        <v>1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AA84" s="60"/>
      <c r="AB84" s="60"/>
      <c r="AD84" s="60"/>
      <c r="AE84" s="60">
        <v>0</v>
      </c>
      <c r="AF84" s="60">
        <v>0</v>
      </c>
      <c r="AH84" s="60"/>
      <c r="AI84" s="60">
        <v>1</v>
      </c>
      <c r="AJ84" s="60">
        <v>0</v>
      </c>
    </row>
    <row r="85" spans="1:36">
      <c r="A85" s="49">
        <v>35006</v>
      </c>
      <c r="B85" s="49" t="s">
        <v>844</v>
      </c>
      <c r="C85" s="49" t="s">
        <v>845</v>
      </c>
      <c r="D85" s="60"/>
      <c r="E85" s="60"/>
      <c r="G85" s="49">
        <v>35006</v>
      </c>
      <c r="H85" s="49">
        <v>50</v>
      </c>
      <c r="I85" s="49">
        <v>1</v>
      </c>
      <c r="J85" s="49">
        <v>3</v>
      </c>
      <c r="K85" s="49">
        <v>6</v>
      </c>
      <c r="L85" s="49">
        <v>6</v>
      </c>
      <c r="M85" s="49">
        <v>20</v>
      </c>
      <c r="N85" s="60"/>
      <c r="O85" s="60"/>
      <c r="P85" s="49">
        <v>1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AA85" s="60"/>
      <c r="AB85" s="60"/>
      <c r="AD85" s="60"/>
      <c r="AE85" s="60">
        <v>0</v>
      </c>
      <c r="AF85" s="60">
        <v>0</v>
      </c>
      <c r="AH85" s="60"/>
      <c r="AI85" s="60">
        <v>1</v>
      </c>
      <c r="AJ85" s="60">
        <v>0</v>
      </c>
    </row>
    <row r="86" spans="1:36">
      <c r="A86" s="49">
        <v>45005</v>
      </c>
      <c r="B86" s="49" t="s">
        <v>846</v>
      </c>
      <c r="C86" s="49" t="s">
        <v>847</v>
      </c>
      <c r="D86" s="60"/>
      <c r="E86" s="60"/>
      <c r="G86" s="49">
        <v>45005</v>
      </c>
      <c r="H86" s="49">
        <v>50</v>
      </c>
      <c r="I86" s="49">
        <v>1</v>
      </c>
      <c r="J86" s="49">
        <v>4</v>
      </c>
      <c r="K86" s="49">
        <v>5</v>
      </c>
      <c r="L86" s="49">
        <v>5</v>
      </c>
      <c r="M86" s="49">
        <v>20</v>
      </c>
      <c r="N86" s="60"/>
      <c r="O86" s="60"/>
      <c r="P86" s="49">
        <v>1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AA86" s="60"/>
      <c r="AB86" s="60"/>
      <c r="AD86" s="60"/>
      <c r="AE86" s="60">
        <v>0</v>
      </c>
      <c r="AF86" s="60">
        <v>0</v>
      </c>
      <c r="AH86" s="60"/>
      <c r="AI86" s="60">
        <v>1</v>
      </c>
      <c r="AJ86" s="60">
        <v>0</v>
      </c>
    </row>
    <row r="87" spans="1:36">
      <c r="A87" s="49">
        <v>45006</v>
      </c>
      <c r="B87" s="49" t="s">
        <v>848</v>
      </c>
      <c r="C87" s="49" t="s">
        <v>849</v>
      </c>
      <c r="G87" s="49">
        <v>45006</v>
      </c>
      <c r="H87" s="49">
        <v>50</v>
      </c>
      <c r="I87" s="49">
        <v>1</v>
      </c>
      <c r="J87" s="49">
        <v>4</v>
      </c>
      <c r="K87" s="49">
        <v>6</v>
      </c>
      <c r="L87" s="49">
        <v>6</v>
      </c>
      <c r="M87" s="49">
        <v>20</v>
      </c>
      <c r="P87" s="49">
        <v>1</v>
      </c>
      <c r="Q87" s="49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AE87" s="87">
        <v>0</v>
      </c>
      <c r="AF87" s="87">
        <v>0</v>
      </c>
      <c r="AI87" s="49">
        <v>1</v>
      </c>
      <c r="AJ87" s="49">
        <v>0</v>
      </c>
    </row>
    <row r="88" spans="1:36">
      <c r="A88" s="49">
        <v>55005</v>
      </c>
      <c r="B88" s="49" t="s">
        <v>850</v>
      </c>
      <c r="C88" s="49" t="s">
        <v>851</v>
      </c>
      <c r="D88" s="60"/>
      <c r="E88" s="60"/>
      <c r="G88" s="49">
        <v>55005</v>
      </c>
      <c r="H88" s="49">
        <v>50</v>
      </c>
      <c r="I88" s="49">
        <v>1</v>
      </c>
      <c r="J88" s="49">
        <v>5</v>
      </c>
      <c r="K88" s="49">
        <v>5</v>
      </c>
      <c r="L88" s="49">
        <v>5</v>
      </c>
      <c r="M88" s="49">
        <v>20</v>
      </c>
      <c r="N88" s="60"/>
      <c r="O88" s="60"/>
      <c r="P88" s="49">
        <v>1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AD88" s="60"/>
      <c r="AE88" s="60">
        <v>0</v>
      </c>
      <c r="AF88" s="60">
        <v>0</v>
      </c>
      <c r="AH88" s="60"/>
      <c r="AI88" s="60">
        <v>1</v>
      </c>
      <c r="AJ88" s="60">
        <v>0</v>
      </c>
    </row>
    <row r="89" spans="1:36">
      <c r="A89" s="49">
        <v>55006</v>
      </c>
      <c r="B89" s="49" t="s">
        <v>852</v>
      </c>
      <c r="C89" s="49" t="s">
        <v>853</v>
      </c>
      <c r="G89" s="49">
        <v>55006</v>
      </c>
      <c r="H89" s="49">
        <v>50</v>
      </c>
      <c r="I89" s="49">
        <v>1</v>
      </c>
      <c r="J89" s="49">
        <v>5</v>
      </c>
      <c r="K89" s="49">
        <v>6</v>
      </c>
      <c r="L89" s="49">
        <v>6</v>
      </c>
      <c r="M89" s="49">
        <v>20</v>
      </c>
      <c r="P89" s="49">
        <v>1</v>
      </c>
      <c r="Q89" s="49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AE89" s="87">
        <v>0</v>
      </c>
      <c r="AF89" s="87">
        <v>0</v>
      </c>
      <c r="AI89" s="49">
        <v>1</v>
      </c>
      <c r="AJ89" s="49">
        <v>0</v>
      </c>
    </row>
    <row r="90" spans="1:36">
      <c r="A90" s="49">
        <v>65009</v>
      </c>
      <c r="B90" s="49" t="s">
        <v>854</v>
      </c>
      <c r="C90" s="49" t="s">
        <v>855</v>
      </c>
      <c r="G90" s="49">
        <v>65009</v>
      </c>
      <c r="H90" s="49">
        <v>50</v>
      </c>
      <c r="I90" s="49">
        <v>1</v>
      </c>
      <c r="J90" s="49">
        <v>0</v>
      </c>
      <c r="K90" s="49">
        <v>9</v>
      </c>
      <c r="L90" s="49">
        <v>9</v>
      </c>
      <c r="M90" s="49">
        <v>20</v>
      </c>
      <c r="P90" s="49">
        <v>1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AE90" s="87">
        <v>0</v>
      </c>
      <c r="AF90" s="87">
        <v>0</v>
      </c>
      <c r="AI90" s="49">
        <v>1</v>
      </c>
      <c r="AJ90" s="49">
        <v>0</v>
      </c>
    </row>
    <row r="92" spans="1:35">
      <c r="A92" s="49">
        <v>90000</v>
      </c>
      <c r="B92" s="49" t="s">
        <v>856</v>
      </c>
      <c r="C92" s="49" t="s">
        <v>857</v>
      </c>
      <c r="F92" s="49" t="s">
        <v>858</v>
      </c>
      <c r="G92" s="49">
        <v>90000</v>
      </c>
      <c r="H92" s="49">
        <v>10</v>
      </c>
      <c r="I92" s="49">
        <v>3</v>
      </c>
      <c r="J92" s="49">
        <v>3</v>
      </c>
      <c r="K92" s="49">
        <v>2</v>
      </c>
      <c r="L92" s="49">
        <v>14</v>
      </c>
      <c r="M92" s="49">
        <v>0</v>
      </c>
      <c r="P92" s="49">
        <v>1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900000</v>
      </c>
      <c r="Y92" s="49">
        <v>900001</v>
      </c>
      <c r="Z92" s="49">
        <v>900002</v>
      </c>
      <c r="AA92" s="49">
        <v>900003</v>
      </c>
      <c r="AE92" s="87">
        <v>0</v>
      </c>
      <c r="AF92" s="87">
        <v>0</v>
      </c>
      <c r="AI92" s="49">
        <v>0</v>
      </c>
    </row>
    <row r="93" spans="1:35">
      <c r="A93" s="49">
        <v>90001</v>
      </c>
      <c r="B93" s="49" t="s">
        <v>859</v>
      </c>
      <c r="C93" s="49" t="s">
        <v>860</v>
      </c>
      <c r="F93" s="49" t="s">
        <v>861</v>
      </c>
      <c r="G93" s="49">
        <v>90001</v>
      </c>
      <c r="H93" s="49">
        <v>20</v>
      </c>
      <c r="I93" s="49">
        <v>1</v>
      </c>
      <c r="J93" s="49">
        <v>5</v>
      </c>
      <c r="K93" s="49">
        <v>3</v>
      </c>
      <c r="L93" s="49">
        <v>14</v>
      </c>
      <c r="M93" s="49">
        <v>0</v>
      </c>
      <c r="P93" s="49">
        <v>1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900010</v>
      </c>
      <c r="Y93" s="49">
        <v>900011</v>
      </c>
      <c r="Z93" s="49">
        <v>900012</v>
      </c>
      <c r="AA93" s="49">
        <v>900013</v>
      </c>
      <c r="AE93" s="87">
        <v>0</v>
      </c>
      <c r="AF93" s="87">
        <v>0</v>
      </c>
      <c r="AI93" s="49">
        <v>0</v>
      </c>
    </row>
    <row r="94" spans="1:35">
      <c r="A94" s="49">
        <v>90002</v>
      </c>
      <c r="B94" s="49" t="s">
        <v>862</v>
      </c>
      <c r="C94" s="49" t="s">
        <v>863</v>
      </c>
      <c r="F94" s="49" t="s">
        <v>864</v>
      </c>
      <c r="G94" s="49">
        <v>90002</v>
      </c>
      <c r="H94" s="49">
        <v>20</v>
      </c>
      <c r="I94" s="49">
        <v>3</v>
      </c>
      <c r="J94" s="49">
        <v>5</v>
      </c>
      <c r="K94" s="49">
        <v>3</v>
      </c>
      <c r="L94" s="49">
        <v>14</v>
      </c>
      <c r="M94" s="49">
        <v>0</v>
      </c>
      <c r="P94" s="49">
        <v>1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900020</v>
      </c>
      <c r="Y94" s="49">
        <v>900021</v>
      </c>
      <c r="Z94" s="49">
        <v>900022</v>
      </c>
      <c r="AA94" s="49">
        <v>900023</v>
      </c>
      <c r="AE94" s="87">
        <v>0</v>
      </c>
      <c r="AF94" s="87">
        <v>0</v>
      </c>
      <c r="AI94" s="49">
        <v>0</v>
      </c>
    </row>
    <row r="95" spans="1:35">
      <c r="A95" s="49">
        <v>90003</v>
      </c>
      <c r="B95" s="49" t="s">
        <v>865</v>
      </c>
      <c r="C95" s="49" t="s">
        <v>866</v>
      </c>
      <c r="F95" s="49" t="s">
        <v>867</v>
      </c>
      <c r="G95" s="49">
        <v>90003</v>
      </c>
      <c r="H95" s="49">
        <v>30</v>
      </c>
      <c r="I95" s="49">
        <v>3</v>
      </c>
      <c r="J95" s="49">
        <v>5</v>
      </c>
      <c r="K95" s="49">
        <v>4</v>
      </c>
      <c r="L95" s="49">
        <v>14</v>
      </c>
      <c r="M95" s="49">
        <v>0</v>
      </c>
      <c r="P95" s="49">
        <v>1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900030</v>
      </c>
      <c r="Y95" s="49">
        <v>900031</v>
      </c>
      <c r="Z95" s="49">
        <v>900032</v>
      </c>
      <c r="AA95" s="49">
        <v>900033</v>
      </c>
      <c r="AE95" s="87">
        <v>0</v>
      </c>
      <c r="AF95" s="87">
        <v>0</v>
      </c>
      <c r="AI95" s="49">
        <v>0</v>
      </c>
    </row>
    <row r="96" spans="1:35">
      <c r="A96" s="49">
        <v>90004</v>
      </c>
      <c r="B96" s="49" t="s">
        <v>868</v>
      </c>
      <c r="C96" s="49" t="s">
        <v>869</v>
      </c>
      <c r="F96" s="49" t="s">
        <v>870</v>
      </c>
      <c r="G96" s="49">
        <v>90004</v>
      </c>
      <c r="H96" s="49">
        <v>20</v>
      </c>
      <c r="I96" s="49">
        <v>3</v>
      </c>
      <c r="J96" s="49">
        <v>2</v>
      </c>
      <c r="K96" s="49">
        <v>3</v>
      </c>
      <c r="L96" s="49">
        <v>14</v>
      </c>
      <c r="M96" s="49">
        <v>0</v>
      </c>
      <c r="P96" s="49">
        <v>1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900040</v>
      </c>
      <c r="Y96" s="49">
        <v>900041</v>
      </c>
      <c r="Z96" s="49">
        <v>900042</v>
      </c>
      <c r="AA96" s="49">
        <v>900043</v>
      </c>
      <c r="AE96" s="87">
        <v>0</v>
      </c>
      <c r="AF96" s="87">
        <v>0</v>
      </c>
      <c r="AI96" s="49">
        <v>0</v>
      </c>
    </row>
    <row r="97" spans="1:35">
      <c r="A97" s="49">
        <v>90005</v>
      </c>
      <c r="B97" s="49" t="s">
        <v>871</v>
      </c>
      <c r="C97" s="49" t="s">
        <v>872</v>
      </c>
      <c r="F97" s="49" t="s">
        <v>873</v>
      </c>
      <c r="G97" s="49">
        <v>90005</v>
      </c>
      <c r="H97" s="49">
        <v>20</v>
      </c>
      <c r="I97" s="49">
        <v>4</v>
      </c>
      <c r="J97" s="49">
        <v>2</v>
      </c>
      <c r="K97" s="49">
        <v>3</v>
      </c>
      <c r="L97" s="49">
        <v>14</v>
      </c>
      <c r="M97" s="49">
        <v>0</v>
      </c>
      <c r="P97" s="49">
        <v>2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900050</v>
      </c>
      <c r="Y97" s="49">
        <v>900051</v>
      </c>
      <c r="Z97" s="49">
        <v>900052</v>
      </c>
      <c r="AA97" s="49">
        <v>900053</v>
      </c>
      <c r="AE97" s="87">
        <v>0</v>
      </c>
      <c r="AF97" s="87">
        <v>0</v>
      </c>
      <c r="AI97" s="49">
        <v>0</v>
      </c>
    </row>
    <row r="98" spans="1:35">
      <c r="A98" s="49">
        <v>90006</v>
      </c>
      <c r="B98" s="49" t="s">
        <v>874</v>
      </c>
      <c r="C98" s="49" t="s">
        <v>875</v>
      </c>
      <c r="F98" s="49" t="s">
        <v>876</v>
      </c>
      <c r="G98" s="49">
        <v>90006</v>
      </c>
      <c r="H98" s="49">
        <v>20</v>
      </c>
      <c r="I98" s="49">
        <v>2</v>
      </c>
      <c r="J98" s="49">
        <v>3</v>
      </c>
      <c r="K98" s="49">
        <v>3</v>
      </c>
      <c r="L98" s="49">
        <v>14</v>
      </c>
      <c r="M98" s="49">
        <v>0</v>
      </c>
      <c r="P98" s="49">
        <v>2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900060</v>
      </c>
      <c r="Y98" s="49">
        <v>900061</v>
      </c>
      <c r="Z98" s="49">
        <v>900062</v>
      </c>
      <c r="AA98" s="49">
        <v>900063</v>
      </c>
      <c r="AE98" s="87">
        <v>0</v>
      </c>
      <c r="AF98" s="87">
        <v>0</v>
      </c>
      <c r="AI98" s="49">
        <v>0</v>
      </c>
    </row>
    <row r="99" spans="1:35">
      <c r="A99" s="49">
        <v>90007</v>
      </c>
      <c r="B99" s="49" t="s">
        <v>877</v>
      </c>
      <c r="C99" s="49" t="s">
        <v>878</v>
      </c>
      <c r="F99" s="49" t="s">
        <v>879</v>
      </c>
      <c r="G99" s="49">
        <v>90007</v>
      </c>
      <c r="H99" s="49">
        <v>50</v>
      </c>
      <c r="I99" s="49">
        <v>2</v>
      </c>
      <c r="J99" s="115">
        <v>1</v>
      </c>
      <c r="K99" s="49">
        <v>5</v>
      </c>
      <c r="L99" s="49">
        <v>9</v>
      </c>
      <c r="M99" s="49">
        <v>20</v>
      </c>
      <c r="P99" s="49">
        <v>2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900070</v>
      </c>
      <c r="Y99" s="49">
        <v>900071</v>
      </c>
      <c r="Z99" s="49">
        <v>900072</v>
      </c>
      <c r="AA99" s="49">
        <v>900073</v>
      </c>
      <c r="AE99" s="87">
        <v>0</v>
      </c>
      <c r="AF99" s="87">
        <v>0</v>
      </c>
      <c r="AI99" s="49">
        <v>0</v>
      </c>
    </row>
    <row r="101" spans="1:35">
      <c r="A101" s="49">
        <v>90100</v>
      </c>
      <c r="B101" s="49" t="s">
        <v>880</v>
      </c>
      <c r="C101" s="49" t="s">
        <v>881</v>
      </c>
      <c r="F101" s="49" t="s">
        <v>766</v>
      </c>
      <c r="G101" s="49">
        <v>90100</v>
      </c>
      <c r="H101" s="49">
        <v>40</v>
      </c>
      <c r="I101" s="49">
        <v>1</v>
      </c>
      <c r="J101" s="49">
        <v>5</v>
      </c>
      <c r="K101" s="49">
        <v>4</v>
      </c>
      <c r="L101" s="49">
        <v>14</v>
      </c>
      <c r="M101" s="49">
        <v>6</v>
      </c>
      <c r="P101" s="49">
        <v>1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901000</v>
      </c>
      <c r="AE101" s="87">
        <v>0</v>
      </c>
      <c r="AF101" s="87">
        <v>0</v>
      </c>
      <c r="AI101" s="49">
        <v>0</v>
      </c>
    </row>
    <row r="102" spans="1:35">
      <c r="A102" s="49">
        <v>90101</v>
      </c>
      <c r="B102" s="49" t="s">
        <v>882</v>
      </c>
      <c r="C102" s="49" t="s">
        <v>617</v>
      </c>
      <c r="D102" s="49" t="s">
        <v>618</v>
      </c>
      <c r="F102" s="49" t="s">
        <v>620</v>
      </c>
      <c r="G102" s="49">
        <v>90101</v>
      </c>
      <c r="H102" s="49">
        <v>50</v>
      </c>
      <c r="I102" s="49">
        <v>2</v>
      </c>
      <c r="J102" s="49">
        <v>5</v>
      </c>
      <c r="K102" s="49">
        <v>5</v>
      </c>
      <c r="L102" s="49">
        <v>14</v>
      </c>
      <c r="M102" s="49">
        <v>6</v>
      </c>
      <c r="P102" s="49">
        <v>2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901010</v>
      </c>
      <c r="Y102" s="49">
        <v>901011</v>
      </c>
      <c r="Z102" s="49">
        <v>901012</v>
      </c>
      <c r="AA102" s="49">
        <v>901013</v>
      </c>
      <c r="AB102" s="49">
        <v>901014</v>
      </c>
      <c r="AE102" s="87">
        <v>0</v>
      </c>
      <c r="AF102" s="87">
        <v>0</v>
      </c>
      <c r="AI102" s="49">
        <v>0</v>
      </c>
    </row>
    <row r="103" spans="1:35">
      <c r="A103" s="49">
        <v>90102</v>
      </c>
      <c r="B103" s="49" t="s">
        <v>883</v>
      </c>
      <c r="C103" s="49" t="s">
        <v>810</v>
      </c>
      <c r="F103" s="49" t="s">
        <v>812</v>
      </c>
      <c r="G103" s="49">
        <v>90102</v>
      </c>
      <c r="H103" s="49">
        <v>30</v>
      </c>
      <c r="I103" s="49">
        <v>1</v>
      </c>
      <c r="J103" s="49">
        <v>3</v>
      </c>
      <c r="K103" s="49">
        <v>3</v>
      </c>
      <c r="L103" s="49">
        <v>14</v>
      </c>
      <c r="M103" s="49">
        <v>6</v>
      </c>
      <c r="P103" s="49">
        <v>1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901020</v>
      </c>
      <c r="AE103" s="87">
        <v>0</v>
      </c>
      <c r="AF103" s="87">
        <v>0</v>
      </c>
      <c r="AI103" s="49">
        <v>0</v>
      </c>
    </row>
    <row r="104" spans="1:35">
      <c r="A104" s="49">
        <v>90200</v>
      </c>
      <c r="B104" s="49" t="s">
        <v>884</v>
      </c>
      <c r="C104" s="49" t="s">
        <v>885</v>
      </c>
      <c r="F104" s="49" t="s">
        <v>886</v>
      </c>
      <c r="G104" s="49">
        <v>90200</v>
      </c>
      <c r="H104" s="49">
        <v>50</v>
      </c>
      <c r="I104" s="49">
        <v>1</v>
      </c>
      <c r="J104" s="49">
        <v>2</v>
      </c>
      <c r="K104" s="49">
        <v>5</v>
      </c>
      <c r="L104" s="49">
        <v>14</v>
      </c>
      <c r="M104" s="49">
        <v>6</v>
      </c>
      <c r="P104" s="49">
        <v>1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902000</v>
      </c>
      <c r="Y104" s="49">
        <v>902001</v>
      </c>
      <c r="Z104" s="49">
        <v>902002</v>
      </c>
      <c r="AA104" s="49">
        <v>902003</v>
      </c>
      <c r="AE104" s="87">
        <v>0</v>
      </c>
      <c r="AF104" s="87">
        <v>0</v>
      </c>
      <c r="AI104" s="49">
        <v>0</v>
      </c>
    </row>
    <row r="105" spans="1:35">
      <c r="A105" s="49">
        <v>90201</v>
      </c>
      <c r="B105" s="49" t="s">
        <v>887</v>
      </c>
      <c r="C105" s="49" t="s">
        <v>885</v>
      </c>
      <c r="F105" s="49" t="s">
        <v>886</v>
      </c>
      <c r="G105" s="49">
        <v>90200</v>
      </c>
      <c r="H105" s="49">
        <v>50</v>
      </c>
      <c r="I105" s="49">
        <v>1</v>
      </c>
      <c r="J105" s="49">
        <v>2</v>
      </c>
      <c r="K105" s="49">
        <v>5</v>
      </c>
      <c r="L105" s="49">
        <v>14</v>
      </c>
      <c r="M105" s="49">
        <v>6</v>
      </c>
      <c r="P105" s="49">
        <v>1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902000</v>
      </c>
      <c r="AE105" s="87">
        <v>0</v>
      </c>
      <c r="AF105" s="87">
        <v>0</v>
      </c>
      <c r="AI105" s="49">
        <v>0</v>
      </c>
    </row>
    <row r="107" spans="1:35">
      <c r="A107" s="49">
        <v>90410</v>
      </c>
      <c r="B107" s="49" t="s">
        <v>888</v>
      </c>
      <c r="C107" s="49" t="s">
        <v>889</v>
      </c>
      <c r="F107" s="49" t="s">
        <v>890</v>
      </c>
      <c r="G107" s="49">
        <v>90410</v>
      </c>
      <c r="H107" s="49">
        <v>30</v>
      </c>
      <c r="I107" s="49">
        <v>1</v>
      </c>
      <c r="J107" s="49">
        <v>3</v>
      </c>
      <c r="K107" s="49">
        <v>4</v>
      </c>
      <c r="L107" s="49">
        <v>14</v>
      </c>
      <c r="M107" s="49">
        <v>5</v>
      </c>
      <c r="P107" s="49">
        <v>1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904100</v>
      </c>
      <c r="Y107" s="49">
        <v>904101</v>
      </c>
      <c r="Z107" s="49">
        <v>904102</v>
      </c>
      <c r="AE107" s="87">
        <v>0</v>
      </c>
      <c r="AF107" s="87">
        <v>0</v>
      </c>
      <c r="AI107" s="49">
        <v>0</v>
      </c>
    </row>
    <row r="108" spans="1:35">
      <c r="A108" s="49">
        <v>90411</v>
      </c>
      <c r="B108" s="49" t="s">
        <v>891</v>
      </c>
      <c r="C108" s="49" t="s">
        <v>892</v>
      </c>
      <c r="F108" s="49" t="s">
        <v>893</v>
      </c>
      <c r="G108" s="49">
        <v>90411</v>
      </c>
      <c r="H108" s="49">
        <v>30</v>
      </c>
      <c r="I108" s="49">
        <v>1</v>
      </c>
      <c r="J108" s="49">
        <v>3</v>
      </c>
      <c r="K108" s="49">
        <v>4</v>
      </c>
      <c r="L108" s="49">
        <v>14</v>
      </c>
      <c r="M108" s="49">
        <v>5</v>
      </c>
      <c r="P108" s="49">
        <v>1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904110</v>
      </c>
      <c r="Y108" s="49">
        <v>904111</v>
      </c>
      <c r="Z108" s="49">
        <v>904112</v>
      </c>
      <c r="AE108" s="87">
        <v>0</v>
      </c>
      <c r="AF108" s="87">
        <v>0</v>
      </c>
      <c r="AI108" s="49">
        <v>0</v>
      </c>
    </row>
    <row r="109" spans="1:35">
      <c r="A109" s="49">
        <v>90420</v>
      </c>
      <c r="B109" s="49" t="s">
        <v>894</v>
      </c>
      <c r="C109" s="49" t="s">
        <v>895</v>
      </c>
      <c r="F109" s="49" t="s">
        <v>896</v>
      </c>
      <c r="G109" s="49">
        <v>90420</v>
      </c>
      <c r="H109" s="49">
        <v>30</v>
      </c>
      <c r="I109" s="49">
        <v>1</v>
      </c>
      <c r="J109" s="49">
        <v>2</v>
      </c>
      <c r="K109" s="49">
        <v>4</v>
      </c>
      <c r="L109" s="49">
        <v>14</v>
      </c>
      <c r="M109" s="49">
        <v>5</v>
      </c>
      <c r="P109" s="49">
        <v>1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904200</v>
      </c>
      <c r="Y109" s="49">
        <v>904201</v>
      </c>
      <c r="Z109" s="49">
        <v>904202</v>
      </c>
      <c r="AE109" s="87">
        <v>0</v>
      </c>
      <c r="AF109" s="87">
        <v>0</v>
      </c>
      <c r="AI109" s="49">
        <v>0</v>
      </c>
    </row>
    <row r="110" spans="1:35">
      <c r="A110" s="49">
        <v>90421</v>
      </c>
      <c r="B110" s="49" t="s">
        <v>897</v>
      </c>
      <c r="C110" s="49" t="s">
        <v>898</v>
      </c>
      <c r="F110" s="49" t="s">
        <v>899</v>
      </c>
      <c r="G110" s="49">
        <v>90421</v>
      </c>
      <c r="H110" s="49">
        <v>30</v>
      </c>
      <c r="I110" s="49">
        <v>1</v>
      </c>
      <c r="J110" s="49">
        <v>2</v>
      </c>
      <c r="K110" s="49">
        <v>4</v>
      </c>
      <c r="L110" s="49">
        <v>14</v>
      </c>
      <c r="M110" s="49">
        <v>5</v>
      </c>
      <c r="P110" s="49">
        <v>1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904210</v>
      </c>
      <c r="Y110" s="49">
        <v>904211</v>
      </c>
      <c r="Z110" s="49">
        <v>904212</v>
      </c>
      <c r="AE110" s="87">
        <v>0</v>
      </c>
      <c r="AF110" s="87">
        <v>0</v>
      </c>
      <c r="AI110" s="49">
        <v>0</v>
      </c>
    </row>
    <row r="111" spans="1:35">
      <c r="A111" s="49">
        <v>90430</v>
      </c>
      <c r="B111" s="49" t="s">
        <v>900</v>
      </c>
      <c r="C111" s="49" t="s">
        <v>901</v>
      </c>
      <c r="F111" s="49" t="s">
        <v>902</v>
      </c>
      <c r="G111" s="49">
        <v>90430</v>
      </c>
      <c r="H111" s="49">
        <v>30</v>
      </c>
      <c r="I111" s="49">
        <v>1</v>
      </c>
      <c r="J111" s="49">
        <v>1</v>
      </c>
      <c r="K111" s="49">
        <v>4</v>
      </c>
      <c r="L111" s="49">
        <v>14</v>
      </c>
      <c r="M111" s="49">
        <v>5</v>
      </c>
      <c r="P111" s="49">
        <v>1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904300</v>
      </c>
      <c r="Y111" s="49">
        <v>904301</v>
      </c>
      <c r="Z111" s="49">
        <v>904302</v>
      </c>
      <c r="AE111" s="87">
        <v>0</v>
      </c>
      <c r="AF111" s="87">
        <v>0</v>
      </c>
      <c r="AI111" s="49">
        <v>0</v>
      </c>
    </row>
    <row r="112" spans="1:35">
      <c r="A112" s="49">
        <v>90431</v>
      </c>
      <c r="B112" s="49" t="s">
        <v>903</v>
      </c>
      <c r="C112" s="49" t="s">
        <v>904</v>
      </c>
      <c r="F112" s="49" t="s">
        <v>905</v>
      </c>
      <c r="G112" s="49">
        <v>90431</v>
      </c>
      <c r="H112" s="49">
        <v>30</v>
      </c>
      <c r="I112" s="49">
        <v>1</v>
      </c>
      <c r="J112" s="49">
        <v>1</v>
      </c>
      <c r="K112" s="49">
        <v>4</v>
      </c>
      <c r="L112" s="49">
        <v>14</v>
      </c>
      <c r="M112" s="49">
        <v>5</v>
      </c>
      <c r="P112" s="49">
        <v>1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904310</v>
      </c>
      <c r="Y112" s="49">
        <v>904311</v>
      </c>
      <c r="Z112" s="49">
        <v>904312</v>
      </c>
      <c r="AE112" s="87">
        <v>0</v>
      </c>
      <c r="AF112" s="87">
        <v>0</v>
      </c>
      <c r="AI112" s="49">
        <v>0</v>
      </c>
    </row>
    <row r="113" spans="1:35">
      <c r="A113" s="49">
        <v>90440</v>
      </c>
      <c r="B113" s="49" t="s">
        <v>906</v>
      </c>
      <c r="C113" s="49" t="s">
        <v>907</v>
      </c>
      <c r="F113" s="49" t="s">
        <v>908</v>
      </c>
      <c r="G113" s="49">
        <v>90440</v>
      </c>
      <c r="H113" s="49">
        <v>30</v>
      </c>
      <c r="I113" s="49">
        <v>1</v>
      </c>
      <c r="J113" s="49">
        <v>4</v>
      </c>
      <c r="K113" s="49">
        <v>4</v>
      </c>
      <c r="L113" s="49">
        <v>14</v>
      </c>
      <c r="M113" s="49">
        <v>5</v>
      </c>
      <c r="P113" s="49">
        <v>1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904400</v>
      </c>
      <c r="AE113" s="87">
        <v>0</v>
      </c>
      <c r="AF113" s="87">
        <v>0</v>
      </c>
      <c r="AI113" s="49">
        <v>0</v>
      </c>
    </row>
    <row r="114" spans="1:35">
      <c r="A114" s="49">
        <v>90441</v>
      </c>
      <c r="B114" s="49" t="s">
        <v>909</v>
      </c>
      <c r="C114" s="49" t="s">
        <v>910</v>
      </c>
      <c r="F114" s="49" t="s">
        <v>911</v>
      </c>
      <c r="G114" s="49">
        <v>90441</v>
      </c>
      <c r="H114" s="49">
        <v>30</v>
      </c>
      <c r="I114" s="49">
        <v>1</v>
      </c>
      <c r="J114" s="49">
        <v>4</v>
      </c>
      <c r="K114" s="49">
        <v>4</v>
      </c>
      <c r="L114" s="49">
        <v>14</v>
      </c>
      <c r="M114" s="49">
        <v>5</v>
      </c>
      <c r="P114" s="49">
        <v>1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904410</v>
      </c>
      <c r="Y114" s="49">
        <v>904411</v>
      </c>
      <c r="Z114" s="49">
        <v>904412</v>
      </c>
      <c r="AE114" s="87">
        <v>0</v>
      </c>
      <c r="AF114" s="87">
        <v>0</v>
      </c>
      <c r="AI114" s="49">
        <v>0</v>
      </c>
    </row>
    <row r="116" spans="1:35">
      <c r="A116" s="49">
        <v>90501</v>
      </c>
      <c r="B116" s="49" t="s">
        <v>912</v>
      </c>
      <c r="C116" s="49" t="s">
        <v>913</v>
      </c>
      <c r="F116" s="49" t="s">
        <v>914</v>
      </c>
      <c r="G116" s="49">
        <v>90501</v>
      </c>
      <c r="H116" s="49">
        <v>50</v>
      </c>
      <c r="I116" s="49">
        <v>1</v>
      </c>
      <c r="J116" s="49">
        <v>5</v>
      </c>
      <c r="K116" s="49">
        <v>5</v>
      </c>
      <c r="L116" s="49">
        <v>14</v>
      </c>
      <c r="M116" s="49">
        <v>6</v>
      </c>
      <c r="P116" s="49">
        <v>1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905010</v>
      </c>
      <c r="Y116" s="49">
        <v>905011</v>
      </c>
      <c r="Z116" s="49">
        <v>905012</v>
      </c>
      <c r="AA116" s="49">
        <v>905013</v>
      </c>
      <c r="AB116" s="49">
        <v>905014</v>
      </c>
      <c r="AE116" s="87">
        <v>0</v>
      </c>
      <c r="AF116" s="87">
        <v>0</v>
      </c>
      <c r="AI116" s="49">
        <v>0</v>
      </c>
    </row>
    <row r="117" spans="1:35">
      <c r="A117" s="49">
        <v>90511</v>
      </c>
      <c r="B117" s="49" t="s">
        <v>915</v>
      </c>
      <c r="C117" s="49" t="s">
        <v>916</v>
      </c>
      <c r="F117" s="49" t="s">
        <v>917</v>
      </c>
      <c r="G117" s="49">
        <v>90511</v>
      </c>
      <c r="H117" s="49">
        <v>50</v>
      </c>
      <c r="I117" s="49">
        <v>1</v>
      </c>
      <c r="J117" s="49">
        <v>4</v>
      </c>
      <c r="K117" s="49">
        <v>5</v>
      </c>
      <c r="L117" s="49">
        <v>14</v>
      </c>
      <c r="M117" s="49">
        <v>6</v>
      </c>
      <c r="P117" s="49">
        <v>2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905110</v>
      </c>
      <c r="Y117" s="49">
        <v>905111</v>
      </c>
      <c r="Z117" s="49">
        <v>905112</v>
      </c>
      <c r="AA117" s="49">
        <v>905113</v>
      </c>
      <c r="AB117" s="49">
        <v>905114</v>
      </c>
      <c r="AE117" s="87">
        <v>0</v>
      </c>
      <c r="AF117" s="87">
        <v>0</v>
      </c>
      <c r="AI117" s="49">
        <v>0</v>
      </c>
    </row>
    <row r="119" spans="1:35">
      <c r="A119" s="49">
        <v>90610</v>
      </c>
      <c r="B119" s="49" t="s">
        <v>918</v>
      </c>
      <c r="C119" s="49" t="s">
        <v>919</v>
      </c>
      <c r="F119" s="49" t="s">
        <v>920</v>
      </c>
      <c r="G119" s="49">
        <v>90610</v>
      </c>
      <c r="H119" s="49">
        <v>60</v>
      </c>
      <c r="I119" s="49">
        <v>3</v>
      </c>
      <c r="J119" s="49">
        <v>1</v>
      </c>
      <c r="K119" s="49">
        <v>5</v>
      </c>
      <c r="L119" s="49">
        <v>14</v>
      </c>
      <c r="M119" s="49">
        <v>20</v>
      </c>
      <c r="P119" s="49">
        <v>1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906100</v>
      </c>
      <c r="Y119" s="49">
        <v>906101</v>
      </c>
      <c r="Z119" s="49">
        <v>906102</v>
      </c>
      <c r="AA119" s="49">
        <v>906103</v>
      </c>
      <c r="AB119" s="49">
        <v>906104</v>
      </c>
      <c r="AE119" s="87">
        <v>0</v>
      </c>
      <c r="AF119" s="87">
        <v>0</v>
      </c>
      <c r="AI119" s="49">
        <v>0</v>
      </c>
    </row>
    <row r="120" spans="1:35">
      <c r="A120" s="49">
        <v>90615</v>
      </c>
      <c r="B120" s="49" t="s">
        <v>921</v>
      </c>
      <c r="C120" s="49" t="s">
        <v>922</v>
      </c>
      <c r="F120" s="49" t="s">
        <v>923</v>
      </c>
      <c r="G120" s="49">
        <v>90615</v>
      </c>
      <c r="H120" s="49">
        <v>50</v>
      </c>
      <c r="I120" s="49">
        <v>3</v>
      </c>
      <c r="J120" s="49">
        <v>1</v>
      </c>
      <c r="K120" s="49">
        <v>5</v>
      </c>
      <c r="L120" s="49">
        <v>14</v>
      </c>
      <c r="M120" s="49">
        <v>20</v>
      </c>
      <c r="P120" s="49">
        <v>1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906106</v>
      </c>
      <c r="Y120" s="49">
        <v>906107</v>
      </c>
      <c r="Z120" s="49">
        <v>906108</v>
      </c>
      <c r="AE120" s="87">
        <v>0</v>
      </c>
      <c r="AF120" s="87">
        <v>0</v>
      </c>
      <c r="AI120" s="49">
        <v>0</v>
      </c>
    </row>
    <row r="121" spans="1:35">
      <c r="A121" s="49">
        <v>90620</v>
      </c>
      <c r="B121" s="49" t="s">
        <v>924</v>
      </c>
      <c r="C121" s="49" t="s">
        <v>925</v>
      </c>
      <c r="F121" s="49" t="s">
        <v>926</v>
      </c>
      <c r="G121" s="49">
        <v>90620</v>
      </c>
      <c r="H121" s="49">
        <v>60</v>
      </c>
      <c r="I121" s="49">
        <v>1</v>
      </c>
      <c r="J121" s="49">
        <v>2</v>
      </c>
      <c r="K121" s="49">
        <v>5</v>
      </c>
      <c r="L121" s="49">
        <v>14</v>
      </c>
      <c r="M121" s="49">
        <v>20</v>
      </c>
      <c r="P121" s="49">
        <v>2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906200</v>
      </c>
      <c r="Y121" s="49">
        <v>906201</v>
      </c>
      <c r="Z121" s="49">
        <v>906202</v>
      </c>
      <c r="AA121" s="49">
        <v>906203</v>
      </c>
      <c r="AB121" s="49">
        <v>906204</v>
      </c>
      <c r="AE121" s="87">
        <v>0</v>
      </c>
      <c r="AF121" s="87">
        <v>0</v>
      </c>
      <c r="AI121" s="49">
        <v>0</v>
      </c>
    </row>
    <row r="122" spans="1:35">
      <c r="A122" s="49">
        <v>90630</v>
      </c>
      <c r="B122" s="49" t="s">
        <v>927</v>
      </c>
      <c r="C122" s="49" t="s">
        <v>928</v>
      </c>
      <c r="F122" s="49" t="s">
        <v>929</v>
      </c>
      <c r="G122" s="49">
        <v>90630</v>
      </c>
      <c r="H122" s="49">
        <v>60</v>
      </c>
      <c r="I122" s="49">
        <v>4</v>
      </c>
      <c r="J122" s="49">
        <v>3</v>
      </c>
      <c r="K122" s="49">
        <v>5</v>
      </c>
      <c r="L122" s="49">
        <v>14</v>
      </c>
      <c r="M122" s="49">
        <v>20</v>
      </c>
      <c r="P122" s="49">
        <v>2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906300</v>
      </c>
      <c r="Y122" s="49">
        <v>906301</v>
      </c>
      <c r="Z122" s="49">
        <v>906302</v>
      </c>
      <c r="AA122" s="49">
        <v>906303</v>
      </c>
      <c r="AB122" s="49">
        <v>906304</v>
      </c>
      <c r="AE122" s="87">
        <v>0</v>
      </c>
      <c r="AF122" s="87">
        <v>0</v>
      </c>
      <c r="AI122" s="49">
        <v>0</v>
      </c>
    </row>
    <row r="123" spans="1:35">
      <c r="A123" s="49">
        <v>90640</v>
      </c>
      <c r="B123" s="49" t="s">
        <v>930</v>
      </c>
      <c r="C123" s="49" t="s">
        <v>931</v>
      </c>
      <c r="F123" s="49" t="s">
        <v>932</v>
      </c>
      <c r="G123" s="49">
        <v>90640</v>
      </c>
      <c r="H123" s="49">
        <v>60</v>
      </c>
      <c r="I123" s="49">
        <v>3</v>
      </c>
      <c r="J123" s="49">
        <v>4</v>
      </c>
      <c r="K123" s="49">
        <v>5</v>
      </c>
      <c r="L123" s="49">
        <v>14</v>
      </c>
      <c r="M123" s="49">
        <v>20</v>
      </c>
      <c r="P123" s="49">
        <v>1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906400</v>
      </c>
      <c r="Y123" s="49">
        <v>906401</v>
      </c>
      <c r="Z123" s="49">
        <v>906402</v>
      </c>
      <c r="AA123" s="49">
        <v>906403</v>
      </c>
      <c r="AB123" s="49">
        <v>906404</v>
      </c>
      <c r="AE123" s="87">
        <v>0</v>
      </c>
      <c r="AF123" s="87">
        <v>0</v>
      </c>
      <c r="AI123" s="49">
        <v>0</v>
      </c>
    </row>
    <row r="124" spans="1:35">
      <c r="A124" s="49">
        <v>90645</v>
      </c>
      <c r="B124" s="49" t="s">
        <v>933</v>
      </c>
      <c r="C124" s="49" t="s">
        <v>934</v>
      </c>
      <c r="F124" s="49" t="s">
        <v>935</v>
      </c>
      <c r="G124" s="49">
        <v>90645</v>
      </c>
      <c r="H124" s="49">
        <v>50</v>
      </c>
      <c r="I124" s="49">
        <v>2</v>
      </c>
      <c r="J124" s="49">
        <v>4</v>
      </c>
      <c r="K124" s="49">
        <v>5</v>
      </c>
      <c r="L124" s="49">
        <v>14</v>
      </c>
      <c r="M124" s="49">
        <v>20</v>
      </c>
      <c r="P124" s="49">
        <v>2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906408</v>
      </c>
      <c r="Y124" s="49">
        <v>906409</v>
      </c>
      <c r="AE124" s="87">
        <v>0</v>
      </c>
      <c r="AF124" s="87">
        <v>0</v>
      </c>
      <c r="AI124" s="49">
        <v>0</v>
      </c>
    </row>
    <row r="125" spans="1:35">
      <c r="A125" s="49">
        <v>90650</v>
      </c>
      <c r="B125" s="49" t="s">
        <v>936</v>
      </c>
      <c r="C125" s="49" t="s">
        <v>937</v>
      </c>
      <c r="F125" s="49" t="s">
        <v>938</v>
      </c>
      <c r="G125" s="49">
        <v>90650</v>
      </c>
      <c r="H125" s="49">
        <v>60</v>
      </c>
      <c r="I125" s="49">
        <v>2</v>
      </c>
      <c r="J125" s="49">
        <v>5</v>
      </c>
      <c r="K125" s="49">
        <v>5</v>
      </c>
      <c r="L125" s="49">
        <v>14</v>
      </c>
      <c r="M125" s="49">
        <v>20</v>
      </c>
      <c r="P125" s="49">
        <v>2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906500</v>
      </c>
      <c r="Y125" s="49">
        <v>906501</v>
      </c>
      <c r="Z125" s="49">
        <v>906502</v>
      </c>
      <c r="AA125" s="49">
        <v>906503</v>
      </c>
      <c r="AB125" s="49">
        <v>906504</v>
      </c>
      <c r="AE125" s="87">
        <v>0</v>
      </c>
      <c r="AF125" s="87">
        <v>0</v>
      </c>
      <c r="AI125" s="49">
        <v>0</v>
      </c>
    </row>
    <row r="127" spans="1:36">
      <c r="A127" s="49">
        <v>61004</v>
      </c>
      <c r="B127" s="49" t="s">
        <v>939</v>
      </c>
      <c r="C127" s="49" t="s">
        <v>940</v>
      </c>
      <c r="D127" s="49" t="s">
        <v>445</v>
      </c>
      <c r="F127" s="49" t="s">
        <v>447</v>
      </c>
      <c r="G127" s="49">
        <v>11004</v>
      </c>
      <c r="H127" s="49">
        <v>60</v>
      </c>
      <c r="I127" s="49">
        <v>1</v>
      </c>
      <c r="J127" s="49">
        <v>1</v>
      </c>
      <c r="K127" s="49">
        <v>5</v>
      </c>
      <c r="L127" s="49">
        <v>14</v>
      </c>
      <c r="M127" s="49">
        <v>20</v>
      </c>
      <c r="N127" s="49">
        <v>50000</v>
      </c>
      <c r="O127" s="49">
        <v>60001</v>
      </c>
      <c r="P127" s="49">
        <v>1</v>
      </c>
      <c r="Q127" s="49">
        <v>143</v>
      </c>
      <c r="R127" s="49">
        <v>19</v>
      </c>
      <c r="S127" s="49">
        <v>12</v>
      </c>
      <c r="T127" s="49">
        <v>7</v>
      </c>
      <c r="U127" s="49">
        <v>0</v>
      </c>
      <c r="V127" s="49">
        <v>0</v>
      </c>
      <c r="W127" s="49">
        <v>0</v>
      </c>
      <c r="X127" s="49">
        <v>610040</v>
      </c>
      <c r="Y127" s="49">
        <v>610041</v>
      </c>
      <c r="Z127" s="49">
        <v>610042</v>
      </c>
      <c r="AA127" s="49">
        <v>610043</v>
      </c>
      <c r="AB127" s="49">
        <v>610044</v>
      </c>
      <c r="AC127" s="49" t="s">
        <v>448</v>
      </c>
      <c r="AD127" s="49" t="s">
        <v>449</v>
      </c>
      <c r="AE127" s="87">
        <v>1</v>
      </c>
      <c r="AF127" s="87">
        <v>0</v>
      </c>
      <c r="AG127" s="49">
        <v>4</v>
      </c>
      <c r="AH127" s="49">
        <v>511004</v>
      </c>
      <c r="AI127" s="49">
        <v>0</v>
      </c>
      <c r="AJ127" s="49">
        <v>1</v>
      </c>
    </row>
    <row r="128" spans="1:36">
      <c r="A128" s="49">
        <v>62005</v>
      </c>
      <c r="B128" s="49" t="s">
        <v>941</v>
      </c>
      <c r="C128" s="49" t="s">
        <v>942</v>
      </c>
      <c r="D128" s="49" t="s">
        <v>452</v>
      </c>
      <c r="F128" s="49" t="s">
        <v>454</v>
      </c>
      <c r="G128" s="49">
        <v>12005</v>
      </c>
      <c r="H128" s="49">
        <v>60</v>
      </c>
      <c r="I128" s="49">
        <v>2</v>
      </c>
      <c r="J128" s="49">
        <v>1</v>
      </c>
      <c r="K128" s="49">
        <v>5</v>
      </c>
      <c r="L128" s="49">
        <v>14</v>
      </c>
      <c r="M128" s="49">
        <v>20</v>
      </c>
      <c r="N128" s="49">
        <v>30004</v>
      </c>
      <c r="O128" s="49">
        <v>10002</v>
      </c>
      <c r="P128" s="49">
        <v>2</v>
      </c>
      <c r="Q128" s="49">
        <v>132</v>
      </c>
      <c r="R128" s="49">
        <v>23</v>
      </c>
      <c r="S128" s="49">
        <v>8</v>
      </c>
      <c r="T128" s="49">
        <v>10</v>
      </c>
      <c r="U128" s="49">
        <v>0</v>
      </c>
      <c r="V128" s="49">
        <v>0</v>
      </c>
      <c r="W128" s="49">
        <v>0</v>
      </c>
      <c r="X128" s="49">
        <v>620050</v>
      </c>
      <c r="Y128" s="49">
        <v>620051</v>
      </c>
      <c r="Z128" s="49">
        <v>620052</v>
      </c>
      <c r="AA128" s="49">
        <v>620053</v>
      </c>
      <c r="AB128" s="49">
        <v>620054</v>
      </c>
      <c r="AC128" s="49" t="s">
        <v>455</v>
      </c>
      <c r="AD128" s="49" t="s">
        <v>456</v>
      </c>
      <c r="AE128" s="87">
        <v>1</v>
      </c>
      <c r="AF128" s="87">
        <v>0</v>
      </c>
      <c r="AG128" s="49">
        <v>5</v>
      </c>
      <c r="AH128" s="49">
        <v>512005</v>
      </c>
      <c r="AI128" s="49">
        <v>0</v>
      </c>
      <c r="AJ128" s="49">
        <v>1</v>
      </c>
    </row>
  </sheetData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03"/>
  <sheetViews>
    <sheetView workbookViewId="0">
      <pane xSplit="1" ySplit="5" topLeftCell="B1075" activePane="bottomRight" state="frozen"/>
      <selection/>
      <selection pane="topRight"/>
      <selection pane="bottomLeft"/>
      <selection pane="bottomRight" activeCell="H1085" sqref="H1085"/>
    </sheetView>
  </sheetViews>
  <sheetFormatPr defaultColWidth="9" defaultRowHeight="16.5"/>
  <cols>
    <col min="1" max="1" width="10.625" style="62" customWidth="1"/>
    <col min="2" max="2" width="16.625" style="49" customWidth="1"/>
    <col min="3" max="4" width="9" style="49"/>
    <col min="5" max="5" width="9" style="63"/>
    <col min="6" max="7" width="9" style="49"/>
    <col min="8" max="8" width="9.375" style="49" customWidth="1"/>
    <col min="9" max="9" width="16" style="49" customWidth="1"/>
    <col min="10" max="10" width="6.25" style="49" customWidth="1"/>
    <col min="11" max="11" width="7.25" style="49" customWidth="1"/>
    <col min="12" max="12" width="10.125" style="49" customWidth="1"/>
    <col min="13" max="13" width="7.75" style="49" customWidth="1"/>
    <col min="14" max="14" width="14.125" style="49" customWidth="1"/>
    <col min="15" max="15" width="10.875" style="49" customWidth="1"/>
    <col min="16" max="16" width="17.5" style="49" customWidth="1"/>
    <col min="17" max="17" width="8.375" style="49" customWidth="1"/>
    <col min="18" max="18" width="11.75" style="49" customWidth="1"/>
    <col min="19" max="25" width="15.625" style="49" customWidth="1"/>
    <col min="26" max="26" width="9" style="49"/>
    <col min="27" max="27" width="9" style="60"/>
    <col min="28" max="28" width="9" style="49"/>
    <col min="29" max="29" width="9" style="60"/>
    <col min="30" max="30" width="9" style="49"/>
    <col min="31" max="34" width="9" style="60"/>
    <col min="35" max="16384" width="9" style="49"/>
  </cols>
  <sheetData>
    <row r="1" spans="1:5">
      <c r="A1" s="62" t="s">
        <v>943</v>
      </c>
      <c r="E1" s="64"/>
    </row>
    <row r="2" s="47" customFormat="1" spans="1:32">
      <c r="A2" s="65" t="s">
        <v>194</v>
      </c>
      <c r="B2" s="66" t="s">
        <v>195</v>
      </c>
      <c r="C2" s="66" t="s">
        <v>194</v>
      </c>
      <c r="D2" s="66" t="s">
        <v>194</v>
      </c>
      <c r="E2" s="66" t="s">
        <v>194</v>
      </c>
      <c r="F2" s="67" t="s">
        <v>194</v>
      </c>
      <c r="G2" s="67" t="s">
        <v>194</v>
      </c>
      <c r="H2" s="67" t="s">
        <v>194</v>
      </c>
      <c r="I2" s="67" t="s">
        <v>194</v>
      </c>
      <c r="J2" s="67" t="s">
        <v>194</v>
      </c>
      <c r="K2" s="67" t="s">
        <v>194</v>
      </c>
      <c r="L2" s="66" t="s">
        <v>194</v>
      </c>
      <c r="M2" s="66" t="s">
        <v>194</v>
      </c>
      <c r="N2" s="66" t="s">
        <v>194</v>
      </c>
      <c r="O2" s="66" t="s">
        <v>194</v>
      </c>
      <c r="P2" s="66" t="s">
        <v>194</v>
      </c>
      <c r="Q2" s="66" t="s">
        <v>194</v>
      </c>
      <c r="R2" s="66" t="s">
        <v>194</v>
      </c>
      <c r="S2" s="66" t="s">
        <v>194</v>
      </c>
      <c r="T2" s="66" t="s">
        <v>194</v>
      </c>
      <c r="U2" s="66" t="s">
        <v>194</v>
      </c>
      <c r="V2" s="66" t="s">
        <v>194</v>
      </c>
      <c r="W2" s="66" t="s">
        <v>194</v>
      </c>
      <c r="X2" s="66" t="s">
        <v>194</v>
      </c>
      <c r="Y2" s="66" t="s">
        <v>194</v>
      </c>
      <c r="Z2" s="66" t="s">
        <v>194</v>
      </c>
      <c r="AA2" s="66" t="s">
        <v>194</v>
      </c>
      <c r="AB2" s="66" t="s">
        <v>194</v>
      </c>
      <c r="AC2" s="66" t="s">
        <v>194</v>
      </c>
      <c r="AD2" s="66" t="s">
        <v>194</v>
      </c>
      <c r="AE2" s="66" t="s">
        <v>194</v>
      </c>
      <c r="AF2" s="66" t="s">
        <v>194</v>
      </c>
    </row>
    <row r="3" s="47" customFormat="1" spans="1:32">
      <c r="A3" s="68" t="s">
        <v>944</v>
      </c>
      <c r="B3" s="69" t="s">
        <v>235</v>
      </c>
      <c r="C3" s="69" t="s">
        <v>945</v>
      </c>
      <c r="D3" s="69" t="s">
        <v>23</v>
      </c>
      <c r="E3" s="70" t="s">
        <v>33</v>
      </c>
      <c r="F3" s="71" t="s">
        <v>946</v>
      </c>
      <c r="G3" s="71" t="s">
        <v>947</v>
      </c>
      <c r="H3" s="71" t="s">
        <v>948</v>
      </c>
      <c r="I3" s="71" t="s">
        <v>949</v>
      </c>
      <c r="J3" s="71" t="s">
        <v>950</v>
      </c>
      <c r="K3" s="71" t="s">
        <v>951</v>
      </c>
      <c r="L3" s="69" t="s">
        <v>952</v>
      </c>
      <c r="M3" s="69" t="s">
        <v>953</v>
      </c>
      <c r="N3" s="69" t="s">
        <v>954</v>
      </c>
      <c r="O3" s="69" t="s">
        <v>955</v>
      </c>
      <c r="P3" s="69" t="s">
        <v>956</v>
      </c>
      <c r="Q3" s="69" t="s">
        <v>957</v>
      </c>
      <c r="R3" s="69" t="s">
        <v>958</v>
      </c>
      <c r="S3" s="69" t="s">
        <v>959</v>
      </c>
      <c r="T3" s="69" t="s">
        <v>960</v>
      </c>
      <c r="U3" s="69" t="s">
        <v>961</v>
      </c>
      <c r="V3" s="69" t="s">
        <v>962</v>
      </c>
      <c r="W3" s="69" t="s">
        <v>963</v>
      </c>
      <c r="X3" s="69" t="s">
        <v>964</v>
      </c>
      <c r="Y3" s="69" t="s">
        <v>965</v>
      </c>
      <c r="Z3" s="69" t="s">
        <v>966</v>
      </c>
      <c r="AA3" s="69" t="s">
        <v>967</v>
      </c>
      <c r="AB3" s="69" t="s">
        <v>968</v>
      </c>
      <c r="AC3" s="69" t="s">
        <v>969</v>
      </c>
      <c r="AD3" s="69" t="s">
        <v>970</v>
      </c>
      <c r="AE3" s="69" t="s">
        <v>971</v>
      </c>
      <c r="AF3" s="69" t="s">
        <v>972</v>
      </c>
    </row>
    <row r="4" s="47" customFormat="1" spans="1:32">
      <c r="A4" s="72" t="s">
        <v>201</v>
      </c>
      <c r="B4" s="73" t="s">
        <v>202</v>
      </c>
      <c r="C4" s="73" t="s">
        <v>201</v>
      </c>
      <c r="D4" s="73" t="s">
        <v>201</v>
      </c>
      <c r="E4" s="74" t="s">
        <v>201</v>
      </c>
      <c r="F4" s="75" t="s">
        <v>201</v>
      </c>
      <c r="G4" s="75" t="s">
        <v>201</v>
      </c>
      <c r="H4" s="75" t="s">
        <v>201</v>
      </c>
      <c r="I4" s="75" t="s">
        <v>201</v>
      </c>
      <c r="J4" s="75" t="s">
        <v>201</v>
      </c>
      <c r="K4" s="75" t="s">
        <v>201</v>
      </c>
      <c r="L4" s="73" t="s">
        <v>201</v>
      </c>
      <c r="M4" s="73" t="s">
        <v>201</v>
      </c>
      <c r="N4" s="73" t="s">
        <v>201</v>
      </c>
      <c r="O4" s="73" t="s">
        <v>201</v>
      </c>
      <c r="P4" s="73" t="s">
        <v>201</v>
      </c>
      <c r="Q4" s="73" t="s">
        <v>201</v>
      </c>
      <c r="R4" s="73" t="s">
        <v>201</v>
      </c>
      <c r="S4" s="73" t="s">
        <v>201</v>
      </c>
      <c r="T4" s="73" t="s">
        <v>201</v>
      </c>
      <c r="U4" s="73" t="s">
        <v>201</v>
      </c>
      <c r="V4" s="73" t="s">
        <v>201</v>
      </c>
      <c r="W4" s="73" t="s">
        <v>201</v>
      </c>
      <c r="X4" s="73" t="s">
        <v>201</v>
      </c>
      <c r="Y4" s="73" t="s">
        <v>201</v>
      </c>
      <c r="Z4" s="73" t="s">
        <v>201</v>
      </c>
      <c r="AA4" s="73" t="s">
        <v>201</v>
      </c>
      <c r="AB4" s="73" t="s">
        <v>201</v>
      </c>
      <c r="AC4" s="73" t="s">
        <v>201</v>
      </c>
      <c r="AD4" s="73" t="s">
        <v>201</v>
      </c>
      <c r="AE4" s="73" t="s">
        <v>201</v>
      </c>
      <c r="AF4" s="73" t="s">
        <v>201</v>
      </c>
    </row>
    <row r="5" s="47" customFormat="1" spans="1:32">
      <c r="A5" s="76" t="s">
        <v>29</v>
      </c>
      <c r="B5" s="77" t="s">
        <v>238</v>
      </c>
      <c r="C5" s="77" t="s">
        <v>973</v>
      </c>
      <c r="D5" s="77" t="s">
        <v>151</v>
      </c>
      <c r="E5" s="78" t="s">
        <v>189</v>
      </c>
      <c r="F5" s="79" t="s">
        <v>974</v>
      </c>
      <c r="G5" s="79" t="s">
        <v>975</v>
      </c>
      <c r="H5" s="79" t="s">
        <v>976</v>
      </c>
      <c r="I5" s="79" t="s">
        <v>977</v>
      </c>
      <c r="J5" s="79" t="s">
        <v>978</v>
      </c>
      <c r="K5" s="79" t="s">
        <v>979</v>
      </c>
      <c r="L5" s="77" t="s">
        <v>401</v>
      </c>
      <c r="M5" s="77" t="s">
        <v>402</v>
      </c>
      <c r="N5" s="77" t="s">
        <v>403</v>
      </c>
      <c r="O5" s="77" t="s">
        <v>404</v>
      </c>
      <c r="P5" s="77" t="s">
        <v>405</v>
      </c>
      <c r="Q5" s="77" t="s">
        <v>406</v>
      </c>
      <c r="R5" s="77" t="s">
        <v>407</v>
      </c>
      <c r="S5" s="77" t="s">
        <v>980</v>
      </c>
      <c r="T5" s="77" t="s">
        <v>981</v>
      </c>
      <c r="U5" s="77" t="s">
        <v>982</v>
      </c>
      <c r="V5" s="77" t="s">
        <v>983</v>
      </c>
      <c r="W5" s="77" t="s">
        <v>984</v>
      </c>
      <c r="X5" s="77" t="s">
        <v>985</v>
      </c>
      <c r="Y5" s="77" t="s">
        <v>986</v>
      </c>
      <c r="Z5" s="77" t="s">
        <v>987</v>
      </c>
      <c r="AA5" s="77" t="s">
        <v>988</v>
      </c>
      <c r="AB5" s="77" t="s">
        <v>989</v>
      </c>
      <c r="AC5" s="77" t="s">
        <v>990</v>
      </c>
      <c r="AD5" s="77" t="s">
        <v>991</v>
      </c>
      <c r="AE5" s="77" t="s">
        <v>992</v>
      </c>
      <c r="AF5" s="77" t="s">
        <v>993</v>
      </c>
    </row>
    <row r="6" spans="1:32">
      <c r="A6" s="62">
        <v>1300100</v>
      </c>
      <c r="B6" s="80" t="s">
        <v>994</v>
      </c>
      <c r="C6" s="49">
        <v>13001</v>
      </c>
      <c r="D6" s="49">
        <v>0</v>
      </c>
      <c r="E6" s="49"/>
      <c r="F6" s="62"/>
      <c r="G6" s="62"/>
      <c r="H6" s="62"/>
      <c r="I6" s="62"/>
      <c r="J6" s="62"/>
      <c r="K6" s="62"/>
      <c r="L6" s="49">
        <v>709</v>
      </c>
      <c r="M6" s="49">
        <v>114</v>
      </c>
      <c r="N6" s="49">
        <v>51</v>
      </c>
      <c r="O6" s="49">
        <v>43</v>
      </c>
      <c r="P6" s="49">
        <v>0</v>
      </c>
      <c r="Q6" s="49">
        <v>0</v>
      </c>
      <c r="R6" s="49">
        <v>100</v>
      </c>
      <c r="S6" s="49">
        <v>0</v>
      </c>
      <c r="T6" s="49">
        <v>0</v>
      </c>
      <c r="U6" s="49">
        <v>500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60">
        <v>0</v>
      </c>
      <c r="AB6" s="49">
        <v>0</v>
      </c>
      <c r="AC6" s="60">
        <v>0</v>
      </c>
      <c r="AD6" s="49">
        <v>0</v>
      </c>
      <c r="AE6" s="60">
        <v>0</v>
      </c>
      <c r="AF6" s="60">
        <v>0</v>
      </c>
    </row>
    <row r="7" spans="1:32">
      <c r="A7" s="62">
        <v>1300101</v>
      </c>
      <c r="B7" s="80" t="s">
        <v>994</v>
      </c>
      <c r="C7" s="49">
        <v>13001</v>
      </c>
      <c r="D7" s="49">
        <v>1</v>
      </c>
      <c r="E7" s="49" t="s">
        <v>464</v>
      </c>
      <c r="F7" s="62">
        <v>1</v>
      </c>
      <c r="G7" s="62">
        <v>340</v>
      </c>
      <c r="H7" s="62" t="s">
        <v>464</v>
      </c>
      <c r="I7" s="62" t="s">
        <v>464</v>
      </c>
      <c r="J7" s="62" t="s">
        <v>464</v>
      </c>
      <c r="K7" s="62" t="s">
        <v>464</v>
      </c>
      <c r="L7" s="49">
        <v>1559</v>
      </c>
      <c r="M7" s="49">
        <v>250</v>
      </c>
      <c r="N7" s="49">
        <v>112</v>
      </c>
      <c r="O7" s="49">
        <v>94</v>
      </c>
      <c r="P7" s="49">
        <v>0</v>
      </c>
      <c r="Q7" s="49">
        <v>0</v>
      </c>
      <c r="R7" s="49">
        <v>100</v>
      </c>
      <c r="S7" s="49">
        <v>0</v>
      </c>
      <c r="T7" s="49">
        <v>0</v>
      </c>
      <c r="U7" s="49">
        <v>500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60">
        <v>0</v>
      </c>
      <c r="AB7" s="49">
        <v>0</v>
      </c>
      <c r="AC7" s="60">
        <v>0</v>
      </c>
      <c r="AD7" s="49">
        <v>0</v>
      </c>
      <c r="AE7" s="60">
        <v>0</v>
      </c>
      <c r="AF7" s="60">
        <v>0</v>
      </c>
    </row>
    <row r="8" spans="1:32">
      <c r="A8" s="62">
        <v>1300102</v>
      </c>
      <c r="B8" s="80" t="s">
        <v>994</v>
      </c>
      <c r="C8" s="49">
        <v>13001</v>
      </c>
      <c r="D8" s="49">
        <v>2</v>
      </c>
      <c r="E8" s="49">
        <v>100311</v>
      </c>
      <c r="F8" s="62" t="s">
        <v>464</v>
      </c>
      <c r="G8" s="62" t="s">
        <v>464</v>
      </c>
      <c r="H8" s="62" t="s">
        <v>464</v>
      </c>
      <c r="I8" s="62" t="s">
        <v>464</v>
      </c>
      <c r="J8" s="62" t="s">
        <v>464</v>
      </c>
      <c r="K8" s="62" t="s">
        <v>464</v>
      </c>
      <c r="L8" s="49">
        <v>2623</v>
      </c>
      <c r="M8" s="49">
        <v>421</v>
      </c>
      <c r="N8" s="49">
        <v>188</v>
      </c>
      <c r="O8" s="49">
        <v>159</v>
      </c>
      <c r="P8" s="49">
        <v>0</v>
      </c>
      <c r="Q8" s="49">
        <v>0</v>
      </c>
      <c r="R8" s="49">
        <v>100</v>
      </c>
      <c r="S8" s="49">
        <v>0</v>
      </c>
      <c r="T8" s="49">
        <v>0</v>
      </c>
      <c r="U8" s="49">
        <v>500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60">
        <v>0</v>
      </c>
      <c r="AB8" s="49">
        <v>0</v>
      </c>
      <c r="AC8" s="60">
        <v>0</v>
      </c>
      <c r="AD8" s="49">
        <v>0</v>
      </c>
      <c r="AE8" s="60">
        <v>0</v>
      </c>
      <c r="AF8" s="60">
        <v>0</v>
      </c>
    </row>
    <row r="9" spans="1:32">
      <c r="A9" s="62">
        <v>1300103</v>
      </c>
      <c r="B9" s="80" t="s">
        <v>994</v>
      </c>
      <c r="C9" s="49">
        <v>13001</v>
      </c>
      <c r="D9" s="49">
        <v>3</v>
      </c>
      <c r="E9" s="49" t="s">
        <v>464</v>
      </c>
      <c r="F9" s="62">
        <v>1</v>
      </c>
      <c r="G9" s="62">
        <v>660</v>
      </c>
      <c r="H9" s="62" t="s">
        <v>464</v>
      </c>
      <c r="I9" s="62" t="s">
        <v>464</v>
      </c>
      <c r="J9" s="62" t="s">
        <v>464</v>
      </c>
      <c r="K9" s="62" t="s">
        <v>464</v>
      </c>
      <c r="L9" s="49">
        <v>4041</v>
      </c>
      <c r="M9" s="49">
        <v>649</v>
      </c>
      <c r="N9" s="49">
        <v>290</v>
      </c>
      <c r="O9" s="49">
        <v>245</v>
      </c>
      <c r="P9" s="49">
        <v>0</v>
      </c>
      <c r="Q9" s="49">
        <v>0</v>
      </c>
      <c r="R9" s="49">
        <v>100</v>
      </c>
      <c r="S9" s="49">
        <v>0</v>
      </c>
      <c r="T9" s="49">
        <v>0</v>
      </c>
      <c r="U9" s="49">
        <v>500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60">
        <v>0</v>
      </c>
      <c r="AB9" s="49">
        <v>0</v>
      </c>
      <c r="AC9" s="60">
        <v>0</v>
      </c>
      <c r="AD9" s="49">
        <v>0</v>
      </c>
      <c r="AE9" s="60">
        <v>0</v>
      </c>
      <c r="AF9" s="60">
        <v>0</v>
      </c>
    </row>
    <row r="10" spans="1:32">
      <c r="A10" s="62">
        <v>1300104</v>
      </c>
      <c r="B10" s="80" t="s">
        <v>994</v>
      </c>
      <c r="C10" s="49">
        <v>13001</v>
      </c>
      <c r="D10" s="49">
        <v>4</v>
      </c>
      <c r="E10" s="49" t="s">
        <v>464</v>
      </c>
      <c r="F10" s="62">
        <v>2</v>
      </c>
      <c r="G10" s="62">
        <v>1650</v>
      </c>
      <c r="H10" s="62">
        <v>1</v>
      </c>
      <c r="I10" s="62">
        <v>220</v>
      </c>
      <c r="J10" s="62">
        <v>3</v>
      </c>
      <c r="K10" s="62">
        <v>110</v>
      </c>
      <c r="L10" s="49">
        <v>5601</v>
      </c>
      <c r="M10" s="49">
        <v>900</v>
      </c>
      <c r="N10" s="49">
        <v>402</v>
      </c>
      <c r="O10" s="49">
        <v>339</v>
      </c>
      <c r="P10" s="49">
        <v>0</v>
      </c>
      <c r="Q10" s="49">
        <v>0</v>
      </c>
      <c r="R10" s="49">
        <v>100</v>
      </c>
      <c r="S10" s="49">
        <v>0</v>
      </c>
      <c r="T10" s="49">
        <v>0</v>
      </c>
      <c r="U10" s="49">
        <v>500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60">
        <v>0</v>
      </c>
      <c r="AB10" s="49">
        <v>0</v>
      </c>
      <c r="AC10" s="60">
        <v>0</v>
      </c>
      <c r="AD10" s="49">
        <v>0</v>
      </c>
      <c r="AE10" s="60">
        <v>0</v>
      </c>
      <c r="AF10" s="60">
        <v>0</v>
      </c>
    </row>
    <row r="11" spans="1:32">
      <c r="A11" s="62">
        <v>1300105</v>
      </c>
      <c r="B11" s="80" t="s">
        <v>994</v>
      </c>
      <c r="C11" s="49">
        <v>13001</v>
      </c>
      <c r="D11" s="49">
        <v>5</v>
      </c>
      <c r="E11" s="49" t="s">
        <v>464</v>
      </c>
      <c r="F11" s="62">
        <v>4</v>
      </c>
      <c r="G11" s="62">
        <v>10</v>
      </c>
      <c r="H11" s="62" t="s">
        <v>464</v>
      </c>
      <c r="I11" s="62" t="s">
        <v>464</v>
      </c>
      <c r="J11" s="62" t="s">
        <v>464</v>
      </c>
      <c r="K11" s="62" t="s">
        <v>464</v>
      </c>
      <c r="L11" s="49">
        <v>7302</v>
      </c>
      <c r="M11" s="49">
        <v>1174</v>
      </c>
      <c r="N11" s="49">
        <v>525</v>
      </c>
      <c r="O11" s="49">
        <v>442</v>
      </c>
      <c r="P11" s="49">
        <v>0</v>
      </c>
      <c r="Q11" s="49">
        <v>0</v>
      </c>
      <c r="R11" s="49">
        <v>100</v>
      </c>
      <c r="S11" s="49">
        <v>0</v>
      </c>
      <c r="T11" s="49">
        <v>0</v>
      </c>
      <c r="U11" s="49">
        <v>500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60">
        <v>0</v>
      </c>
      <c r="AB11" s="49">
        <v>0</v>
      </c>
      <c r="AC11" s="60">
        <v>0</v>
      </c>
      <c r="AD11" s="49">
        <v>0</v>
      </c>
      <c r="AE11" s="60">
        <v>0</v>
      </c>
      <c r="AF11" s="60">
        <v>0</v>
      </c>
    </row>
    <row r="12" spans="1:32">
      <c r="A12" s="62">
        <v>1300106</v>
      </c>
      <c r="B12" s="80" t="s">
        <v>994</v>
      </c>
      <c r="C12" s="49">
        <v>13001</v>
      </c>
      <c r="D12" s="49">
        <v>6</v>
      </c>
      <c r="E12" s="49" t="s">
        <v>464</v>
      </c>
      <c r="F12" s="62">
        <v>1</v>
      </c>
      <c r="G12" s="62">
        <v>780</v>
      </c>
      <c r="H12" s="62" t="s">
        <v>464</v>
      </c>
      <c r="I12" s="62" t="s">
        <v>464</v>
      </c>
      <c r="J12" s="62" t="s">
        <v>464</v>
      </c>
      <c r="K12" s="62" t="s">
        <v>464</v>
      </c>
      <c r="L12" s="49">
        <v>9146</v>
      </c>
      <c r="M12" s="49">
        <v>1470</v>
      </c>
      <c r="N12" s="49">
        <v>657</v>
      </c>
      <c r="O12" s="49">
        <v>554</v>
      </c>
      <c r="P12" s="49">
        <v>0</v>
      </c>
      <c r="Q12" s="49">
        <v>0</v>
      </c>
      <c r="R12" s="49">
        <v>100</v>
      </c>
      <c r="S12" s="49">
        <v>0</v>
      </c>
      <c r="T12" s="49">
        <v>0</v>
      </c>
      <c r="U12" s="49">
        <v>500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60">
        <v>0</v>
      </c>
      <c r="AB12" s="49">
        <v>0</v>
      </c>
      <c r="AC12" s="60">
        <v>0</v>
      </c>
      <c r="AD12" s="49">
        <v>0</v>
      </c>
      <c r="AE12" s="60">
        <v>0</v>
      </c>
      <c r="AF12" s="60">
        <v>0</v>
      </c>
    </row>
    <row r="13" s="59" customFormat="1" spans="1:34">
      <c r="A13" s="62">
        <v>1300107</v>
      </c>
      <c r="B13" s="59" t="s">
        <v>994</v>
      </c>
      <c r="C13" s="59">
        <v>13001</v>
      </c>
      <c r="D13" s="59">
        <v>7</v>
      </c>
      <c r="E13" s="49" t="s">
        <v>464</v>
      </c>
      <c r="F13" s="62">
        <v>20</v>
      </c>
      <c r="G13" s="62">
        <v>1000</v>
      </c>
      <c r="H13" s="62" t="s">
        <v>464</v>
      </c>
      <c r="I13" s="62" t="s">
        <v>464</v>
      </c>
      <c r="J13" s="62" t="s">
        <v>464</v>
      </c>
      <c r="K13" s="62" t="s">
        <v>464</v>
      </c>
      <c r="L13" s="59">
        <v>11131</v>
      </c>
      <c r="M13" s="59">
        <v>1789</v>
      </c>
      <c r="N13" s="59">
        <v>800</v>
      </c>
      <c r="O13" s="59">
        <v>675</v>
      </c>
      <c r="P13" s="59">
        <v>0</v>
      </c>
      <c r="Q13" s="59">
        <v>0</v>
      </c>
      <c r="R13" s="59">
        <v>100</v>
      </c>
      <c r="S13" s="59">
        <v>0</v>
      </c>
      <c r="T13" s="59">
        <v>0</v>
      </c>
      <c r="U13" s="59">
        <v>500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83">
        <v>0</v>
      </c>
      <c r="AB13" s="59">
        <v>0</v>
      </c>
      <c r="AC13" s="83">
        <v>0</v>
      </c>
      <c r="AD13" s="59">
        <v>0</v>
      </c>
      <c r="AE13" s="83">
        <v>0</v>
      </c>
      <c r="AF13" s="83">
        <v>0</v>
      </c>
      <c r="AG13" s="83"/>
      <c r="AH13" s="83"/>
    </row>
    <row r="14" s="59" customFormat="1" spans="1:34">
      <c r="A14" s="62">
        <v>1300108</v>
      </c>
      <c r="B14" s="59" t="s">
        <v>994</v>
      </c>
      <c r="C14" s="59">
        <v>13001</v>
      </c>
      <c r="D14" s="59">
        <v>8</v>
      </c>
      <c r="E14" s="49">
        <v>100321</v>
      </c>
      <c r="F14" s="62" t="s">
        <v>464</v>
      </c>
      <c r="G14" s="62" t="s">
        <v>464</v>
      </c>
      <c r="H14" s="62" t="s">
        <v>464</v>
      </c>
      <c r="I14" s="62" t="s">
        <v>464</v>
      </c>
      <c r="J14" s="62" t="s">
        <v>464</v>
      </c>
      <c r="K14" s="62" t="s">
        <v>464</v>
      </c>
      <c r="L14" s="59">
        <v>13258</v>
      </c>
      <c r="M14" s="59">
        <v>2131</v>
      </c>
      <c r="N14" s="59">
        <v>953</v>
      </c>
      <c r="O14" s="59">
        <v>804</v>
      </c>
      <c r="P14" s="59">
        <v>0</v>
      </c>
      <c r="Q14" s="59">
        <v>0</v>
      </c>
      <c r="R14" s="59">
        <v>100</v>
      </c>
      <c r="S14" s="59">
        <v>0</v>
      </c>
      <c r="T14" s="59">
        <v>0</v>
      </c>
      <c r="U14" s="59">
        <v>500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83">
        <v>0</v>
      </c>
      <c r="AB14" s="59">
        <v>0</v>
      </c>
      <c r="AC14" s="83">
        <v>0</v>
      </c>
      <c r="AD14" s="59">
        <v>0</v>
      </c>
      <c r="AE14" s="83">
        <v>0</v>
      </c>
      <c r="AF14" s="83">
        <v>0</v>
      </c>
      <c r="AG14" s="83"/>
      <c r="AH14" s="83"/>
    </row>
    <row r="15" s="59" customFormat="1" spans="1:34">
      <c r="A15" s="62">
        <v>1300109</v>
      </c>
      <c r="B15" s="59" t="s">
        <v>994</v>
      </c>
      <c r="C15" s="59">
        <v>13001</v>
      </c>
      <c r="D15" s="59">
        <v>9</v>
      </c>
      <c r="E15" s="49" t="s">
        <v>464</v>
      </c>
      <c r="F15" s="62">
        <v>2</v>
      </c>
      <c r="G15" s="62">
        <v>2550</v>
      </c>
      <c r="H15" s="62">
        <v>1</v>
      </c>
      <c r="I15" s="62">
        <v>340</v>
      </c>
      <c r="J15" s="62">
        <v>3</v>
      </c>
      <c r="K15" s="62">
        <v>170</v>
      </c>
      <c r="L15" s="59">
        <v>15527</v>
      </c>
      <c r="M15" s="59">
        <v>2496</v>
      </c>
      <c r="N15" s="59">
        <v>1116</v>
      </c>
      <c r="O15" s="59">
        <v>941</v>
      </c>
      <c r="P15" s="59">
        <v>0</v>
      </c>
      <c r="Q15" s="59">
        <v>0</v>
      </c>
      <c r="R15" s="59">
        <v>100</v>
      </c>
      <c r="S15" s="59">
        <v>0</v>
      </c>
      <c r="T15" s="59">
        <v>0</v>
      </c>
      <c r="U15" s="59">
        <v>500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83">
        <v>0</v>
      </c>
      <c r="AB15" s="59">
        <v>0</v>
      </c>
      <c r="AC15" s="83">
        <v>0</v>
      </c>
      <c r="AD15" s="59">
        <v>0</v>
      </c>
      <c r="AE15" s="83">
        <v>0</v>
      </c>
      <c r="AF15" s="83">
        <v>0</v>
      </c>
      <c r="AG15" s="83"/>
      <c r="AH15" s="83"/>
    </row>
    <row r="16" s="59" customFormat="1" spans="1:34">
      <c r="A16" s="62">
        <v>1300110</v>
      </c>
      <c r="B16" s="59" t="s">
        <v>994</v>
      </c>
      <c r="C16" s="59">
        <v>13001</v>
      </c>
      <c r="D16" s="59">
        <v>10</v>
      </c>
      <c r="E16" s="49" t="s">
        <v>464</v>
      </c>
      <c r="F16" s="62">
        <v>4</v>
      </c>
      <c r="G16" s="62">
        <v>12</v>
      </c>
      <c r="H16" s="62" t="s">
        <v>464</v>
      </c>
      <c r="I16" s="62" t="s">
        <v>464</v>
      </c>
      <c r="J16" s="62" t="s">
        <v>464</v>
      </c>
      <c r="K16" s="62" t="s">
        <v>464</v>
      </c>
      <c r="L16" s="59">
        <v>17937</v>
      </c>
      <c r="M16" s="59">
        <v>2884</v>
      </c>
      <c r="N16" s="59">
        <v>1290</v>
      </c>
      <c r="O16" s="59">
        <v>1087</v>
      </c>
      <c r="P16" s="59">
        <v>0</v>
      </c>
      <c r="Q16" s="59">
        <v>0</v>
      </c>
      <c r="R16" s="59">
        <v>100</v>
      </c>
      <c r="S16" s="59">
        <v>0</v>
      </c>
      <c r="T16" s="59">
        <v>0</v>
      </c>
      <c r="U16" s="59">
        <v>500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83">
        <v>0</v>
      </c>
      <c r="AB16" s="59">
        <v>0</v>
      </c>
      <c r="AC16" s="83">
        <v>0</v>
      </c>
      <c r="AD16" s="59">
        <v>0</v>
      </c>
      <c r="AE16" s="83">
        <v>0</v>
      </c>
      <c r="AF16" s="83">
        <v>0</v>
      </c>
      <c r="AG16" s="83"/>
      <c r="AH16" s="83"/>
    </row>
    <row r="17" s="59" customFormat="1" spans="1:34">
      <c r="A17" s="62">
        <v>1300111</v>
      </c>
      <c r="B17" s="59" t="s">
        <v>994</v>
      </c>
      <c r="C17" s="59">
        <v>13001</v>
      </c>
      <c r="D17" s="59">
        <v>11</v>
      </c>
      <c r="E17" s="49" t="s">
        <v>464</v>
      </c>
      <c r="F17" s="62">
        <v>1</v>
      </c>
      <c r="G17" s="62">
        <v>1380</v>
      </c>
      <c r="H17" s="62" t="s">
        <v>464</v>
      </c>
      <c r="I17" s="62" t="s">
        <v>464</v>
      </c>
      <c r="J17" s="62" t="s">
        <v>464</v>
      </c>
      <c r="K17" s="62" t="s">
        <v>464</v>
      </c>
      <c r="L17" s="59">
        <v>21199</v>
      </c>
      <c r="M17" s="59">
        <v>3408</v>
      </c>
      <c r="N17" s="59">
        <v>1524</v>
      </c>
      <c r="O17" s="59">
        <v>1285</v>
      </c>
      <c r="P17" s="59">
        <v>0</v>
      </c>
      <c r="Q17" s="59">
        <v>0</v>
      </c>
      <c r="R17" s="59">
        <v>100</v>
      </c>
      <c r="S17" s="59">
        <v>0</v>
      </c>
      <c r="T17" s="59">
        <v>0</v>
      </c>
      <c r="U17" s="59">
        <v>500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83">
        <v>0</v>
      </c>
      <c r="AB17" s="59">
        <v>0</v>
      </c>
      <c r="AC17" s="83">
        <v>0</v>
      </c>
      <c r="AD17" s="59">
        <v>0</v>
      </c>
      <c r="AE17" s="83">
        <v>0</v>
      </c>
      <c r="AF17" s="83">
        <v>0</v>
      </c>
      <c r="AG17" s="83"/>
      <c r="AH17" s="83"/>
    </row>
    <row r="18" s="59" customFormat="1" spans="1:34">
      <c r="A18" s="62">
        <v>1300112</v>
      </c>
      <c r="B18" s="59" t="s">
        <v>994</v>
      </c>
      <c r="C18" s="59">
        <v>13001</v>
      </c>
      <c r="D18" s="59">
        <v>12</v>
      </c>
      <c r="E18" s="49" t="s">
        <v>464</v>
      </c>
      <c r="F18" s="62">
        <v>19</v>
      </c>
      <c r="G18" s="62">
        <v>1500</v>
      </c>
      <c r="H18" s="62" t="s">
        <v>464</v>
      </c>
      <c r="I18" s="62" t="s">
        <v>464</v>
      </c>
      <c r="J18" s="62" t="s">
        <v>464</v>
      </c>
      <c r="K18" s="62" t="s">
        <v>464</v>
      </c>
      <c r="L18" s="59">
        <v>25665</v>
      </c>
      <c r="M18" s="59">
        <v>4126</v>
      </c>
      <c r="N18" s="59">
        <v>1846</v>
      </c>
      <c r="O18" s="59">
        <v>1556</v>
      </c>
      <c r="P18" s="59">
        <v>0</v>
      </c>
      <c r="Q18" s="59">
        <v>0</v>
      </c>
      <c r="R18" s="59">
        <v>100</v>
      </c>
      <c r="S18" s="59">
        <v>0</v>
      </c>
      <c r="T18" s="59">
        <v>0</v>
      </c>
      <c r="U18" s="59">
        <v>500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83">
        <v>0</v>
      </c>
      <c r="AB18" s="59">
        <v>0</v>
      </c>
      <c r="AC18" s="83">
        <v>0</v>
      </c>
      <c r="AD18" s="59">
        <v>0</v>
      </c>
      <c r="AE18" s="83">
        <v>0</v>
      </c>
      <c r="AF18" s="83">
        <v>0</v>
      </c>
      <c r="AG18" s="83"/>
      <c r="AH18" s="83"/>
    </row>
    <row r="19" s="59" customFormat="1" spans="1:34">
      <c r="A19" s="62">
        <v>1300113</v>
      </c>
      <c r="B19" s="59" t="s">
        <v>994</v>
      </c>
      <c r="C19" s="59">
        <v>13001</v>
      </c>
      <c r="D19" s="59">
        <v>13</v>
      </c>
      <c r="E19" s="49">
        <v>100331</v>
      </c>
      <c r="F19" s="62" t="s">
        <v>464</v>
      </c>
      <c r="G19" s="62" t="s">
        <v>464</v>
      </c>
      <c r="H19" s="62" t="s">
        <v>464</v>
      </c>
      <c r="I19" s="62" t="s">
        <v>464</v>
      </c>
      <c r="J19" s="62" t="s">
        <v>464</v>
      </c>
      <c r="K19" s="62" t="s">
        <v>464</v>
      </c>
      <c r="L19" s="59">
        <v>31763</v>
      </c>
      <c r="M19" s="59">
        <v>5107</v>
      </c>
      <c r="N19" s="59">
        <v>2284</v>
      </c>
      <c r="O19" s="59">
        <v>1926</v>
      </c>
      <c r="P19" s="59">
        <v>0</v>
      </c>
      <c r="Q19" s="59">
        <v>0</v>
      </c>
      <c r="R19" s="59">
        <v>100</v>
      </c>
      <c r="S19" s="59">
        <v>0</v>
      </c>
      <c r="T19" s="59">
        <v>0</v>
      </c>
      <c r="U19" s="59">
        <v>500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83">
        <v>0</v>
      </c>
      <c r="AB19" s="59">
        <v>0</v>
      </c>
      <c r="AC19" s="83">
        <v>0</v>
      </c>
      <c r="AD19" s="59">
        <v>0</v>
      </c>
      <c r="AE19" s="83">
        <v>0</v>
      </c>
      <c r="AF19" s="83">
        <v>0</v>
      </c>
      <c r="AG19" s="83"/>
      <c r="AH19" s="83"/>
    </row>
    <row r="20" s="59" customFormat="1" spans="1:34">
      <c r="A20" s="62">
        <v>1300114</v>
      </c>
      <c r="B20" s="59" t="s">
        <v>994</v>
      </c>
      <c r="C20" s="59">
        <v>13001</v>
      </c>
      <c r="D20" s="59">
        <v>14</v>
      </c>
      <c r="E20" s="49" t="s">
        <v>464</v>
      </c>
      <c r="F20" s="62">
        <v>2</v>
      </c>
      <c r="G20" s="62">
        <v>9150</v>
      </c>
      <c r="H20" s="62">
        <v>1</v>
      </c>
      <c r="I20" s="62">
        <v>1220</v>
      </c>
      <c r="J20" s="62">
        <v>3</v>
      </c>
      <c r="K20" s="62">
        <v>610</v>
      </c>
      <c r="L20" s="59">
        <v>40058</v>
      </c>
      <c r="M20" s="59">
        <v>6441</v>
      </c>
      <c r="N20" s="59">
        <v>2881</v>
      </c>
      <c r="O20" s="59">
        <v>2429</v>
      </c>
      <c r="P20" s="59">
        <v>0</v>
      </c>
      <c r="Q20" s="59">
        <v>0</v>
      </c>
      <c r="R20" s="59">
        <v>100</v>
      </c>
      <c r="S20" s="59">
        <v>0</v>
      </c>
      <c r="T20" s="59">
        <v>0</v>
      </c>
      <c r="U20" s="59">
        <v>500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83">
        <v>0</v>
      </c>
      <c r="AB20" s="59">
        <v>0</v>
      </c>
      <c r="AC20" s="83">
        <v>0</v>
      </c>
      <c r="AD20" s="59">
        <v>0</v>
      </c>
      <c r="AE20" s="83">
        <v>0</v>
      </c>
      <c r="AF20" s="83">
        <v>0</v>
      </c>
      <c r="AG20" s="83"/>
      <c r="AH20" s="83"/>
    </row>
    <row r="21" s="59" customFormat="1" spans="1:34">
      <c r="A21" s="62">
        <v>1300115</v>
      </c>
      <c r="B21" s="59" t="s">
        <v>994</v>
      </c>
      <c r="C21" s="59">
        <v>13001</v>
      </c>
      <c r="D21" s="59">
        <v>15</v>
      </c>
      <c r="E21" s="49" t="s">
        <v>464</v>
      </c>
      <c r="F21" s="62">
        <v>4</v>
      </c>
      <c r="G21" s="62">
        <v>14</v>
      </c>
      <c r="H21" s="62" t="s">
        <v>464</v>
      </c>
      <c r="I21" s="62" t="s">
        <v>464</v>
      </c>
      <c r="J21" s="62" t="s">
        <v>464</v>
      </c>
      <c r="K21" s="62" t="s">
        <v>464</v>
      </c>
      <c r="L21" s="59">
        <v>51402</v>
      </c>
      <c r="M21" s="59">
        <v>8265</v>
      </c>
      <c r="N21" s="59">
        <v>3697</v>
      </c>
      <c r="O21" s="59">
        <v>3117</v>
      </c>
      <c r="P21" s="59">
        <v>0</v>
      </c>
      <c r="Q21" s="59">
        <v>0</v>
      </c>
      <c r="R21" s="59">
        <v>100</v>
      </c>
      <c r="S21" s="59">
        <v>0</v>
      </c>
      <c r="T21" s="59">
        <v>0</v>
      </c>
      <c r="U21" s="59">
        <v>500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83">
        <v>0</v>
      </c>
      <c r="AB21" s="59">
        <v>0</v>
      </c>
      <c r="AC21" s="83">
        <v>0</v>
      </c>
      <c r="AD21" s="59">
        <v>0</v>
      </c>
      <c r="AE21" s="83">
        <v>0</v>
      </c>
      <c r="AF21" s="83">
        <v>0</v>
      </c>
      <c r="AG21" s="83"/>
      <c r="AH21" s="83"/>
    </row>
    <row r="22" s="59" customFormat="1" spans="1:34">
      <c r="A22" s="62">
        <v>1300116</v>
      </c>
      <c r="B22" s="59" t="s">
        <v>994</v>
      </c>
      <c r="C22" s="59">
        <v>13001</v>
      </c>
      <c r="D22" s="59">
        <v>16</v>
      </c>
      <c r="E22" s="49" t="s">
        <v>464</v>
      </c>
      <c r="F22" s="62">
        <v>1</v>
      </c>
      <c r="G22" s="62">
        <v>6840</v>
      </c>
      <c r="H22" s="62" t="s">
        <v>464</v>
      </c>
      <c r="I22" s="62" t="s">
        <v>464</v>
      </c>
      <c r="J22" s="62" t="s">
        <v>464</v>
      </c>
      <c r="K22" s="62" t="s">
        <v>464</v>
      </c>
      <c r="L22" s="59">
        <v>66929</v>
      </c>
      <c r="M22" s="59">
        <v>10761</v>
      </c>
      <c r="N22" s="59">
        <v>4814</v>
      </c>
      <c r="O22" s="59">
        <v>4059</v>
      </c>
      <c r="P22" s="59">
        <v>0</v>
      </c>
      <c r="Q22" s="59">
        <v>0</v>
      </c>
      <c r="R22" s="59">
        <v>100</v>
      </c>
      <c r="S22" s="59">
        <v>0</v>
      </c>
      <c r="T22" s="59">
        <v>0</v>
      </c>
      <c r="U22" s="59">
        <v>500</v>
      </c>
      <c r="V22" s="59">
        <v>0</v>
      </c>
      <c r="W22" s="59">
        <v>0</v>
      </c>
      <c r="X22" s="59">
        <v>0</v>
      </c>
      <c r="Y22" s="59">
        <v>0</v>
      </c>
      <c r="Z22" s="59">
        <v>0</v>
      </c>
      <c r="AA22" s="83">
        <v>0</v>
      </c>
      <c r="AB22" s="59">
        <v>0</v>
      </c>
      <c r="AC22" s="83">
        <v>0</v>
      </c>
      <c r="AD22" s="59">
        <v>0</v>
      </c>
      <c r="AE22" s="83">
        <v>0</v>
      </c>
      <c r="AF22" s="83">
        <v>0</v>
      </c>
      <c r="AG22" s="83"/>
      <c r="AH22" s="83"/>
    </row>
    <row r="23" s="59" customFormat="1" spans="1:34">
      <c r="A23" s="62">
        <v>1300117</v>
      </c>
      <c r="B23" s="59" t="s">
        <v>994</v>
      </c>
      <c r="C23" s="59">
        <v>13001</v>
      </c>
      <c r="D23" s="59">
        <v>17</v>
      </c>
      <c r="E23" s="49" t="s">
        <v>464</v>
      </c>
      <c r="F23" s="62">
        <v>20</v>
      </c>
      <c r="G23" s="62">
        <v>2000</v>
      </c>
      <c r="H23" s="62" t="s">
        <v>464</v>
      </c>
      <c r="I23" s="62" t="s">
        <v>464</v>
      </c>
      <c r="J23" s="62" t="s">
        <v>464</v>
      </c>
      <c r="K23" s="62" t="s">
        <v>464</v>
      </c>
      <c r="L23" s="59">
        <v>88199</v>
      </c>
      <c r="M23" s="59">
        <v>14181</v>
      </c>
      <c r="N23" s="59">
        <v>6344</v>
      </c>
      <c r="O23" s="59">
        <v>5349</v>
      </c>
      <c r="P23" s="59">
        <v>0</v>
      </c>
      <c r="Q23" s="59">
        <v>0</v>
      </c>
      <c r="R23" s="59">
        <v>100</v>
      </c>
      <c r="S23" s="59">
        <v>0</v>
      </c>
      <c r="T23" s="59">
        <v>0</v>
      </c>
      <c r="U23" s="59">
        <v>500</v>
      </c>
      <c r="V23" s="59">
        <v>0</v>
      </c>
      <c r="W23" s="59">
        <v>0</v>
      </c>
      <c r="X23" s="59">
        <v>0</v>
      </c>
      <c r="Y23" s="59">
        <v>0</v>
      </c>
      <c r="Z23" s="59">
        <v>0</v>
      </c>
      <c r="AA23" s="83">
        <v>0</v>
      </c>
      <c r="AB23" s="59">
        <v>0</v>
      </c>
      <c r="AC23" s="83">
        <v>0</v>
      </c>
      <c r="AD23" s="59">
        <v>0</v>
      </c>
      <c r="AE23" s="83">
        <v>0</v>
      </c>
      <c r="AF23" s="83">
        <v>0</v>
      </c>
      <c r="AG23" s="83"/>
      <c r="AH23" s="83"/>
    </row>
    <row r="24" s="59" customFormat="1" spans="1:34">
      <c r="A24" s="62">
        <v>1300118</v>
      </c>
      <c r="B24" s="59" t="s">
        <v>994</v>
      </c>
      <c r="C24" s="59">
        <v>13001</v>
      </c>
      <c r="D24" s="59">
        <v>18</v>
      </c>
      <c r="E24" s="49">
        <v>100341</v>
      </c>
      <c r="F24" s="62" t="s">
        <v>464</v>
      </c>
      <c r="G24" s="62" t="s">
        <v>464</v>
      </c>
      <c r="H24" s="62" t="s">
        <v>464</v>
      </c>
      <c r="I24" s="62" t="s">
        <v>464</v>
      </c>
      <c r="J24" s="62" t="s">
        <v>464</v>
      </c>
      <c r="K24" s="62" t="s">
        <v>464</v>
      </c>
      <c r="L24" s="59">
        <v>117339</v>
      </c>
      <c r="M24" s="59">
        <v>18867</v>
      </c>
      <c r="N24" s="59">
        <v>8440</v>
      </c>
      <c r="O24" s="59">
        <v>7116</v>
      </c>
      <c r="P24" s="59">
        <v>0</v>
      </c>
      <c r="Q24" s="59">
        <v>0</v>
      </c>
      <c r="R24" s="59">
        <v>100</v>
      </c>
      <c r="S24" s="59">
        <v>0</v>
      </c>
      <c r="T24" s="59">
        <v>0</v>
      </c>
      <c r="U24" s="59">
        <v>500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83">
        <v>0</v>
      </c>
      <c r="AB24" s="59">
        <v>0</v>
      </c>
      <c r="AC24" s="83">
        <v>0</v>
      </c>
      <c r="AD24" s="59">
        <v>0</v>
      </c>
      <c r="AE24" s="83">
        <v>0</v>
      </c>
      <c r="AF24" s="83">
        <v>0</v>
      </c>
      <c r="AG24" s="83"/>
      <c r="AH24" s="83"/>
    </row>
    <row r="25" s="59" customFormat="1" spans="1:34">
      <c r="A25" s="62">
        <v>1300119</v>
      </c>
      <c r="B25" s="59" t="s">
        <v>994</v>
      </c>
      <c r="C25" s="59">
        <v>13001</v>
      </c>
      <c r="D25" s="59">
        <v>19</v>
      </c>
      <c r="E25" s="49" t="s">
        <v>464</v>
      </c>
      <c r="F25" s="62">
        <v>2</v>
      </c>
      <c r="G25" s="62">
        <v>43800</v>
      </c>
      <c r="H25" s="62">
        <v>1</v>
      </c>
      <c r="I25" s="62">
        <v>5840</v>
      </c>
      <c r="J25" s="62">
        <v>3</v>
      </c>
      <c r="K25" s="62">
        <v>2920</v>
      </c>
      <c r="L25" s="59">
        <v>157256</v>
      </c>
      <c r="M25" s="59">
        <v>25285</v>
      </c>
      <c r="N25" s="59">
        <v>11311</v>
      </c>
      <c r="O25" s="59">
        <v>9537</v>
      </c>
      <c r="P25" s="59">
        <v>0</v>
      </c>
      <c r="Q25" s="59">
        <v>0</v>
      </c>
      <c r="R25" s="59">
        <v>100</v>
      </c>
      <c r="S25" s="59">
        <v>0</v>
      </c>
      <c r="T25" s="59">
        <v>0</v>
      </c>
      <c r="U25" s="59">
        <v>500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83">
        <v>0</v>
      </c>
      <c r="AB25" s="59">
        <v>0</v>
      </c>
      <c r="AC25" s="83">
        <v>0</v>
      </c>
      <c r="AD25" s="59">
        <v>0</v>
      </c>
      <c r="AE25" s="83">
        <v>0</v>
      </c>
      <c r="AF25" s="83">
        <v>0</v>
      </c>
      <c r="AG25" s="83"/>
      <c r="AH25" s="83"/>
    </row>
    <row r="26" s="59" customFormat="1" spans="1:34">
      <c r="A26" s="62">
        <v>1300120</v>
      </c>
      <c r="B26" s="59" t="s">
        <v>994</v>
      </c>
      <c r="C26" s="59">
        <v>13001</v>
      </c>
      <c r="D26" s="59">
        <v>20</v>
      </c>
      <c r="E26" s="49" t="s">
        <v>464</v>
      </c>
      <c r="F26" s="62">
        <v>4</v>
      </c>
      <c r="G26" s="62">
        <v>16</v>
      </c>
      <c r="H26" s="62" t="s">
        <v>464</v>
      </c>
      <c r="I26" s="62" t="s">
        <v>464</v>
      </c>
      <c r="J26" s="62" t="s">
        <v>464</v>
      </c>
      <c r="K26" s="62" t="s">
        <v>464</v>
      </c>
      <c r="L26" s="59">
        <v>211920</v>
      </c>
      <c r="M26" s="59">
        <v>34074</v>
      </c>
      <c r="N26" s="59">
        <v>15243</v>
      </c>
      <c r="O26" s="59">
        <v>12852</v>
      </c>
      <c r="P26" s="59">
        <v>0</v>
      </c>
      <c r="Q26" s="59">
        <v>0</v>
      </c>
      <c r="R26" s="59">
        <v>100</v>
      </c>
      <c r="S26" s="59">
        <v>0</v>
      </c>
      <c r="T26" s="59">
        <v>0</v>
      </c>
      <c r="U26" s="59">
        <v>500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83">
        <v>0</v>
      </c>
      <c r="AB26" s="59">
        <v>0</v>
      </c>
      <c r="AC26" s="83">
        <v>0</v>
      </c>
      <c r="AD26" s="59">
        <v>0</v>
      </c>
      <c r="AE26" s="83">
        <v>0</v>
      </c>
      <c r="AF26" s="83">
        <v>0</v>
      </c>
      <c r="AG26" s="83"/>
      <c r="AH26" s="83"/>
    </row>
    <row r="27" spans="1:32">
      <c r="A27" s="62">
        <v>1400200</v>
      </c>
      <c r="B27" s="80" t="s">
        <v>995</v>
      </c>
      <c r="C27" s="49">
        <v>14002</v>
      </c>
      <c r="D27" s="49">
        <v>0</v>
      </c>
      <c r="E27" s="49"/>
      <c r="F27" s="62"/>
      <c r="G27" s="62"/>
      <c r="H27" s="62"/>
      <c r="I27" s="62"/>
      <c r="J27" s="62"/>
      <c r="K27" s="62"/>
      <c r="L27" s="49">
        <v>742</v>
      </c>
      <c r="M27" s="49">
        <v>101</v>
      </c>
      <c r="N27" s="49">
        <v>45</v>
      </c>
      <c r="O27" s="49">
        <v>53</v>
      </c>
      <c r="P27" s="49">
        <v>0</v>
      </c>
      <c r="Q27" s="49">
        <v>0</v>
      </c>
      <c r="R27" s="49">
        <v>130</v>
      </c>
      <c r="S27" s="49">
        <v>0</v>
      </c>
      <c r="T27" s="49">
        <v>0</v>
      </c>
      <c r="U27" s="49">
        <v>500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60">
        <v>0</v>
      </c>
      <c r="AB27" s="49">
        <v>0</v>
      </c>
      <c r="AC27" s="60">
        <v>0</v>
      </c>
      <c r="AD27" s="49">
        <v>0</v>
      </c>
      <c r="AE27" s="60">
        <v>0</v>
      </c>
      <c r="AF27" s="60">
        <v>0</v>
      </c>
    </row>
    <row r="28" spans="1:32">
      <c r="A28" s="62">
        <v>1400201</v>
      </c>
      <c r="B28" s="80" t="s">
        <v>995</v>
      </c>
      <c r="C28" s="49">
        <v>14002</v>
      </c>
      <c r="D28" s="49">
        <v>1</v>
      </c>
      <c r="E28" s="49" t="s">
        <v>464</v>
      </c>
      <c r="F28" s="62">
        <v>2</v>
      </c>
      <c r="G28" s="62">
        <v>2550</v>
      </c>
      <c r="H28" s="62" t="s">
        <v>464</v>
      </c>
      <c r="I28" s="62" t="s">
        <v>464</v>
      </c>
      <c r="J28" s="62" t="s">
        <v>464</v>
      </c>
      <c r="K28" s="62" t="s">
        <v>464</v>
      </c>
      <c r="L28" s="49">
        <v>1632</v>
      </c>
      <c r="M28" s="49">
        <v>222</v>
      </c>
      <c r="N28" s="49">
        <v>99</v>
      </c>
      <c r="O28" s="49">
        <v>116</v>
      </c>
      <c r="P28" s="49">
        <v>0</v>
      </c>
      <c r="Q28" s="49">
        <v>0</v>
      </c>
      <c r="R28" s="49">
        <v>130</v>
      </c>
      <c r="S28" s="49">
        <v>0</v>
      </c>
      <c r="T28" s="49">
        <v>0</v>
      </c>
      <c r="U28" s="49">
        <v>500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60">
        <v>0</v>
      </c>
      <c r="AB28" s="49">
        <v>0</v>
      </c>
      <c r="AC28" s="60">
        <v>0</v>
      </c>
      <c r="AD28" s="49">
        <v>0</v>
      </c>
      <c r="AE28" s="60">
        <v>0</v>
      </c>
      <c r="AF28" s="60">
        <v>0</v>
      </c>
    </row>
    <row r="29" spans="1:32">
      <c r="A29" s="62">
        <v>1400202</v>
      </c>
      <c r="B29" s="80" t="s">
        <v>995</v>
      </c>
      <c r="C29" s="49">
        <v>14002</v>
      </c>
      <c r="D29" s="49">
        <v>2</v>
      </c>
      <c r="E29" s="49">
        <v>100411</v>
      </c>
      <c r="F29" s="62" t="s">
        <v>464</v>
      </c>
      <c r="G29" s="62" t="s">
        <v>464</v>
      </c>
      <c r="H29" s="62" t="s">
        <v>464</v>
      </c>
      <c r="I29" s="62" t="s">
        <v>464</v>
      </c>
      <c r="J29" s="62" t="s">
        <v>464</v>
      </c>
      <c r="K29" s="62" t="s">
        <v>464</v>
      </c>
      <c r="L29" s="49">
        <v>2745</v>
      </c>
      <c r="M29" s="49">
        <v>373</v>
      </c>
      <c r="N29" s="49">
        <v>166</v>
      </c>
      <c r="O29" s="49">
        <v>196</v>
      </c>
      <c r="P29" s="49">
        <v>0</v>
      </c>
      <c r="Q29" s="49">
        <v>0</v>
      </c>
      <c r="R29" s="49">
        <v>130</v>
      </c>
      <c r="S29" s="49">
        <v>0</v>
      </c>
      <c r="T29" s="49">
        <v>0</v>
      </c>
      <c r="U29" s="49">
        <v>500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60">
        <v>0</v>
      </c>
      <c r="AB29" s="49">
        <v>0</v>
      </c>
      <c r="AC29" s="60">
        <v>0</v>
      </c>
      <c r="AD29" s="49">
        <v>0</v>
      </c>
      <c r="AE29" s="60">
        <v>0</v>
      </c>
      <c r="AF29" s="60">
        <v>0</v>
      </c>
    </row>
    <row r="30" spans="1:32">
      <c r="A30" s="62">
        <v>1400203</v>
      </c>
      <c r="B30" s="80" t="s">
        <v>995</v>
      </c>
      <c r="C30" s="49">
        <v>14002</v>
      </c>
      <c r="D30" s="49">
        <v>3</v>
      </c>
      <c r="E30" s="49" t="s">
        <v>464</v>
      </c>
      <c r="F30" s="62">
        <v>2</v>
      </c>
      <c r="G30" s="62">
        <v>4950</v>
      </c>
      <c r="H30" s="62" t="s">
        <v>464</v>
      </c>
      <c r="I30" s="62" t="s">
        <v>464</v>
      </c>
      <c r="J30" s="62" t="s">
        <v>464</v>
      </c>
      <c r="K30" s="62" t="s">
        <v>464</v>
      </c>
      <c r="L30" s="49">
        <v>4229</v>
      </c>
      <c r="M30" s="49">
        <v>575</v>
      </c>
      <c r="N30" s="49">
        <v>256</v>
      </c>
      <c r="O30" s="49">
        <v>302</v>
      </c>
      <c r="P30" s="49">
        <v>0</v>
      </c>
      <c r="Q30" s="49">
        <v>0</v>
      </c>
      <c r="R30" s="49">
        <v>130</v>
      </c>
      <c r="S30" s="49">
        <v>0</v>
      </c>
      <c r="T30" s="49">
        <v>0</v>
      </c>
      <c r="U30" s="49">
        <v>500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60">
        <v>0</v>
      </c>
      <c r="AB30" s="49">
        <v>0</v>
      </c>
      <c r="AC30" s="60">
        <v>0</v>
      </c>
      <c r="AD30" s="49">
        <v>0</v>
      </c>
      <c r="AE30" s="60">
        <v>0</v>
      </c>
      <c r="AF30" s="60">
        <v>0</v>
      </c>
    </row>
    <row r="31" spans="1:32">
      <c r="A31" s="62">
        <v>1400204</v>
      </c>
      <c r="B31" s="80" t="s">
        <v>995</v>
      </c>
      <c r="C31" s="49">
        <v>14002</v>
      </c>
      <c r="D31" s="49">
        <v>4</v>
      </c>
      <c r="E31" s="49" t="s">
        <v>464</v>
      </c>
      <c r="F31" s="62">
        <v>2</v>
      </c>
      <c r="G31" s="62">
        <v>1650</v>
      </c>
      <c r="H31" s="62">
        <v>1</v>
      </c>
      <c r="I31" s="62">
        <v>220</v>
      </c>
      <c r="J31" s="62">
        <v>3</v>
      </c>
      <c r="K31" s="62">
        <v>110</v>
      </c>
      <c r="L31" s="49">
        <v>5861</v>
      </c>
      <c r="M31" s="49">
        <v>797</v>
      </c>
      <c r="N31" s="49">
        <v>355</v>
      </c>
      <c r="O31" s="49">
        <v>418</v>
      </c>
      <c r="P31" s="49">
        <v>0</v>
      </c>
      <c r="Q31" s="49">
        <v>0</v>
      </c>
      <c r="R31" s="49">
        <v>130</v>
      </c>
      <c r="S31" s="49">
        <v>0</v>
      </c>
      <c r="T31" s="49">
        <v>0</v>
      </c>
      <c r="U31" s="49">
        <v>500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60">
        <v>0</v>
      </c>
      <c r="AB31" s="49">
        <v>0</v>
      </c>
      <c r="AC31" s="60">
        <v>0</v>
      </c>
      <c r="AD31" s="49">
        <v>0</v>
      </c>
      <c r="AE31" s="60">
        <v>0</v>
      </c>
      <c r="AF31" s="60">
        <v>0</v>
      </c>
    </row>
    <row r="32" spans="1:32">
      <c r="A32" s="62">
        <v>1400205</v>
      </c>
      <c r="B32" s="80" t="s">
        <v>995</v>
      </c>
      <c r="C32" s="49">
        <v>14002</v>
      </c>
      <c r="D32" s="49">
        <v>5</v>
      </c>
      <c r="E32" s="49" t="s">
        <v>464</v>
      </c>
      <c r="F32" s="62">
        <v>4</v>
      </c>
      <c r="G32" s="62">
        <v>10</v>
      </c>
      <c r="H32" s="62" t="s">
        <v>464</v>
      </c>
      <c r="I32" s="62" t="s">
        <v>464</v>
      </c>
      <c r="J32" s="62" t="s">
        <v>464</v>
      </c>
      <c r="K32" s="62" t="s">
        <v>464</v>
      </c>
      <c r="L32" s="49">
        <v>7642</v>
      </c>
      <c r="M32" s="49">
        <v>1040</v>
      </c>
      <c r="N32" s="49">
        <v>463</v>
      </c>
      <c r="O32" s="49">
        <v>545</v>
      </c>
      <c r="P32" s="49">
        <v>0</v>
      </c>
      <c r="Q32" s="49">
        <v>0</v>
      </c>
      <c r="R32" s="49">
        <v>130</v>
      </c>
      <c r="S32" s="49">
        <v>0</v>
      </c>
      <c r="T32" s="49">
        <v>0</v>
      </c>
      <c r="U32" s="49">
        <v>500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60">
        <v>0</v>
      </c>
      <c r="AB32" s="49">
        <v>0</v>
      </c>
      <c r="AC32" s="60">
        <v>0</v>
      </c>
      <c r="AD32" s="49">
        <v>0</v>
      </c>
      <c r="AE32" s="60">
        <v>0</v>
      </c>
      <c r="AF32" s="60">
        <v>0</v>
      </c>
    </row>
    <row r="33" spans="1:32">
      <c r="A33" s="62">
        <v>1400206</v>
      </c>
      <c r="B33" s="80" t="s">
        <v>995</v>
      </c>
      <c r="C33" s="49">
        <v>14002</v>
      </c>
      <c r="D33" s="49">
        <v>6</v>
      </c>
      <c r="E33" s="49" t="s">
        <v>464</v>
      </c>
      <c r="F33" s="62">
        <v>2</v>
      </c>
      <c r="G33" s="62">
        <v>5850</v>
      </c>
      <c r="H33" s="62" t="s">
        <v>464</v>
      </c>
      <c r="I33" s="62" t="s">
        <v>464</v>
      </c>
      <c r="J33" s="62" t="s">
        <v>464</v>
      </c>
      <c r="K33" s="62" t="s">
        <v>464</v>
      </c>
      <c r="L33" s="49">
        <v>9571</v>
      </c>
      <c r="M33" s="49">
        <v>1302</v>
      </c>
      <c r="N33" s="49">
        <v>580</v>
      </c>
      <c r="O33" s="49">
        <v>683</v>
      </c>
      <c r="P33" s="49">
        <v>0</v>
      </c>
      <c r="Q33" s="49">
        <v>0</v>
      </c>
      <c r="R33" s="49">
        <v>130</v>
      </c>
      <c r="S33" s="49">
        <v>0</v>
      </c>
      <c r="T33" s="49">
        <v>0</v>
      </c>
      <c r="U33" s="49">
        <v>500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60">
        <v>0</v>
      </c>
      <c r="AB33" s="49">
        <v>0</v>
      </c>
      <c r="AC33" s="60">
        <v>0</v>
      </c>
      <c r="AD33" s="49">
        <v>0</v>
      </c>
      <c r="AE33" s="60">
        <v>0</v>
      </c>
      <c r="AF33" s="60">
        <v>0</v>
      </c>
    </row>
    <row r="34" spans="1:32">
      <c r="A34" s="62">
        <v>1400207</v>
      </c>
      <c r="B34" s="80" t="s">
        <v>995</v>
      </c>
      <c r="C34" s="49">
        <v>14002</v>
      </c>
      <c r="D34" s="49">
        <v>7</v>
      </c>
      <c r="E34" s="49" t="s">
        <v>464</v>
      </c>
      <c r="F34" s="62">
        <v>21</v>
      </c>
      <c r="G34" s="62">
        <v>1000</v>
      </c>
      <c r="H34" s="62" t="s">
        <v>464</v>
      </c>
      <c r="I34" s="62" t="s">
        <v>464</v>
      </c>
      <c r="J34" s="62" t="s">
        <v>464</v>
      </c>
      <c r="K34" s="62" t="s">
        <v>464</v>
      </c>
      <c r="L34" s="49">
        <v>11649</v>
      </c>
      <c r="M34" s="49">
        <v>1585</v>
      </c>
      <c r="N34" s="49">
        <v>706</v>
      </c>
      <c r="O34" s="49">
        <v>832</v>
      </c>
      <c r="P34" s="49">
        <v>0</v>
      </c>
      <c r="Q34" s="49">
        <v>0</v>
      </c>
      <c r="R34" s="49">
        <v>130</v>
      </c>
      <c r="S34" s="49">
        <v>0</v>
      </c>
      <c r="T34" s="49">
        <v>0</v>
      </c>
      <c r="U34" s="49">
        <v>500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60">
        <v>0</v>
      </c>
      <c r="AB34" s="49">
        <v>0</v>
      </c>
      <c r="AC34" s="60">
        <v>0</v>
      </c>
      <c r="AD34" s="49">
        <v>0</v>
      </c>
      <c r="AE34" s="60">
        <v>0</v>
      </c>
      <c r="AF34" s="60">
        <v>0</v>
      </c>
    </row>
    <row r="35" spans="1:32">
      <c r="A35" s="62">
        <v>1400208</v>
      </c>
      <c r="B35" s="80" t="s">
        <v>995</v>
      </c>
      <c r="C35" s="49">
        <v>14002</v>
      </c>
      <c r="D35" s="49">
        <v>8</v>
      </c>
      <c r="E35" s="49">
        <v>100421</v>
      </c>
      <c r="F35" s="62" t="s">
        <v>464</v>
      </c>
      <c r="G35" s="62" t="s">
        <v>464</v>
      </c>
      <c r="H35" s="62" t="s">
        <v>464</v>
      </c>
      <c r="I35" s="62" t="s">
        <v>464</v>
      </c>
      <c r="J35" s="62" t="s">
        <v>464</v>
      </c>
      <c r="K35" s="62" t="s">
        <v>464</v>
      </c>
      <c r="L35" s="49">
        <v>13875</v>
      </c>
      <c r="M35" s="49">
        <v>1888</v>
      </c>
      <c r="N35" s="49">
        <v>841</v>
      </c>
      <c r="O35" s="49">
        <v>991</v>
      </c>
      <c r="P35" s="49">
        <v>0</v>
      </c>
      <c r="Q35" s="49">
        <v>0</v>
      </c>
      <c r="R35" s="49">
        <v>130</v>
      </c>
      <c r="S35" s="49">
        <v>0</v>
      </c>
      <c r="T35" s="49">
        <v>0</v>
      </c>
      <c r="U35" s="49">
        <v>500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60">
        <v>0</v>
      </c>
      <c r="AB35" s="49">
        <v>0</v>
      </c>
      <c r="AC35" s="60">
        <v>0</v>
      </c>
      <c r="AD35" s="49">
        <v>0</v>
      </c>
      <c r="AE35" s="60">
        <v>0</v>
      </c>
      <c r="AF35" s="60">
        <v>0</v>
      </c>
    </row>
    <row r="36" spans="1:32">
      <c r="A36" s="62">
        <v>1400209</v>
      </c>
      <c r="B36" s="80" t="s">
        <v>995</v>
      </c>
      <c r="C36" s="49">
        <v>14002</v>
      </c>
      <c r="D36" s="49">
        <v>9</v>
      </c>
      <c r="E36" s="49" t="s">
        <v>464</v>
      </c>
      <c r="F36" s="62">
        <v>2</v>
      </c>
      <c r="G36" s="62">
        <v>2550</v>
      </c>
      <c r="H36" s="62">
        <v>1</v>
      </c>
      <c r="I36" s="62">
        <v>340</v>
      </c>
      <c r="J36" s="62">
        <v>3</v>
      </c>
      <c r="K36" s="62">
        <v>170</v>
      </c>
      <c r="L36" s="49">
        <v>16249</v>
      </c>
      <c r="M36" s="49">
        <v>2211</v>
      </c>
      <c r="N36" s="49">
        <v>985</v>
      </c>
      <c r="O36" s="49">
        <v>1160</v>
      </c>
      <c r="P36" s="49">
        <v>0</v>
      </c>
      <c r="Q36" s="49">
        <v>0</v>
      </c>
      <c r="R36" s="49">
        <v>130</v>
      </c>
      <c r="S36" s="49">
        <v>0</v>
      </c>
      <c r="T36" s="49">
        <v>0</v>
      </c>
      <c r="U36" s="49">
        <v>500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60">
        <v>0</v>
      </c>
      <c r="AB36" s="49">
        <v>0</v>
      </c>
      <c r="AC36" s="60">
        <v>0</v>
      </c>
      <c r="AD36" s="49">
        <v>0</v>
      </c>
      <c r="AE36" s="60">
        <v>0</v>
      </c>
      <c r="AF36" s="60">
        <v>0</v>
      </c>
    </row>
    <row r="37" spans="1:32">
      <c r="A37" s="62">
        <v>1400210</v>
      </c>
      <c r="B37" s="80" t="s">
        <v>995</v>
      </c>
      <c r="C37" s="49">
        <v>14002</v>
      </c>
      <c r="D37" s="49">
        <v>10</v>
      </c>
      <c r="E37" s="49" t="s">
        <v>464</v>
      </c>
      <c r="F37" s="62">
        <v>4</v>
      </c>
      <c r="G37" s="62">
        <v>12</v>
      </c>
      <c r="H37" s="62" t="s">
        <v>464</v>
      </c>
      <c r="I37" s="62" t="s">
        <v>464</v>
      </c>
      <c r="J37" s="62" t="s">
        <v>464</v>
      </c>
      <c r="K37" s="62" t="s">
        <v>464</v>
      </c>
      <c r="L37" s="49">
        <v>18772</v>
      </c>
      <c r="M37" s="49">
        <v>2555</v>
      </c>
      <c r="N37" s="49">
        <v>1138</v>
      </c>
      <c r="O37" s="49">
        <v>1340</v>
      </c>
      <c r="P37" s="49">
        <v>0</v>
      </c>
      <c r="Q37" s="49">
        <v>0</v>
      </c>
      <c r="R37" s="49">
        <v>130</v>
      </c>
      <c r="S37" s="49">
        <v>0</v>
      </c>
      <c r="T37" s="49">
        <v>0</v>
      </c>
      <c r="U37" s="49">
        <v>500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60">
        <v>0</v>
      </c>
      <c r="AB37" s="49">
        <v>0</v>
      </c>
      <c r="AC37" s="60">
        <v>0</v>
      </c>
      <c r="AD37" s="49">
        <v>0</v>
      </c>
      <c r="AE37" s="60">
        <v>0</v>
      </c>
      <c r="AF37" s="60">
        <v>0</v>
      </c>
    </row>
    <row r="38" spans="1:32">
      <c r="A38" s="62">
        <v>1400211</v>
      </c>
      <c r="B38" s="80" t="s">
        <v>995</v>
      </c>
      <c r="C38" s="49">
        <v>14002</v>
      </c>
      <c r="D38" s="49">
        <v>11</v>
      </c>
      <c r="E38" s="49" t="s">
        <v>464</v>
      </c>
      <c r="F38" s="62">
        <v>2</v>
      </c>
      <c r="G38" s="62">
        <v>10350</v>
      </c>
      <c r="H38" s="62" t="s">
        <v>464</v>
      </c>
      <c r="I38" s="62" t="s">
        <v>464</v>
      </c>
      <c r="J38" s="62" t="s">
        <v>464</v>
      </c>
      <c r="K38" s="62" t="s">
        <v>464</v>
      </c>
      <c r="L38" s="49">
        <v>22185</v>
      </c>
      <c r="M38" s="49">
        <v>3019</v>
      </c>
      <c r="N38" s="49">
        <v>1345</v>
      </c>
      <c r="O38" s="49">
        <v>1584</v>
      </c>
      <c r="P38" s="49">
        <v>0</v>
      </c>
      <c r="Q38" s="49">
        <v>0</v>
      </c>
      <c r="R38" s="49">
        <v>130</v>
      </c>
      <c r="S38" s="49">
        <v>0</v>
      </c>
      <c r="T38" s="49">
        <v>0</v>
      </c>
      <c r="U38" s="49">
        <v>500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60">
        <v>0</v>
      </c>
      <c r="AB38" s="49">
        <v>0</v>
      </c>
      <c r="AC38" s="60">
        <v>0</v>
      </c>
      <c r="AD38" s="49">
        <v>0</v>
      </c>
      <c r="AE38" s="60">
        <v>0</v>
      </c>
      <c r="AF38" s="60">
        <v>0</v>
      </c>
    </row>
    <row r="39" spans="1:32">
      <c r="A39" s="62">
        <v>1400212</v>
      </c>
      <c r="B39" s="80" t="s">
        <v>995</v>
      </c>
      <c r="C39" s="49">
        <v>14002</v>
      </c>
      <c r="D39" s="49">
        <v>12</v>
      </c>
      <c r="E39" s="49" t="s">
        <v>464</v>
      </c>
      <c r="F39" s="62">
        <v>18</v>
      </c>
      <c r="G39" s="62">
        <v>1500</v>
      </c>
      <c r="H39" s="62" t="s">
        <v>464</v>
      </c>
      <c r="I39" s="62" t="s">
        <v>464</v>
      </c>
      <c r="J39" s="62" t="s">
        <v>464</v>
      </c>
      <c r="K39" s="62" t="s">
        <v>464</v>
      </c>
      <c r="L39" s="49">
        <v>26860</v>
      </c>
      <c r="M39" s="49">
        <v>3656</v>
      </c>
      <c r="N39" s="49">
        <v>1629</v>
      </c>
      <c r="O39" s="49">
        <v>1918</v>
      </c>
      <c r="P39" s="49">
        <v>0</v>
      </c>
      <c r="Q39" s="49">
        <v>0</v>
      </c>
      <c r="R39" s="49">
        <v>130</v>
      </c>
      <c r="S39" s="49">
        <v>0</v>
      </c>
      <c r="T39" s="49">
        <v>0</v>
      </c>
      <c r="U39" s="49">
        <v>500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60">
        <v>0</v>
      </c>
      <c r="AB39" s="49">
        <v>0</v>
      </c>
      <c r="AC39" s="60">
        <v>0</v>
      </c>
      <c r="AD39" s="49">
        <v>0</v>
      </c>
      <c r="AE39" s="60">
        <v>0</v>
      </c>
      <c r="AF39" s="60">
        <v>0</v>
      </c>
    </row>
    <row r="40" s="60" customFormat="1" spans="1:34">
      <c r="A40" s="62">
        <v>1400213</v>
      </c>
      <c r="B40" s="80" t="s">
        <v>995</v>
      </c>
      <c r="C40" s="49">
        <v>14002</v>
      </c>
      <c r="D40" s="49">
        <v>13</v>
      </c>
      <c r="E40" s="49">
        <v>100431</v>
      </c>
      <c r="F40" s="62" t="s">
        <v>464</v>
      </c>
      <c r="G40" s="62" t="s">
        <v>464</v>
      </c>
      <c r="H40" s="62" t="s">
        <v>464</v>
      </c>
      <c r="I40" s="62" t="s">
        <v>464</v>
      </c>
      <c r="J40" s="62" t="s">
        <v>464</v>
      </c>
      <c r="K40" s="62" t="s">
        <v>464</v>
      </c>
      <c r="L40" s="49">
        <v>33241</v>
      </c>
      <c r="M40" s="49">
        <v>4524</v>
      </c>
      <c r="N40" s="49">
        <v>2016</v>
      </c>
      <c r="O40" s="49">
        <v>2374</v>
      </c>
      <c r="P40" s="49">
        <v>0</v>
      </c>
      <c r="Q40" s="49">
        <v>0</v>
      </c>
      <c r="R40" s="49">
        <v>130</v>
      </c>
      <c r="S40" s="49">
        <v>0</v>
      </c>
      <c r="T40" s="49">
        <v>0</v>
      </c>
      <c r="U40" s="49">
        <v>500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H40" s="49"/>
    </row>
    <row r="41" s="59" customFormat="1" spans="1:34">
      <c r="A41" s="62">
        <v>1400214</v>
      </c>
      <c r="B41" s="59" t="s">
        <v>995</v>
      </c>
      <c r="C41" s="59">
        <v>14002</v>
      </c>
      <c r="D41" s="59">
        <v>14</v>
      </c>
      <c r="E41" s="49" t="s">
        <v>464</v>
      </c>
      <c r="F41" s="62">
        <v>2</v>
      </c>
      <c r="G41" s="62">
        <v>9150</v>
      </c>
      <c r="H41" s="62">
        <v>1</v>
      </c>
      <c r="I41" s="62">
        <v>1220</v>
      </c>
      <c r="J41" s="62">
        <v>3</v>
      </c>
      <c r="K41" s="62">
        <v>610</v>
      </c>
      <c r="L41" s="59">
        <v>41923</v>
      </c>
      <c r="M41" s="59">
        <v>5706</v>
      </c>
      <c r="N41" s="59">
        <v>2542</v>
      </c>
      <c r="O41" s="59">
        <v>2994</v>
      </c>
      <c r="P41" s="59">
        <v>0</v>
      </c>
      <c r="Q41" s="59">
        <v>0</v>
      </c>
      <c r="R41" s="59">
        <v>130</v>
      </c>
      <c r="S41" s="59">
        <v>0</v>
      </c>
      <c r="T41" s="59">
        <v>0</v>
      </c>
      <c r="U41" s="59">
        <v>500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83">
        <v>0</v>
      </c>
      <c r="AB41" s="59">
        <v>0</v>
      </c>
      <c r="AC41" s="83">
        <v>0</v>
      </c>
      <c r="AD41" s="59">
        <v>0</v>
      </c>
      <c r="AE41" s="83">
        <v>0</v>
      </c>
      <c r="AF41" s="83">
        <v>0</v>
      </c>
      <c r="AG41" s="83"/>
      <c r="AH41" s="83"/>
    </row>
    <row r="42" s="59" customFormat="1" spans="1:34">
      <c r="A42" s="62">
        <v>1400215</v>
      </c>
      <c r="B42" s="59" t="s">
        <v>995</v>
      </c>
      <c r="C42" s="59">
        <v>14002</v>
      </c>
      <c r="D42" s="59">
        <v>15</v>
      </c>
      <c r="E42" s="49" t="s">
        <v>464</v>
      </c>
      <c r="F42" s="62">
        <v>4</v>
      </c>
      <c r="G42" s="62">
        <v>14</v>
      </c>
      <c r="H42" s="62" t="s">
        <v>464</v>
      </c>
      <c r="I42" s="62" t="s">
        <v>464</v>
      </c>
      <c r="J42" s="62" t="s">
        <v>464</v>
      </c>
      <c r="K42" s="62" t="s">
        <v>464</v>
      </c>
      <c r="L42" s="59">
        <v>53795</v>
      </c>
      <c r="M42" s="59">
        <v>7322</v>
      </c>
      <c r="N42" s="59">
        <v>3262</v>
      </c>
      <c r="O42" s="59">
        <v>3842</v>
      </c>
      <c r="P42" s="59">
        <v>0</v>
      </c>
      <c r="Q42" s="59">
        <v>0</v>
      </c>
      <c r="R42" s="59">
        <v>130</v>
      </c>
      <c r="S42" s="59">
        <v>0</v>
      </c>
      <c r="T42" s="59">
        <v>0</v>
      </c>
      <c r="U42" s="59">
        <v>500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83">
        <v>0</v>
      </c>
      <c r="AB42" s="59">
        <v>0</v>
      </c>
      <c r="AC42" s="83">
        <v>0</v>
      </c>
      <c r="AD42" s="59">
        <v>0</v>
      </c>
      <c r="AE42" s="83">
        <v>0</v>
      </c>
      <c r="AF42" s="83">
        <v>0</v>
      </c>
      <c r="AG42" s="83"/>
      <c r="AH42" s="83"/>
    </row>
    <row r="43" s="59" customFormat="1" spans="1:34">
      <c r="A43" s="62">
        <v>1400216</v>
      </c>
      <c r="B43" s="59" t="s">
        <v>995</v>
      </c>
      <c r="C43" s="59">
        <v>14002</v>
      </c>
      <c r="D43" s="59">
        <v>16</v>
      </c>
      <c r="E43" s="49" t="s">
        <v>464</v>
      </c>
      <c r="F43" s="62">
        <v>2</v>
      </c>
      <c r="G43" s="62">
        <v>51300</v>
      </c>
      <c r="H43" s="62" t="s">
        <v>464</v>
      </c>
      <c r="I43" s="62" t="s">
        <v>464</v>
      </c>
      <c r="J43" s="62" t="s">
        <v>464</v>
      </c>
      <c r="K43" s="62" t="s">
        <v>464</v>
      </c>
      <c r="L43" s="59">
        <v>70044</v>
      </c>
      <c r="M43" s="59">
        <v>9534</v>
      </c>
      <c r="N43" s="59">
        <v>4248</v>
      </c>
      <c r="O43" s="59">
        <v>5003</v>
      </c>
      <c r="P43" s="59">
        <v>0</v>
      </c>
      <c r="Q43" s="59">
        <v>0</v>
      </c>
      <c r="R43" s="59">
        <v>130</v>
      </c>
      <c r="S43" s="59">
        <v>0</v>
      </c>
      <c r="T43" s="59">
        <v>0</v>
      </c>
      <c r="U43" s="59">
        <v>500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83">
        <v>0</v>
      </c>
      <c r="AB43" s="59">
        <v>0</v>
      </c>
      <c r="AC43" s="83">
        <v>0</v>
      </c>
      <c r="AD43" s="59">
        <v>0</v>
      </c>
      <c r="AE43" s="83">
        <v>0</v>
      </c>
      <c r="AF43" s="83">
        <v>0</v>
      </c>
      <c r="AG43" s="83"/>
      <c r="AH43" s="83"/>
    </row>
    <row r="44" s="59" customFormat="1" spans="1:34">
      <c r="A44" s="62">
        <v>1400217</v>
      </c>
      <c r="B44" s="59" t="s">
        <v>995</v>
      </c>
      <c r="C44" s="59">
        <v>14002</v>
      </c>
      <c r="D44" s="59">
        <v>17</v>
      </c>
      <c r="E44" s="49" t="s">
        <v>464</v>
      </c>
      <c r="F44" s="62">
        <v>21</v>
      </c>
      <c r="G44" s="62">
        <v>2000</v>
      </c>
      <c r="H44" s="62" t="s">
        <v>464</v>
      </c>
      <c r="I44" s="62" t="s">
        <v>464</v>
      </c>
      <c r="J44" s="62" t="s">
        <v>464</v>
      </c>
      <c r="K44" s="62" t="s">
        <v>464</v>
      </c>
      <c r="L44" s="59">
        <v>92304</v>
      </c>
      <c r="M44" s="59">
        <v>12564</v>
      </c>
      <c r="N44" s="59">
        <v>5598</v>
      </c>
      <c r="O44" s="59">
        <v>6593</v>
      </c>
      <c r="P44" s="59">
        <v>0</v>
      </c>
      <c r="Q44" s="59">
        <v>0</v>
      </c>
      <c r="R44" s="59">
        <v>130</v>
      </c>
      <c r="S44" s="59">
        <v>0</v>
      </c>
      <c r="T44" s="59">
        <v>0</v>
      </c>
      <c r="U44" s="59">
        <v>500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83">
        <v>0</v>
      </c>
      <c r="AB44" s="59">
        <v>0</v>
      </c>
      <c r="AC44" s="83">
        <v>0</v>
      </c>
      <c r="AD44" s="59">
        <v>0</v>
      </c>
      <c r="AE44" s="83">
        <v>0</v>
      </c>
      <c r="AF44" s="83">
        <v>0</v>
      </c>
      <c r="AG44" s="83"/>
      <c r="AH44" s="83"/>
    </row>
    <row r="45" s="59" customFormat="1" spans="1:34">
      <c r="A45" s="62">
        <v>1400218</v>
      </c>
      <c r="B45" s="59" t="s">
        <v>995</v>
      </c>
      <c r="C45" s="59">
        <v>14002</v>
      </c>
      <c r="D45" s="59">
        <v>18</v>
      </c>
      <c r="E45" s="49">
        <v>100441</v>
      </c>
      <c r="F45" s="62" t="s">
        <v>464</v>
      </c>
      <c r="G45" s="62" t="s">
        <v>464</v>
      </c>
      <c r="H45" s="62" t="s">
        <v>464</v>
      </c>
      <c r="I45" s="62" t="s">
        <v>464</v>
      </c>
      <c r="J45" s="62" t="s">
        <v>464</v>
      </c>
      <c r="K45" s="62" t="s">
        <v>464</v>
      </c>
      <c r="L45" s="59">
        <v>122801</v>
      </c>
      <c r="M45" s="59">
        <v>16715</v>
      </c>
      <c r="N45" s="59">
        <v>7447</v>
      </c>
      <c r="O45" s="59">
        <v>8771</v>
      </c>
      <c r="P45" s="59">
        <v>0</v>
      </c>
      <c r="Q45" s="59">
        <v>0</v>
      </c>
      <c r="R45" s="59">
        <v>130</v>
      </c>
      <c r="S45" s="59">
        <v>0</v>
      </c>
      <c r="T45" s="59">
        <v>0</v>
      </c>
      <c r="U45" s="59">
        <v>500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83">
        <v>0</v>
      </c>
      <c r="AB45" s="59">
        <v>0</v>
      </c>
      <c r="AC45" s="83">
        <v>0</v>
      </c>
      <c r="AD45" s="59">
        <v>0</v>
      </c>
      <c r="AE45" s="83">
        <v>0</v>
      </c>
      <c r="AF45" s="83">
        <v>0</v>
      </c>
      <c r="AG45" s="83"/>
      <c r="AH45" s="83"/>
    </row>
    <row r="46" s="59" customFormat="1" spans="1:34">
      <c r="A46" s="62">
        <v>1400219</v>
      </c>
      <c r="B46" s="59" t="s">
        <v>995</v>
      </c>
      <c r="C46" s="59">
        <v>14002</v>
      </c>
      <c r="D46" s="59">
        <v>19</v>
      </c>
      <c r="E46" s="49" t="s">
        <v>464</v>
      </c>
      <c r="F46" s="62">
        <v>2</v>
      </c>
      <c r="G46" s="62">
        <v>43800</v>
      </c>
      <c r="H46" s="62">
        <v>1</v>
      </c>
      <c r="I46" s="62">
        <v>5840</v>
      </c>
      <c r="J46" s="62">
        <v>3</v>
      </c>
      <c r="K46" s="62">
        <v>2920</v>
      </c>
      <c r="L46" s="59">
        <v>164575</v>
      </c>
      <c r="M46" s="59">
        <v>22401</v>
      </c>
      <c r="N46" s="59">
        <v>9981</v>
      </c>
      <c r="O46" s="59">
        <v>11755</v>
      </c>
      <c r="P46" s="59">
        <v>0</v>
      </c>
      <c r="Q46" s="59">
        <v>0</v>
      </c>
      <c r="R46" s="59">
        <v>130</v>
      </c>
      <c r="S46" s="59">
        <v>0</v>
      </c>
      <c r="T46" s="59">
        <v>0</v>
      </c>
      <c r="U46" s="59">
        <v>500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83">
        <v>0</v>
      </c>
      <c r="AB46" s="59">
        <v>0</v>
      </c>
      <c r="AC46" s="83">
        <v>0</v>
      </c>
      <c r="AD46" s="59">
        <v>0</v>
      </c>
      <c r="AE46" s="83">
        <v>0</v>
      </c>
      <c r="AF46" s="83">
        <v>0</v>
      </c>
      <c r="AG46" s="83"/>
      <c r="AH46" s="83"/>
    </row>
    <row r="47" s="59" customFormat="1" spans="1:34">
      <c r="A47" s="62">
        <v>1400220</v>
      </c>
      <c r="B47" s="59" t="s">
        <v>995</v>
      </c>
      <c r="C47" s="59">
        <v>14002</v>
      </c>
      <c r="D47" s="59">
        <v>20</v>
      </c>
      <c r="E47" s="49" t="s">
        <v>464</v>
      </c>
      <c r="F47" s="62">
        <v>4</v>
      </c>
      <c r="G47" s="62">
        <v>16</v>
      </c>
      <c r="H47" s="62" t="s">
        <v>464</v>
      </c>
      <c r="I47" s="62" t="s">
        <v>464</v>
      </c>
      <c r="J47" s="62" t="s">
        <v>464</v>
      </c>
      <c r="K47" s="62" t="s">
        <v>464</v>
      </c>
      <c r="L47" s="59">
        <v>221783</v>
      </c>
      <c r="M47" s="59">
        <v>30188</v>
      </c>
      <c r="N47" s="59">
        <v>13450</v>
      </c>
      <c r="O47" s="59">
        <v>15841</v>
      </c>
      <c r="P47" s="59">
        <v>0</v>
      </c>
      <c r="Q47" s="59">
        <v>0</v>
      </c>
      <c r="R47" s="59">
        <v>130</v>
      </c>
      <c r="S47" s="59">
        <v>0</v>
      </c>
      <c r="T47" s="59">
        <v>0</v>
      </c>
      <c r="U47" s="59">
        <v>500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83">
        <v>0</v>
      </c>
      <c r="AB47" s="59">
        <v>0</v>
      </c>
      <c r="AC47" s="83">
        <v>0</v>
      </c>
      <c r="AD47" s="59">
        <v>0</v>
      </c>
      <c r="AE47" s="83">
        <v>0</v>
      </c>
      <c r="AF47" s="83">
        <v>0</v>
      </c>
      <c r="AG47" s="83"/>
      <c r="AH47" s="83"/>
    </row>
    <row r="48" s="60" customFormat="1" spans="1:34">
      <c r="A48" s="62">
        <v>1300300</v>
      </c>
      <c r="B48" s="80" t="s">
        <v>996</v>
      </c>
      <c r="C48" s="49">
        <v>13003</v>
      </c>
      <c r="D48" s="49">
        <v>0</v>
      </c>
      <c r="E48" s="49"/>
      <c r="F48" s="62"/>
      <c r="G48" s="62"/>
      <c r="H48" s="62"/>
      <c r="I48" s="62"/>
      <c r="J48" s="62"/>
      <c r="K48" s="62"/>
      <c r="L48" s="49">
        <v>672</v>
      </c>
      <c r="M48" s="49">
        <v>108</v>
      </c>
      <c r="N48" s="49">
        <v>49</v>
      </c>
      <c r="O48" s="49">
        <v>41</v>
      </c>
      <c r="P48" s="49">
        <v>0</v>
      </c>
      <c r="Q48" s="49">
        <v>0</v>
      </c>
      <c r="R48" s="49">
        <v>95</v>
      </c>
      <c r="S48" s="49">
        <v>0</v>
      </c>
      <c r="T48" s="49">
        <v>0</v>
      </c>
      <c r="U48" s="49">
        <v>500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H48" s="49"/>
    </row>
    <row r="49" s="59" customFormat="1" spans="1:34">
      <c r="A49" s="62">
        <v>1300301</v>
      </c>
      <c r="B49" s="81" t="s">
        <v>996</v>
      </c>
      <c r="C49" s="59">
        <v>13003</v>
      </c>
      <c r="D49" s="59">
        <v>1</v>
      </c>
      <c r="E49" s="49" t="s">
        <v>464</v>
      </c>
      <c r="F49" s="62">
        <v>1</v>
      </c>
      <c r="G49" s="62">
        <v>340</v>
      </c>
      <c r="H49" s="62" t="s">
        <v>464</v>
      </c>
      <c r="I49" s="62" t="s">
        <v>464</v>
      </c>
      <c r="J49" s="62" t="s">
        <v>464</v>
      </c>
      <c r="K49" s="62" t="s">
        <v>464</v>
      </c>
      <c r="L49" s="59">
        <v>1478</v>
      </c>
      <c r="M49" s="59">
        <v>237</v>
      </c>
      <c r="N49" s="59">
        <v>107</v>
      </c>
      <c r="O49" s="59">
        <v>90</v>
      </c>
      <c r="P49" s="59">
        <v>0</v>
      </c>
      <c r="Q49" s="59">
        <v>0</v>
      </c>
      <c r="R49" s="59">
        <v>95</v>
      </c>
      <c r="S49" s="59">
        <v>0</v>
      </c>
      <c r="T49" s="59">
        <v>0</v>
      </c>
      <c r="U49" s="59">
        <v>500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83">
        <v>0</v>
      </c>
      <c r="AB49" s="59">
        <v>0</v>
      </c>
      <c r="AC49" s="83">
        <v>0</v>
      </c>
      <c r="AD49" s="59">
        <v>0</v>
      </c>
      <c r="AE49" s="83">
        <v>0</v>
      </c>
      <c r="AF49" s="83">
        <v>0</v>
      </c>
      <c r="AG49" s="83"/>
      <c r="AH49" s="83"/>
    </row>
    <row r="50" s="59" customFormat="1" spans="1:34">
      <c r="A50" s="62">
        <v>1300302</v>
      </c>
      <c r="B50" s="81" t="s">
        <v>996</v>
      </c>
      <c r="C50" s="59">
        <v>13003</v>
      </c>
      <c r="D50" s="59">
        <v>2</v>
      </c>
      <c r="E50" s="49">
        <v>100311</v>
      </c>
      <c r="F50" s="62" t="s">
        <v>464</v>
      </c>
      <c r="G50" s="62" t="s">
        <v>464</v>
      </c>
      <c r="H50" s="62" t="s">
        <v>464</v>
      </c>
      <c r="I50" s="62" t="s">
        <v>464</v>
      </c>
      <c r="J50" s="62" t="s">
        <v>464</v>
      </c>
      <c r="K50" s="62" t="s">
        <v>464</v>
      </c>
      <c r="L50" s="59">
        <v>2486</v>
      </c>
      <c r="M50" s="59">
        <v>399</v>
      </c>
      <c r="N50" s="59">
        <v>181</v>
      </c>
      <c r="O50" s="59">
        <v>151</v>
      </c>
      <c r="P50" s="59">
        <v>0</v>
      </c>
      <c r="Q50" s="59">
        <v>0</v>
      </c>
      <c r="R50" s="59">
        <v>95</v>
      </c>
      <c r="S50" s="59">
        <v>0</v>
      </c>
      <c r="T50" s="59">
        <v>0</v>
      </c>
      <c r="U50" s="59">
        <v>500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83">
        <v>0</v>
      </c>
      <c r="AB50" s="59">
        <v>0</v>
      </c>
      <c r="AC50" s="83">
        <v>0</v>
      </c>
      <c r="AD50" s="59">
        <v>0</v>
      </c>
      <c r="AE50" s="83">
        <v>0</v>
      </c>
      <c r="AF50" s="83">
        <v>0</v>
      </c>
      <c r="AG50" s="83"/>
      <c r="AH50" s="83"/>
    </row>
    <row r="51" s="59" customFormat="1" spans="1:34">
      <c r="A51" s="62">
        <v>1300303</v>
      </c>
      <c r="B51" s="81" t="s">
        <v>996</v>
      </c>
      <c r="C51" s="59">
        <v>13003</v>
      </c>
      <c r="D51" s="59">
        <v>3</v>
      </c>
      <c r="E51" s="49" t="s">
        <v>464</v>
      </c>
      <c r="F51" s="62">
        <v>1</v>
      </c>
      <c r="G51" s="62">
        <v>660</v>
      </c>
      <c r="H51" s="62" t="s">
        <v>464</v>
      </c>
      <c r="I51" s="62" t="s">
        <v>464</v>
      </c>
      <c r="J51" s="62" t="s">
        <v>464</v>
      </c>
      <c r="K51" s="62" t="s">
        <v>464</v>
      </c>
      <c r="L51" s="59">
        <v>3830</v>
      </c>
      <c r="M51" s="59">
        <v>615</v>
      </c>
      <c r="N51" s="59">
        <v>279</v>
      </c>
      <c r="O51" s="59">
        <v>233</v>
      </c>
      <c r="P51" s="59">
        <v>0</v>
      </c>
      <c r="Q51" s="59">
        <v>0</v>
      </c>
      <c r="R51" s="59">
        <v>95</v>
      </c>
      <c r="S51" s="59">
        <v>0</v>
      </c>
      <c r="T51" s="59">
        <v>0</v>
      </c>
      <c r="U51" s="59">
        <v>500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83">
        <v>0</v>
      </c>
      <c r="AB51" s="59">
        <v>0</v>
      </c>
      <c r="AC51" s="83">
        <v>0</v>
      </c>
      <c r="AD51" s="59">
        <v>0</v>
      </c>
      <c r="AE51" s="83">
        <v>0</v>
      </c>
      <c r="AF51" s="83">
        <v>0</v>
      </c>
      <c r="AG51" s="83"/>
      <c r="AH51" s="83"/>
    </row>
    <row r="52" s="59" customFormat="1" spans="1:34">
      <c r="A52" s="62">
        <v>1300304</v>
      </c>
      <c r="B52" s="81" t="s">
        <v>996</v>
      </c>
      <c r="C52" s="59">
        <v>13003</v>
      </c>
      <c r="D52" s="59">
        <v>4</v>
      </c>
      <c r="E52" s="49" t="s">
        <v>464</v>
      </c>
      <c r="F52" s="62">
        <v>2</v>
      </c>
      <c r="G52" s="62">
        <v>1650</v>
      </c>
      <c r="H52" s="62">
        <v>1</v>
      </c>
      <c r="I52" s="62">
        <v>220</v>
      </c>
      <c r="J52" s="62">
        <v>3</v>
      </c>
      <c r="K52" s="62">
        <v>110</v>
      </c>
      <c r="L52" s="59">
        <v>5308</v>
      </c>
      <c r="M52" s="59">
        <v>853</v>
      </c>
      <c r="N52" s="59">
        <v>387</v>
      </c>
      <c r="O52" s="59">
        <v>323</v>
      </c>
      <c r="P52" s="59">
        <v>0</v>
      </c>
      <c r="Q52" s="59">
        <v>0</v>
      </c>
      <c r="R52" s="59">
        <v>95</v>
      </c>
      <c r="S52" s="59">
        <v>0</v>
      </c>
      <c r="T52" s="59">
        <v>0</v>
      </c>
      <c r="U52" s="59">
        <v>500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83">
        <v>0</v>
      </c>
      <c r="AB52" s="59">
        <v>0</v>
      </c>
      <c r="AC52" s="83">
        <v>0</v>
      </c>
      <c r="AD52" s="59">
        <v>0</v>
      </c>
      <c r="AE52" s="83">
        <v>0</v>
      </c>
      <c r="AF52" s="83">
        <v>0</v>
      </c>
      <c r="AG52" s="83"/>
      <c r="AH52" s="83"/>
    </row>
    <row r="53" s="59" customFormat="1" spans="1:34">
      <c r="A53" s="62">
        <v>1300305</v>
      </c>
      <c r="B53" s="81" t="s">
        <v>996</v>
      </c>
      <c r="C53" s="59">
        <v>13003</v>
      </c>
      <c r="D53" s="59">
        <v>5</v>
      </c>
      <c r="E53" s="49" t="s">
        <v>464</v>
      </c>
      <c r="F53" s="62">
        <v>4</v>
      </c>
      <c r="G53" s="62">
        <v>10</v>
      </c>
      <c r="H53" s="62" t="s">
        <v>464</v>
      </c>
      <c r="I53" s="62" t="s">
        <v>464</v>
      </c>
      <c r="J53" s="62" t="s">
        <v>464</v>
      </c>
      <c r="K53" s="62" t="s">
        <v>464</v>
      </c>
      <c r="L53" s="59">
        <v>6921</v>
      </c>
      <c r="M53" s="59">
        <v>1112</v>
      </c>
      <c r="N53" s="59">
        <v>504</v>
      </c>
      <c r="O53" s="59">
        <v>422</v>
      </c>
      <c r="P53" s="59">
        <v>0</v>
      </c>
      <c r="Q53" s="59">
        <v>0</v>
      </c>
      <c r="R53" s="59">
        <v>95</v>
      </c>
      <c r="S53" s="59">
        <v>0</v>
      </c>
      <c r="T53" s="59">
        <v>0</v>
      </c>
      <c r="U53" s="59">
        <v>500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83">
        <v>0</v>
      </c>
      <c r="AB53" s="59">
        <v>0</v>
      </c>
      <c r="AC53" s="83">
        <v>0</v>
      </c>
      <c r="AD53" s="59">
        <v>0</v>
      </c>
      <c r="AE53" s="83">
        <v>0</v>
      </c>
      <c r="AF53" s="83">
        <v>0</v>
      </c>
      <c r="AG53" s="83"/>
      <c r="AH53" s="83"/>
    </row>
    <row r="54" s="59" customFormat="1" spans="1:34">
      <c r="A54" s="62">
        <v>1300306</v>
      </c>
      <c r="B54" s="81" t="s">
        <v>996</v>
      </c>
      <c r="C54" s="59">
        <v>13003</v>
      </c>
      <c r="D54" s="59">
        <v>6</v>
      </c>
      <c r="E54" s="49" t="s">
        <v>464</v>
      </c>
      <c r="F54" s="62">
        <v>1</v>
      </c>
      <c r="G54" s="62">
        <v>780</v>
      </c>
      <c r="H54" s="62" t="s">
        <v>464</v>
      </c>
      <c r="I54" s="62" t="s">
        <v>464</v>
      </c>
      <c r="J54" s="62" t="s">
        <v>464</v>
      </c>
      <c r="K54" s="62" t="s">
        <v>464</v>
      </c>
      <c r="L54" s="59">
        <v>8668</v>
      </c>
      <c r="M54" s="59">
        <v>1393</v>
      </c>
      <c r="N54" s="59">
        <v>632</v>
      </c>
      <c r="O54" s="59">
        <v>528</v>
      </c>
      <c r="P54" s="59">
        <v>0</v>
      </c>
      <c r="Q54" s="59">
        <v>0</v>
      </c>
      <c r="R54" s="59">
        <v>95</v>
      </c>
      <c r="S54" s="59">
        <v>0</v>
      </c>
      <c r="T54" s="59">
        <v>0</v>
      </c>
      <c r="U54" s="59">
        <v>500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83">
        <v>0</v>
      </c>
      <c r="AB54" s="59">
        <v>0</v>
      </c>
      <c r="AC54" s="83">
        <v>0</v>
      </c>
      <c r="AD54" s="59">
        <v>0</v>
      </c>
      <c r="AE54" s="83">
        <v>0</v>
      </c>
      <c r="AF54" s="83">
        <v>0</v>
      </c>
      <c r="AG54" s="83"/>
      <c r="AH54" s="83"/>
    </row>
    <row r="55" s="59" customFormat="1" spans="1:34">
      <c r="A55" s="62">
        <v>1300307</v>
      </c>
      <c r="B55" s="81" t="s">
        <v>996</v>
      </c>
      <c r="C55" s="59">
        <v>13003</v>
      </c>
      <c r="D55" s="59">
        <v>7</v>
      </c>
      <c r="E55" s="49" t="s">
        <v>464</v>
      </c>
      <c r="F55" s="62">
        <v>20</v>
      </c>
      <c r="G55" s="62">
        <v>1000</v>
      </c>
      <c r="H55" s="62" t="s">
        <v>464</v>
      </c>
      <c r="I55" s="62" t="s">
        <v>464</v>
      </c>
      <c r="J55" s="62" t="s">
        <v>464</v>
      </c>
      <c r="K55" s="62" t="s">
        <v>464</v>
      </c>
      <c r="L55" s="59">
        <v>10550</v>
      </c>
      <c r="M55" s="59">
        <v>1695</v>
      </c>
      <c r="N55" s="59">
        <v>769</v>
      </c>
      <c r="O55" s="59">
        <v>643</v>
      </c>
      <c r="P55" s="59">
        <v>0</v>
      </c>
      <c r="Q55" s="59">
        <v>0</v>
      </c>
      <c r="R55" s="59">
        <v>95</v>
      </c>
      <c r="S55" s="59">
        <v>0</v>
      </c>
      <c r="T55" s="59">
        <v>0</v>
      </c>
      <c r="U55" s="59">
        <v>500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83">
        <v>0</v>
      </c>
      <c r="AB55" s="59">
        <v>0</v>
      </c>
      <c r="AC55" s="83">
        <v>0</v>
      </c>
      <c r="AD55" s="59">
        <v>0</v>
      </c>
      <c r="AE55" s="83">
        <v>0</v>
      </c>
      <c r="AF55" s="83">
        <v>0</v>
      </c>
      <c r="AG55" s="83"/>
      <c r="AH55" s="83"/>
    </row>
    <row r="56" s="59" customFormat="1" spans="1:34">
      <c r="A56" s="62">
        <v>1300308</v>
      </c>
      <c r="B56" s="59" t="s">
        <v>996</v>
      </c>
      <c r="C56" s="59">
        <v>13003</v>
      </c>
      <c r="D56" s="59">
        <v>8</v>
      </c>
      <c r="E56" s="49">
        <v>100321</v>
      </c>
      <c r="F56" s="62" t="s">
        <v>464</v>
      </c>
      <c r="G56" s="62" t="s">
        <v>464</v>
      </c>
      <c r="H56" s="62" t="s">
        <v>464</v>
      </c>
      <c r="I56" s="62" t="s">
        <v>464</v>
      </c>
      <c r="J56" s="62" t="s">
        <v>464</v>
      </c>
      <c r="K56" s="62" t="s">
        <v>464</v>
      </c>
      <c r="L56" s="59">
        <v>12566</v>
      </c>
      <c r="M56" s="59">
        <v>2019</v>
      </c>
      <c r="N56" s="59">
        <v>916</v>
      </c>
      <c r="O56" s="59">
        <v>766</v>
      </c>
      <c r="P56" s="59">
        <v>0</v>
      </c>
      <c r="Q56" s="59">
        <v>0</v>
      </c>
      <c r="R56" s="59">
        <v>95</v>
      </c>
      <c r="S56" s="59">
        <v>0</v>
      </c>
      <c r="T56" s="59">
        <v>0</v>
      </c>
      <c r="U56" s="59">
        <v>500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83">
        <v>0</v>
      </c>
      <c r="AB56" s="59">
        <v>0</v>
      </c>
      <c r="AC56" s="83">
        <v>0</v>
      </c>
      <c r="AD56" s="59">
        <v>0</v>
      </c>
      <c r="AE56" s="83">
        <v>0</v>
      </c>
      <c r="AF56" s="83">
        <v>0</v>
      </c>
      <c r="AG56" s="83"/>
      <c r="AH56" s="83"/>
    </row>
    <row r="57" s="59" customFormat="1" spans="1:34">
      <c r="A57" s="62">
        <v>1300309</v>
      </c>
      <c r="B57" s="59" t="s">
        <v>996</v>
      </c>
      <c r="C57" s="59">
        <v>13003</v>
      </c>
      <c r="D57" s="59">
        <v>9</v>
      </c>
      <c r="E57" s="49" t="s">
        <v>464</v>
      </c>
      <c r="F57" s="62">
        <v>2</v>
      </c>
      <c r="G57" s="62">
        <v>2550</v>
      </c>
      <c r="H57" s="62">
        <v>1</v>
      </c>
      <c r="I57" s="62">
        <v>340</v>
      </c>
      <c r="J57" s="62">
        <v>3</v>
      </c>
      <c r="K57" s="62">
        <v>170</v>
      </c>
      <c r="L57" s="59">
        <v>14716</v>
      </c>
      <c r="M57" s="59">
        <v>2365</v>
      </c>
      <c r="N57" s="59">
        <v>1073</v>
      </c>
      <c r="O57" s="59">
        <v>897</v>
      </c>
      <c r="P57" s="59">
        <v>0</v>
      </c>
      <c r="Q57" s="59">
        <v>0</v>
      </c>
      <c r="R57" s="59">
        <v>95</v>
      </c>
      <c r="S57" s="59">
        <v>0</v>
      </c>
      <c r="T57" s="59">
        <v>0</v>
      </c>
      <c r="U57" s="59">
        <v>500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83">
        <v>0</v>
      </c>
      <c r="AB57" s="59">
        <v>0</v>
      </c>
      <c r="AC57" s="83">
        <v>0</v>
      </c>
      <c r="AD57" s="59">
        <v>0</v>
      </c>
      <c r="AE57" s="83">
        <v>0</v>
      </c>
      <c r="AF57" s="83">
        <v>0</v>
      </c>
      <c r="AG57" s="83"/>
      <c r="AH57" s="83"/>
    </row>
    <row r="58" s="59" customFormat="1" spans="1:34">
      <c r="A58" s="62">
        <v>1300310</v>
      </c>
      <c r="B58" s="59" t="s">
        <v>996</v>
      </c>
      <c r="C58" s="59">
        <v>13003</v>
      </c>
      <c r="D58" s="59">
        <v>10</v>
      </c>
      <c r="E58" s="49" t="s">
        <v>464</v>
      </c>
      <c r="F58" s="62">
        <v>4</v>
      </c>
      <c r="G58" s="62">
        <v>12</v>
      </c>
      <c r="H58" s="62" t="s">
        <v>464</v>
      </c>
      <c r="I58" s="62" t="s">
        <v>464</v>
      </c>
      <c r="J58" s="62" t="s">
        <v>464</v>
      </c>
      <c r="K58" s="62" t="s">
        <v>464</v>
      </c>
      <c r="L58" s="59">
        <v>17001</v>
      </c>
      <c r="M58" s="59">
        <v>2732</v>
      </c>
      <c r="N58" s="59">
        <v>1239</v>
      </c>
      <c r="O58" s="59">
        <v>1037</v>
      </c>
      <c r="P58" s="59">
        <v>0</v>
      </c>
      <c r="Q58" s="59">
        <v>0</v>
      </c>
      <c r="R58" s="59">
        <v>95</v>
      </c>
      <c r="S58" s="59">
        <v>0</v>
      </c>
      <c r="T58" s="59">
        <v>0</v>
      </c>
      <c r="U58" s="59">
        <v>500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83">
        <v>0</v>
      </c>
      <c r="AB58" s="59">
        <v>0</v>
      </c>
      <c r="AC58" s="83">
        <v>0</v>
      </c>
      <c r="AD58" s="59">
        <v>0</v>
      </c>
      <c r="AE58" s="83">
        <v>0</v>
      </c>
      <c r="AF58" s="83">
        <v>0</v>
      </c>
      <c r="AG58" s="83"/>
      <c r="AH58" s="83"/>
    </row>
    <row r="59" s="59" customFormat="1" spans="1:34">
      <c r="A59" s="62">
        <v>1300311</v>
      </c>
      <c r="B59" s="59" t="s">
        <v>996</v>
      </c>
      <c r="C59" s="59">
        <v>13003</v>
      </c>
      <c r="D59" s="59">
        <v>11</v>
      </c>
      <c r="E59" s="49" t="s">
        <v>464</v>
      </c>
      <c r="F59" s="62">
        <v>1</v>
      </c>
      <c r="G59" s="62">
        <v>1380</v>
      </c>
      <c r="H59" s="62" t="s">
        <v>464</v>
      </c>
      <c r="I59" s="62" t="s">
        <v>464</v>
      </c>
      <c r="J59" s="62" t="s">
        <v>464</v>
      </c>
      <c r="K59" s="62" t="s">
        <v>464</v>
      </c>
      <c r="L59" s="59">
        <v>20092</v>
      </c>
      <c r="M59" s="59">
        <v>3229</v>
      </c>
      <c r="N59" s="59">
        <v>1465</v>
      </c>
      <c r="O59" s="59">
        <v>1225</v>
      </c>
      <c r="P59" s="59">
        <v>0</v>
      </c>
      <c r="Q59" s="59">
        <v>0</v>
      </c>
      <c r="R59" s="59">
        <v>95</v>
      </c>
      <c r="S59" s="59">
        <v>0</v>
      </c>
      <c r="T59" s="59">
        <v>0</v>
      </c>
      <c r="U59" s="59">
        <v>500</v>
      </c>
      <c r="V59" s="59">
        <v>0</v>
      </c>
      <c r="W59" s="59">
        <v>0</v>
      </c>
      <c r="X59" s="59">
        <v>0</v>
      </c>
      <c r="Y59" s="59">
        <v>0</v>
      </c>
      <c r="Z59" s="59">
        <v>0</v>
      </c>
      <c r="AA59" s="83">
        <v>0</v>
      </c>
      <c r="AB59" s="59">
        <v>0</v>
      </c>
      <c r="AC59" s="83">
        <v>0</v>
      </c>
      <c r="AD59" s="59">
        <v>0</v>
      </c>
      <c r="AE59" s="83">
        <v>0</v>
      </c>
      <c r="AF59" s="83">
        <v>0</v>
      </c>
      <c r="AG59" s="83"/>
      <c r="AH59" s="83"/>
    </row>
    <row r="60" s="59" customFormat="1" spans="1:34">
      <c r="A60" s="62">
        <v>1300312</v>
      </c>
      <c r="B60" s="59" t="s">
        <v>996</v>
      </c>
      <c r="C60" s="59">
        <v>13003</v>
      </c>
      <c r="D60" s="59">
        <v>12</v>
      </c>
      <c r="E60" s="49" t="s">
        <v>464</v>
      </c>
      <c r="F60" s="62">
        <v>19</v>
      </c>
      <c r="G60" s="62">
        <v>1500</v>
      </c>
      <c r="H60" s="62" t="s">
        <v>464</v>
      </c>
      <c r="I60" s="62" t="s">
        <v>464</v>
      </c>
      <c r="J60" s="62" t="s">
        <v>464</v>
      </c>
      <c r="K60" s="62" t="s">
        <v>464</v>
      </c>
      <c r="L60" s="59">
        <v>24326</v>
      </c>
      <c r="M60" s="59">
        <v>3909</v>
      </c>
      <c r="N60" s="59">
        <v>1773</v>
      </c>
      <c r="O60" s="59">
        <v>1484</v>
      </c>
      <c r="P60" s="59">
        <v>0</v>
      </c>
      <c r="Q60" s="59">
        <v>0</v>
      </c>
      <c r="R60" s="59">
        <v>95</v>
      </c>
      <c r="S60" s="59">
        <v>0</v>
      </c>
      <c r="T60" s="59">
        <v>0</v>
      </c>
      <c r="U60" s="59">
        <v>500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83">
        <v>0</v>
      </c>
      <c r="AB60" s="59">
        <v>0</v>
      </c>
      <c r="AC60" s="83">
        <v>0</v>
      </c>
      <c r="AD60" s="59">
        <v>0</v>
      </c>
      <c r="AE60" s="83">
        <v>0</v>
      </c>
      <c r="AF60" s="83">
        <v>0</v>
      </c>
      <c r="AG60" s="83"/>
      <c r="AH60" s="83"/>
    </row>
    <row r="61" s="59" customFormat="1" spans="1:34">
      <c r="A61" s="62">
        <v>1300313</v>
      </c>
      <c r="B61" s="59" t="s">
        <v>996</v>
      </c>
      <c r="C61" s="59">
        <v>13003</v>
      </c>
      <c r="D61" s="59">
        <v>13</v>
      </c>
      <c r="E61" s="49">
        <v>100331</v>
      </c>
      <c r="F61" s="62" t="s">
        <v>464</v>
      </c>
      <c r="G61" s="62" t="s">
        <v>464</v>
      </c>
      <c r="H61" s="62" t="s">
        <v>464</v>
      </c>
      <c r="I61" s="62" t="s">
        <v>464</v>
      </c>
      <c r="J61" s="62" t="s">
        <v>464</v>
      </c>
      <c r="K61" s="62" t="s">
        <v>464</v>
      </c>
      <c r="L61" s="59">
        <v>30105</v>
      </c>
      <c r="M61" s="59">
        <v>4838</v>
      </c>
      <c r="N61" s="59">
        <v>2195</v>
      </c>
      <c r="O61" s="59">
        <v>1836</v>
      </c>
      <c r="P61" s="59">
        <v>0</v>
      </c>
      <c r="Q61" s="59">
        <v>0</v>
      </c>
      <c r="R61" s="59">
        <v>95</v>
      </c>
      <c r="S61" s="59">
        <v>0</v>
      </c>
      <c r="T61" s="59">
        <v>0</v>
      </c>
      <c r="U61" s="59">
        <v>500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83">
        <v>0</v>
      </c>
      <c r="AB61" s="59">
        <v>0</v>
      </c>
      <c r="AC61" s="83">
        <v>0</v>
      </c>
      <c r="AD61" s="59">
        <v>0</v>
      </c>
      <c r="AE61" s="83">
        <v>0</v>
      </c>
      <c r="AF61" s="83">
        <v>0</v>
      </c>
      <c r="AG61" s="83"/>
      <c r="AH61" s="83"/>
    </row>
    <row r="62" s="59" customFormat="1" spans="1:34">
      <c r="A62" s="62">
        <v>1300314</v>
      </c>
      <c r="B62" s="59" t="s">
        <v>996</v>
      </c>
      <c r="C62" s="59">
        <v>13003</v>
      </c>
      <c r="D62" s="59">
        <v>14</v>
      </c>
      <c r="E62" s="49" t="s">
        <v>464</v>
      </c>
      <c r="F62" s="62">
        <v>2</v>
      </c>
      <c r="G62" s="62">
        <v>9150</v>
      </c>
      <c r="H62" s="62">
        <v>1</v>
      </c>
      <c r="I62" s="62">
        <v>1220</v>
      </c>
      <c r="J62" s="62">
        <v>3</v>
      </c>
      <c r="K62" s="62">
        <v>610</v>
      </c>
      <c r="L62" s="59">
        <v>37968</v>
      </c>
      <c r="M62" s="59">
        <v>6102</v>
      </c>
      <c r="N62" s="59">
        <v>2768</v>
      </c>
      <c r="O62" s="59">
        <v>2316</v>
      </c>
      <c r="P62" s="59">
        <v>0</v>
      </c>
      <c r="Q62" s="59">
        <v>0</v>
      </c>
      <c r="R62" s="59">
        <v>95</v>
      </c>
      <c r="S62" s="59">
        <v>0</v>
      </c>
      <c r="T62" s="59">
        <v>0</v>
      </c>
      <c r="U62" s="59">
        <v>500</v>
      </c>
      <c r="V62" s="59">
        <v>0</v>
      </c>
      <c r="W62" s="59">
        <v>0</v>
      </c>
      <c r="X62" s="59">
        <v>0</v>
      </c>
      <c r="Y62" s="59">
        <v>0</v>
      </c>
      <c r="Z62" s="59">
        <v>0</v>
      </c>
      <c r="AA62" s="83">
        <v>0</v>
      </c>
      <c r="AB62" s="59">
        <v>0</v>
      </c>
      <c r="AC62" s="83">
        <v>0</v>
      </c>
      <c r="AD62" s="59">
        <v>0</v>
      </c>
      <c r="AE62" s="83">
        <v>0</v>
      </c>
      <c r="AF62" s="83">
        <v>0</v>
      </c>
      <c r="AG62" s="83"/>
      <c r="AH62" s="83"/>
    </row>
    <row r="63" s="59" customFormat="1" spans="1:34">
      <c r="A63" s="82">
        <v>1300315</v>
      </c>
      <c r="B63" s="59" t="s">
        <v>996</v>
      </c>
      <c r="C63" s="59">
        <v>13003</v>
      </c>
      <c r="D63" s="59">
        <v>15</v>
      </c>
      <c r="E63" s="49" t="s">
        <v>464</v>
      </c>
      <c r="F63" s="62">
        <v>4</v>
      </c>
      <c r="G63" s="62">
        <v>14</v>
      </c>
      <c r="H63" s="62" t="s">
        <v>464</v>
      </c>
      <c r="I63" s="62" t="s">
        <v>464</v>
      </c>
      <c r="J63" s="62" t="s">
        <v>464</v>
      </c>
      <c r="K63" s="62" t="s">
        <v>464</v>
      </c>
      <c r="L63" s="59">
        <v>48720</v>
      </c>
      <c r="M63" s="59">
        <v>7830</v>
      </c>
      <c r="N63" s="59">
        <v>3552</v>
      </c>
      <c r="O63" s="59">
        <v>2972</v>
      </c>
      <c r="P63" s="59">
        <v>0</v>
      </c>
      <c r="Q63" s="59">
        <v>0</v>
      </c>
      <c r="R63" s="59">
        <v>95</v>
      </c>
      <c r="S63" s="59">
        <v>0</v>
      </c>
      <c r="T63" s="59">
        <v>0</v>
      </c>
      <c r="U63" s="59">
        <v>500</v>
      </c>
      <c r="V63" s="59">
        <v>0</v>
      </c>
      <c r="W63" s="59">
        <v>0</v>
      </c>
      <c r="X63" s="59">
        <v>0</v>
      </c>
      <c r="Y63" s="59">
        <v>0</v>
      </c>
      <c r="Z63" s="59">
        <v>0</v>
      </c>
      <c r="AA63" s="83">
        <v>0</v>
      </c>
      <c r="AB63" s="59">
        <v>0</v>
      </c>
      <c r="AC63" s="83">
        <v>0</v>
      </c>
      <c r="AD63" s="59">
        <v>0</v>
      </c>
      <c r="AE63" s="83">
        <v>0</v>
      </c>
      <c r="AF63" s="83">
        <v>0</v>
      </c>
      <c r="AG63" s="83"/>
      <c r="AH63" s="83"/>
    </row>
    <row r="64" s="59" customFormat="1" spans="1:34">
      <c r="A64" s="82">
        <v>1300316</v>
      </c>
      <c r="B64" s="59" t="s">
        <v>996</v>
      </c>
      <c r="C64" s="59">
        <v>13003</v>
      </c>
      <c r="D64" s="59">
        <v>16</v>
      </c>
      <c r="E64" s="49" t="s">
        <v>464</v>
      </c>
      <c r="F64" s="62">
        <v>1</v>
      </c>
      <c r="G64" s="62">
        <v>6840</v>
      </c>
      <c r="H64" s="62" t="s">
        <v>464</v>
      </c>
      <c r="I64" s="62" t="s">
        <v>464</v>
      </c>
      <c r="J64" s="62" t="s">
        <v>464</v>
      </c>
      <c r="K64" s="62" t="s">
        <v>464</v>
      </c>
      <c r="L64" s="59">
        <v>63436</v>
      </c>
      <c r="M64" s="59">
        <v>10195</v>
      </c>
      <c r="N64" s="59">
        <v>4625</v>
      </c>
      <c r="O64" s="59">
        <v>3870</v>
      </c>
      <c r="P64" s="59">
        <v>0</v>
      </c>
      <c r="Q64" s="59">
        <v>0</v>
      </c>
      <c r="R64" s="59">
        <v>95</v>
      </c>
      <c r="S64" s="59">
        <v>0</v>
      </c>
      <c r="T64" s="59">
        <v>0</v>
      </c>
      <c r="U64" s="59">
        <v>500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83">
        <v>0</v>
      </c>
      <c r="AB64" s="59">
        <v>0</v>
      </c>
      <c r="AC64" s="83">
        <v>0</v>
      </c>
      <c r="AD64" s="59">
        <v>0</v>
      </c>
      <c r="AE64" s="83">
        <v>0</v>
      </c>
      <c r="AF64" s="83">
        <v>0</v>
      </c>
      <c r="AG64" s="83"/>
      <c r="AH64" s="83"/>
    </row>
    <row r="65" s="59" customFormat="1" spans="1:34">
      <c r="A65" s="82">
        <v>1300317</v>
      </c>
      <c r="B65" s="59" t="s">
        <v>996</v>
      </c>
      <c r="C65" s="59">
        <v>13003</v>
      </c>
      <c r="D65" s="59">
        <v>17</v>
      </c>
      <c r="E65" s="49" t="s">
        <v>464</v>
      </c>
      <c r="F65" s="62">
        <v>20</v>
      </c>
      <c r="G65" s="62">
        <v>2000</v>
      </c>
      <c r="H65" s="62" t="s">
        <v>464</v>
      </c>
      <c r="I65" s="62" t="s">
        <v>464</v>
      </c>
      <c r="J65" s="62" t="s">
        <v>464</v>
      </c>
      <c r="K65" s="62" t="s">
        <v>464</v>
      </c>
      <c r="L65" s="59">
        <v>83596</v>
      </c>
      <c r="M65" s="59">
        <v>13435</v>
      </c>
      <c r="N65" s="59">
        <v>6095</v>
      </c>
      <c r="O65" s="59">
        <v>5100</v>
      </c>
      <c r="P65" s="59">
        <v>0</v>
      </c>
      <c r="Q65" s="59">
        <v>0</v>
      </c>
      <c r="R65" s="59">
        <v>95</v>
      </c>
      <c r="S65" s="59">
        <v>0</v>
      </c>
      <c r="T65" s="59">
        <v>0</v>
      </c>
      <c r="U65" s="59">
        <v>500</v>
      </c>
      <c r="V65" s="59">
        <v>0</v>
      </c>
      <c r="W65" s="59">
        <v>0</v>
      </c>
      <c r="X65" s="59">
        <v>0</v>
      </c>
      <c r="Y65" s="59">
        <v>0</v>
      </c>
      <c r="Z65" s="59">
        <v>0</v>
      </c>
      <c r="AA65" s="83">
        <v>0</v>
      </c>
      <c r="AB65" s="59">
        <v>0</v>
      </c>
      <c r="AC65" s="83">
        <v>0</v>
      </c>
      <c r="AD65" s="59">
        <v>0</v>
      </c>
      <c r="AE65" s="83">
        <v>0</v>
      </c>
      <c r="AF65" s="83">
        <v>0</v>
      </c>
      <c r="AG65" s="83"/>
      <c r="AH65" s="83"/>
    </row>
    <row r="66" s="59" customFormat="1" spans="1:34">
      <c r="A66" s="82">
        <v>1300318</v>
      </c>
      <c r="B66" s="59" t="s">
        <v>996</v>
      </c>
      <c r="C66" s="59">
        <v>13003</v>
      </c>
      <c r="D66" s="59">
        <v>18</v>
      </c>
      <c r="E66" s="49">
        <v>100341</v>
      </c>
      <c r="F66" s="49" t="s">
        <v>464</v>
      </c>
      <c r="G66" s="49" t="s">
        <v>464</v>
      </c>
      <c r="H66" s="49" t="s">
        <v>464</v>
      </c>
      <c r="I66" s="49" t="s">
        <v>464</v>
      </c>
      <c r="J66" s="49" t="s">
        <v>464</v>
      </c>
      <c r="K66" s="49" t="s">
        <v>464</v>
      </c>
      <c r="L66" s="59">
        <v>111216</v>
      </c>
      <c r="M66" s="59">
        <v>17874</v>
      </c>
      <c r="N66" s="59">
        <v>8109</v>
      </c>
      <c r="O66" s="59">
        <v>6785</v>
      </c>
      <c r="P66" s="59">
        <v>0</v>
      </c>
      <c r="Q66" s="59">
        <v>0</v>
      </c>
      <c r="R66" s="59">
        <v>95</v>
      </c>
      <c r="S66" s="59">
        <v>0</v>
      </c>
      <c r="T66" s="59">
        <v>0</v>
      </c>
      <c r="U66" s="59">
        <v>500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83">
        <v>0</v>
      </c>
      <c r="AB66" s="59">
        <v>0</v>
      </c>
      <c r="AC66" s="83">
        <v>0</v>
      </c>
      <c r="AD66" s="59">
        <v>0</v>
      </c>
      <c r="AE66" s="83">
        <v>0</v>
      </c>
      <c r="AF66" s="83">
        <v>0</v>
      </c>
      <c r="AG66" s="83"/>
      <c r="AH66" s="83"/>
    </row>
    <row r="67" s="59" customFormat="1" spans="1:34">
      <c r="A67" s="82">
        <v>1300319</v>
      </c>
      <c r="B67" s="59" t="s">
        <v>996</v>
      </c>
      <c r="C67" s="59">
        <v>13003</v>
      </c>
      <c r="D67" s="59">
        <v>19</v>
      </c>
      <c r="E67" s="49" t="s">
        <v>464</v>
      </c>
      <c r="F67" s="49">
        <v>2</v>
      </c>
      <c r="G67" s="49">
        <v>43800</v>
      </c>
      <c r="H67" s="49">
        <v>1</v>
      </c>
      <c r="I67" s="49">
        <v>5840</v>
      </c>
      <c r="J67" s="49">
        <v>3</v>
      </c>
      <c r="K67" s="49">
        <v>2920</v>
      </c>
      <c r="L67" s="59">
        <v>149049</v>
      </c>
      <c r="M67" s="59">
        <v>23954</v>
      </c>
      <c r="N67" s="59">
        <v>10868</v>
      </c>
      <c r="O67" s="59">
        <v>9093</v>
      </c>
      <c r="P67" s="59">
        <v>0</v>
      </c>
      <c r="Q67" s="59">
        <v>0</v>
      </c>
      <c r="R67" s="59">
        <v>95</v>
      </c>
      <c r="S67" s="59">
        <v>0</v>
      </c>
      <c r="T67" s="59">
        <v>0</v>
      </c>
      <c r="U67" s="59">
        <v>500</v>
      </c>
      <c r="V67" s="59">
        <v>0</v>
      </c>
      <c r="W67" s="59">
        <v>0</v>
      </c>
      <c r="X67" s="59">
        <v>0</v>
      </c>
      <c r="Y67" s="59">
        <v>0</v>
      </c>
      <c r="Z67" s="59">
        <v>0</v>
      </c>
      <c r="AA67" s="83">
        <v>0</v>
      </c>
      <c r="AB67" s="59">
        <v>0</v>
      </c>
      <c r="AC67" s="83">
        <v>0</v>
      </c>
      <c r="AD67" s="59">
        <v>0</v>
      </c>
      <c r="AE67" s="83">
        <v>0</v>
      </c>
      <c r="AF67" s="83">
        <v>0</v>
      </c>
      <c r="AG67" s="83"/>
      <c r="AH67" s="83"/>
    </row>
    <row r="68" s="59" customFormat="1" spans="1:34">
      <c r="A68" s="82">
        <v>1300320</v>
      </c>
      <c r="B68" s="59" t="s">
        <v>996</v>
      </c>
      <c r="C68" s="59">
        <v>13003</v>
      </c>
      <c r="D68" s="59">
        <v>20</v>
      </c>
      <c r="E68" s="49" t="s">
        <v>464</v>
      </c>
      <c r="F68" s="49">
        <v>4</v>
      </c>
      <c r="G68" s="49">
        <v>16</v>
      </c>
      <c r="H68" s="49" t="s">
        <v>464</v>
      </c>
      <c r="I68" s="49" t="s">
        <v>464</v>
      </c>
      <c r="J68" s="49" t="s">
        <v>464</v>
      </c>
      <c r="K68" s="49" t="s">
        <v>464</v>
      </c>
      <c r="L68" s="59">
        <v>200860</v>
      </c>
      <c r="M68" s="59">
        <v>32281</v>
      </c>
      <c r="N68" s="59">
        <v>14646</v>
      </c>
      <c r="O68" s="59">
        <v>12254</v>
      </c>
      <c r="P68" s="59">
        <v>0</v>
      </c>
      <c r="Q68" s="59">
        <v>0</v>
      </c>
      <c r="R68" s="59">
        <v>95</v>
      </c>
      <c r="S68" s="59">
        <v>0</v>
      </c>
      <c r="T68" s="59">
        <v>0</v>
      </c>
      <c r="U68" s="59">
        <v>500</v>
      </c>
      <c r="V68" s="59">
        <v>0</v>
      </c>
      <c r="W68" s="59">
        <v>0</v>
      </c>
      <c r="X68" s="59">
        <v>0</v>
      </c>
      <c r="Y68" s="59">
        <v>0</v>
      </c>
      <c r="Z68" s="59">
        <v>0</v>
      </c>
      <c r="AA68" s="83">
        <v>0</v>
      </c>
      <c r="AB68" s="59">
        <v>0</v>
      </c>
      <c r="AC68" s="83">
        <v>0</v>
      </c>
      <c r="AD68" s="59">
        <v>0</v>
      </c>
      <c r="AE68" s="83">
        <v>0</v>
      </c>
      <c r="AF68" s="83">
        <v>0</v>
      </c>
      <c r="AG68" s="83"/>
      <c r="AH68" s="83"/>
    </row>
    <row r="69" s="59" customFormat="1" spans="1:34">
      <c r="A69" s="82">
        <v>1100400</v>
      </c>
      <c r="B69" s="59" t="s">
        <v>997</v>
      </c>
      <c r="C69" s="59">
        <v>11004</v>
      </c>
      <c r="D69" s="59">
        <v>0</v>
      </c>
      <c r="E69" s="49"/>
      <c r="F69" s="49"/>
      <c r="G69" s="49"/>
      <c r="H69" s="49"/>
      <c r="I69" s="49"/>
      <c r="J69" s="49"/>
      <c r="K69" s="49"/>
      <c r="L69" s="59">
        <v>714</v>
      </c>
      <c r="M69" s="59">
        <v>94</v>
      </c>
      <c r="N69" s="59">
        <v>51</v>
      </c>
      <c r="O69" s="59">
        <v>43</v>
      </c>
      <c r="P69" s="59">
        <v>0</v>
      </c>
      <c r="Q69" s="59">
        <v>0</v>
      </c>
      <c r="R69" s="59">
        <v>108</v>
      </c>
      <c r="S69" s="59">
        <v>0</v>
      </c>
      <c r="T69" s="59">
        <v>0</v>
      </c>
      <c r="U69" s="59">
        <v>500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83">
        <v>0</v>
      </c>
      <c r="AB69" s="59">
        <v>0</v>
      </c>
      <c r="AC69" s="83">
        <v>0</v>
      </c>
      <c r="AD69" s="59">
        <v>0</v>
      </c>
      <c r="AE69" s="83">
        <v>0</v>
      </c>
      <c r="AF69" s="83">
        <v>0</v>
      </c>
      <c r="AG69" s="83"/>
      <c r="AH69" s="83"/>
    </row>
    <row r="70" s="59" customFormat="1" spans="1:34">
      <c r="A70" s="82">
        <v>1100401</v>
      </c>
      <c r="B70" s="59" t="s">
        <v>997</v>
      </c>
      <c r="C70" s="59">
        <v>11004</v>
      </c>
      <c r="D70" s="59">
        <v>1</v>
      </c>
      <c r="E70" s="49" t="s">
        <v>464</v>
      </c>
      <c r="F70" s="49">
        <v>3</v>
      </c>
      <c r="G70" s="49">
        <v>170</v>
      </c>
      <c r="H70" s="49" t="s">
        <v>464</v>
      </c>
      <c r="I70" s="49" t="s">
        <v>464</v>
      </c>
      <c r="J70" s="49" t="s">
        <v>464</v>
      </c>
      <c r="K70" s="49" t="s">
        <v>464</v>
      </c>
      <c r="L70" s="59">
        <v>1570</v>
      </c>
      <c r="M70" s="59">
        <v>206</v>
      </c>
      <c r="N70" s="59">
        <v>112</v>
      </c>
      <c r="O70" s="59">
        <v>94</v>
      </c>
      <c r="P70" s="59">
        <v>0</v>
      </c>
      <c r="Q70" s="59">
        <v>0</v>
      </c>
      <c r="R70" s="59">
        <v>108</v>
      </c>
      <c r="S70" s="59">
        <v>0</v>
      </c>
      <c r="T70" s="59">
        <v>0</v>
      </c>
      <c r="U70" s="59">
        <v>500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83">
        <v>0</v>
      </c>
      <c r="AB70" s="59">
        <v>0</v>
      </c>
      <c r="AC70" s="83">
        <v>0</v>
      </c>
      <c r="AD70" s="59">
        <v>0</v>
      </c>
      <c r="AE70" s="83">
        <v>0</v>
      </c>
      <c r="AF70" s="83">
        <v>0</v>
      </c>
      <c r="AG70" s="83"/>
      <c r="AH70" s="83"/>
    </row>
    <row r="71" s="59" customFormat="1" spans="1:34">
      <c r="A71" s="82">
        <v>1100402</v>
      </c>
      <c r="B71" s="59" t="s">
        <v>997</v>
      </c>
      <c r="C71" s="59">
        <v>11004</v>
      </c>
      <c r="D71" s="59">
        <v>2</v>
      </c>
      <c r="E71" s="49">
        <v>100111</v>
      </c>
      <c r="F71" s="49" t="s">
        <v>464</v>
      </c>
      <c r="G71" s="49" t="s">
        <v>464</v>
      </c>
      <c r="H71" s="49" t="s">
        <v>464</v>
      </c>
      <c r="I71" s="49" t="s">
        <v>464</v>
      </c>
      <c r="J71" s="49" t="s">
        <v>464</v>
      </c>
      <c r="K71" s="49" t="s">
        <v>464</v>
      </c>
      <c r="L71" s="59">
        <v>2641</v>
      </c>
      <c r="M71" s="59">
        <v>347</v>
      </c>
      <c r="N71" s="59">
        <v>188</v>
      </c>
      <c r="O71" s="59">
        <v>159</v>
      </c>
      <c r="P71" s="59">
        <v>0</v>
      </c>
      <c r="Q71" s="59">
        <v>0</v>
      </c>
      <c r="R71" s="59">
        <v>108</v>
      </c>
      <c r="S71" s="59">
        <v>0</v>
      </c>
      <c r="T71" s="59">
        <v>0</v>
      </c>
      <c r="U71" s="59">
        <v>500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83">
        <v>0</v>
      </c>
      <c r="AB71" s="59">
        <v>0</v>
      </c>
      <c r="AC71" s="83">
        <v>0</v>
      </c>
      <c r="AD71" s="59">
        <v>0</v>
      </c>
      <c r="AE71" s="83">
        <v>0</v>
      </c>
      <c r="AF71" s="83">
        <v>0</v>
      </c>
      <c r="AG71" s="83"/>
      <c r="AH71" s="83"/>
    </row>
    <row r="72" s="59" customFormat="1" spans="1:34">
      <c r="A72" s="82">
        <v>1100403</v>
      </c>
      <c r="B72" s="59" t="s">
        <v>997</v>
      </c>
      <c r="C72" s="59">
        <v>11004</v>
      </c>
      <c r="D72" s="59">
        <v>3</v>
      </c>
      <c r="E72" s="49" t="s">
        <v>464</v>
      </c>
      <c r="F72" s="49">
        <v>3</v>
      </c>
      <c r="G72" s="49">
        <v>330</v>
      </c>
      <c r="H72" s="49" t="s">
        <v>464</v>
      </c>
      <c r="I72" s="49" t="s">
        <v>464</v>
      </c>
      <c r="J72" s="49" t="s">
        <v>464</v>
      </c>
      <c r="K72" s="49" t="s">
        <v>464</v>
      </c>
      <c r="L72" s="59">
        <v>4069</v>
      </c>
      <c r="M72" s="59">
        <v>535</v>
      </c>
      <c r="N72" s="59">
        <v>290</v>
      </c>
      <c r="O72" s="59">
        <v>245</v>
      </c>
      <c r="P72" s="59">
        <v>0</v>
      </c>
      <c r="Q72" s="59">
        <v>0</v>
      </c>
      <c r="R72" s="59">
        <v>108</v>
      </c>
      <c r="S72" s="59">
        <v>0</v>
      </c>
      <c r="T72" s="59">
        <v>0</v>
      </c>
      <c r="U72" s="59">
        <v>500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83">
        <v>0</v>
      </c>
      <c r="AB72" s="59">
        <v>0</v>
      </c>
      <c r="AC72" s="83">
        <v>0</v>
      </c>
      <c r="AD72" s="59">
        <v>0</v>
      </c>
      <c r="AE72" s="83">
        <v>0</v>
      </c>
      <c r="AF72" s="83">
        <v>0</v>
      </c>
      <c r="AG72" s="83"/>
      <c r="AH72" s="83"/>
    </row>
    <row r="73" s="59" customFormat="1" spans="1:34">
      <c r="A73" s="82">
        <v>1100404</v>
      </c>
      <c r="B73" s="59" t="s">
        <v>997</v>
      </c>
      <c r="C73" s="59">
        <v>11004</v>
      </c>
      <c r="D73" s="59">
        <v>4</v>
      </c>
      <c r="E73" s="49" t="s">
        <v>464</v>
      </c>
      <c r="F73" s="49">
        <v>2</v>
      </c>
      <c r="G73" s="49">
        <v>1650</v>
      </c>
      <c r="H73" s="49">
        <v>1</v>
      </c>
      <c r="I73" s="49">
        <v>220</v>
      </c>
      <c r="J73" s="49">
        <v>3</v>
      </c>
      <c r="K73" s="49">
        <v>110</v>
      </c>
      <c r="L73" s="59">
        <v>5640</v>
      </c>
      <c r="M73" s="59">
        <v>742</v>
      </c>
      <c r="N73" s="59">
        <v>402</v>
      </c>
      <c r="O73" s="59">
        <v>339</v>
      </c>
      <c r="P73" s="59">
        <v>0</v>
      </c>
      <c r="Q73" s="59">
        <v>0</v>
      </c>
      <c r="R73" s="59">
        <v>108</v>
      </c>
      <c r="S73" s="59">
        <v>0</v>
      </c>
      <c r="T73" s="59">
        <v>0</v>
      </c>
      <c r="U73" s="59">
        <v>500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83">
        <v>0</v>
      </c>
      <c r="AB73" s="59">
        <v>0</v>
      </c>
      <c r="AC73" s="83">
        <v>0</v>
      </c>
      <c r="AD73" s="59">
        <v>0</v>
      </c>
      <c r="AE73" s="83">
        <v>0</v>
      </c>
      <c r="AF73" s="83">
        <v>0</v>
      </c>
      <c r="AG73" s="83"/>
      <c r="AH73" s="83"/>
    </row>
    <row r="74" s="59" customFormat="1" spans="1:34">
      <c r="A74" s="82">
        <v>1100405</v>
      </c>
      <c r="B74" s="59" t="s">
        <v>997</v>
      </c>
      <c r="C74" s="59">
        <v>11004</v>
      </c>
      <c r="D74" s="59">
        <v>5</v>
      </c>
      <c r="E74" s="49" t="s">
        <v>464</v>
      </c>
      <c r="F74" s="49">
        <v>4</v>
      </c>
      <c r="G74" s="49">
        <v>10</v>
      </c>
      <c r="H74" s="49" t="s">
        <v>464</v>
      </c>
      <c r="I74" s="49" t="s">
        <v>464</v>
      </c>
      <c r="J74" s="49" t="s">
        <v>464</v>
      </c>
      <c r="K74" s="49" t="s">
        <v>464</v>
      </c>
      <c r="L74" s="59">
        <v>7354</v>
      </c>
      <c r="M74" s="59">
        <v>968</v>
      </c>
      <c r="N74" s="59">
        <v>525</v>
      </c>
      <c r="O74" s="59">
        <v>442</v>
      </c>
      <c r="P74" s="59">
        <v>0</v>
      </c>
      <c r="Q74" s="59">
        <v>0</v>
      </c>
      <c r="R74" s="59">
        <v>108</v>
      </c>
      <c r="S74" s="59">
        <v>0</v>
      </c>
      <c r="T74" s="59">
        <v>0</v>
      </c>
      <c r="U74" s="59">
        <v>500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83">
        <v>0</v>
      </c>
      <c r="AB74" s="59">
        <v>0</v>
      </c>
      <c r="AC74" s="83">
        <v>0</v>
      </c>
      <c r="AD74" s="59">
        <v>0</v>
      </c>
      <c r="AE74" s="83">
        <v>0</v>
      </c>
      <c r="AF74" s="83">
        <v>0</v>
      </c>
      <c r="AG74" s="83"/>
      <c r="AH74" s="83"/>
    </row>
    <row r="75" s="59" customFormat="1" spans="1:34">
      <c r="A75" s="82">
        <v>1100406</v>
      </c>
      <c r="B75" s="59" t="s">
        <v>997</v>
      </c>
      <c r="C75" s="59">
        <v>11004</v>
      </c>
      <c r="D75" s="59">
        <v>6</v>
      </c>
      <c r="E75" s="49" t="s">
        <v>464</v>
      </c>
      <c r="F75" s="49">
        <v>3</v>
      </c>
      <c r="G75" s="49">
        <v>390</v>
      </c>
      <c r="H75" s="49" t="s">
        <v>464</v>
      </c>
      <c r="I75" s="49" t="s">
        <v>464</v>
      </c>
      <c r="J75" s="49" t="s">
        <v>464</v>
      </c>
      <c r="K75" s="49" t="s">
        <v>464</v>
      </c>
      <c r="L75" s="59">
        <v>9210</v>
      </c>
      <c r="M75" s="59">
        <v>1212</v>
      </c>
      <c r="N75" s="59">
        <v>657</v>
      </c>
      <c r="O75" s="59">
        <v>554</v>
      </c>
      <c r="P75" s="59">
        <v>0</v>
      </c>
      <c r="Q75" s="59">
        <v>0</v>
      </c>
      <c r="R75" s="59">
        <v>108</v>
      </c>
      <c r="S75" s="59">
        <v>0</v>
      </c>
      <c r="T75" s="59">
        <v>0</v>
      </c>
      <c r="U75" s="59">
        <v>500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83">
        <v>0</v>
      </c>
      <c r="AB75" s="59">
        <v>0</v>
      </c>
      <c r="AC75" s="83">
        <v>0</v>
      </c>
      <c r="AD75" s="59">
        <v>0</v>
      </c>
      <c r="AE75" s="83">
        <v>0</v>
      </c>
      <c r="AF75" s="83">
        <v>0</v>
      </c>
      <c r="AG75" s="83"/>
      <c r="AH75" s="83"/>
    </row>
    <row r="76" s="59" customFormat="1" spans="1:34">
      <c r="A76" s="82">
        <v>1100407</v>
      </c>
      <c r="B76" s="59" t="s">
        <v>997</v>
      </c>
      <c r="C76" s="59">
        <v>11004</v>
      </c>
      <c r="D76" s="59">
        <v>7</v>
      </c>
      <c r="E76" s="49" t="s">
        <v>464</v>
      </c>
      <c r="F76" s="49">
        <v>21</v>
      </c>
      <c r="G76" s="49">
        <v>1000</v>
      </c>
      <c r="H76" s="49" t="s">
        <v>464</v>
      </c>
      <c r="I76" s="49" t="s">
        <v>464</v>
      </c>
      <c r="J76" s="49" t="s">
        <v>464</v>
      </c>
      <c r="K76" s="49" t="s">
        <v>464</v>
      </c>
      <c r="L76" s="59">
        <v>11209</v>
      </c>
      <c r="M76" s="59">
        <v>1475</v>
      </c>
      <c r="N76" s="59">
        <v>800</v>
      </c>
      <c r="O76" s="59">
        <v>675</v>
      </c>
      <c r="P76" s="59">
        <v>0</v>
      </c>
      <c r="Q76" s="59">
        <v>0</v>
      </c>
      <c r="R76" s="59">
        <v>108</v>
      </c>
      <c r="S76" s="59">
        <v>0</v>
      </c>
      <c r="T76" s="59">
        <v>0</v>
      </c>
      <c r="U76" s="59">
        <v>500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83">
        <v>0</v>
      </c>
      <c r="AB76" s="59">
        <v>0</v>
      </c>
      <c r="AC76" s="83">
        <v>0</v>
      </c>
      <c r="AD76" s="59">
        <v>0</v>
      </c>
      <c r="AE76" s="83">
        <v>0</v>
      </c>
      <c r="AF76" s="83">
        <v>0</v>
      </c>
      <c r="AG76" s="83"/>
      <c r="AH76" s="83"/>
    </row>
    <row r="77" s="59" customFormat="1" spans="1:34">
      <c r="A77" s="82">
        <v>1100408</v>
      </c>
      <c r="B77" s="59" t="s">
        <v>997</v>
      </c>
      <c r="C77" s="59">
        <v>11004</v>
      </c>
      <c r="D77" s="59">
        <v>8</v>
      </c>
      <c r="E77" s="49">
        <v>100121</v>
      </c>
      <c r="F77" s="49" t="s">
        <v>464</v>
      </c>
      <c r="G77" s="49" t="s">
        <v>464</v>
      </c>
      <c r="H77" s="49" t="s">
        <v>464</v>
      </c>
      <c r="I77" s="49" t="s">
        <v>464</v>
      </c>
      <c r="J77" s="49" t="s">
        <v>464</v>
      </c>
      <c r="K77" s="49" t="s">
        <v>464</v>
      </c>
      <c r="L77" s="59">
        <v>13351</v>
      </c>
      <c r="M77" s="59">
        <v>1757</v>
      </c>
      <c r="N77" s="59">
        <v>953</v>
      </c>
      <c r="O77" s="59">
        <v>804</v>
      </c>
      <c r="P77" s="59">
        <v>0</v>
      </c>
      <c r="Q77" s="59">
        <v>0</v>
      </c>
      <c r="R77" s="59">
        <v>108</v>
      </c>
      <c r="S77" s="59">
        <v>0</v>
      </c>
      <c r="T77" s="59">
        <v>0</v>
      </c>
      <c r="U77" s="59">
        <v>500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83">
        <v>0</v>
      </c>
      <c r="AB77" s="59">
        <v>0</v>
      </c>
      <c r="AC77" s="83">
        <v>0</v>
      </c>
      <c r="AD77" s="59">
        <v>0</v>
      </c>
      <c r="AE77" s="83">
        <v>0</v>
      </c>
      <c r="AF77" s="83">
        <v>0</v>
      </c>
      <c r="AG77" s="83"/>
      <c r="AH77" s="83"/>
    </row>
    <row r="78" s="59" customFormat="1" spans="1:34">
      <c r="A78" s="82">
        <v>1100409</v>
      </c>
      <c r="B78" s="59" t="s">
        <v>997</v>
      </c>
      <c r="C78" s="59">
        <v>11004</v>
      </c>
      <c r="D78" s="59">
        <v>9</v>
      </c>
      <c r="E78" s="49" t="s">
        <v>464</v>
      </c>
      <c r="F78" s="49">
        <v>2</v>
      </c>
      <c r="G78" s="49">
        <v>2550</v>
      </c>
      <c r="H78" s="49">
        <v>1</v>
      </c>
      <c r="I78" s="49">
        <v>340</v>
      </c>
      <c r="J78" s="49">
        <v>3</v>
      </c>
      <c r="K78" s="49">
        <v>170</v>
      </c>
      <c r="L78" s="59">
        <v>15636</v>
      </c>
      <c r="M78" s="59">
        <v>2058</v>
      </c>
      <c r="N78" s="59">
        <v>1116</v>
      </c>
      <c r="O78" s="59">
        <v>941</v>
      </c>
      <c r="P78" s="59">
        <v>0</v>
      </c>
      <c r="Q78" s="59">
        <v>0</v>
      </c>
      <c r="R78" s="59">
        <v>108</v>
      </c>
      <c r="S78" s="59">
        <v>0</v>
      </c>
      <c r="T78" s="59">
        <v>0</v>
      </c>
      <c r="U78" s="59">
        <v>500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83">
        <v>0</v>
      </c>
      <c r="AB78" s="59">
        <v>0</v>
      </c>
      <c r="AC78" s="83">
        <v>0</v>
      </c>
      <c r="AD78" s="59">
        <v>0</v>
      </c>
      <c r="AE78" s="83">
        <v>0</v>
      </c>
      <c r="AF78" s="83">
        <v>0</v>
      </c>
      <c r="AG78" s="83"/>
      <c r="AH78" s="83"/>
    </row>
    <row r="79" s="59" customFormat="1" spans="1:34">
      <c r="A79" s="82">
        <v>1100410</v>
      </c>
      <c r="B79" s="59" t="s">
        <v>997</v>
      </c>
      <c r="C79" s="59">
        <v>11004</v>
      </c>
      <c r="D79" s="59">
        <v>10</v>
      </c>
      <c r="E79" s="49" t="s">
        <v>464</v>
      </c>
      <c r="F79" s="49">
        <v>4</v>
      </c>
      <c r="G79" s="49">
        <v>12</v>
      </c>
      <c r="H79" s="49" t="s">
        <v>464</v>
      </c>
      <c r="I79" s="49" t="s">
        <v>464</v>
      </c>
      <c r="J79" s="49" t="s">
        <v>464</v>
      </c>
      <c r="K79" s="49" t="s">
        <v>464</v>
      </c>
      <c r="L79" s="59">
        <v>18064</v>
      </c>
      <c r="M79" s="59">
        <v>2378</v>
      </c>
      <c r="N79" s="59">
        <v>1290</v>
      </c>
      <c r="O79" s="59">
        <v>1087</v>
      </c>
      <c r="P79" s="59">
        <v>0</v>
      </c>
      <c r="Q79" s="59">
        <v>0</v>
      </c>
      <c r="R79" s="59">
        <v>108</v>
      </c>
      <c r="S79" s="59">
        <v>0</v>
      </c>
      <c r="T79" s="59">
        <v>0</v>
      </c>
      <c r="U79" s="59">
        <v>500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83">
        <v>0</v>
      </c>
      <c r="AB79" s="59">
        <v>0</v>
      </c>
      <c r="AC79" s="83">
        <v>0</v>
      </c>
      <c r="AD79" s="59">
        <v>0</v>
      </c>
      <c r="AE79" s="83">
        <v>0</v>
      </c>
      <c r="AF79" s="83">
        <v>0</v>
      </c>
      <c r="AG79" s="83"/>
      <c r="AH79" s="83"/>
    </row>
    <row r="80" s="59" customFormat="1" spans="1:34">
      <c r="A80" s="82">
        <v>1100411</v>
      </c>
      <c r="B80" s="59" t="s">
        <v>997</v>
      </c>
      <c r="C80" s="59">
        <v>11004</v>
      </c>
      <c r="D80" s="59">
        <v>11</v>
      </c>
      <c r="E80" s="49" t="s">
        <v>464</v>
      </c>
      <c r="F80" s="49">
        <v>3</v>
      </c>
      <c r="G80" s="49">
        <v>690</v>
      </c>
      <c r="H80" s="49" t="s">
        <v>464</v>
      </c>
      <c r="I80" s="49" t="s">
        <v>464</v>
      </c>
      <c r="J80" s="49" t="s">
        <v>464</v>
      </c>
      <c r="K80" s="49" t="s">
        <v>464</v>
      </c>
      <c r="L80" s="59">
        <v>21348</v>
      </c>
      <c r="M80" s="59">
        <v>2810</v>
      </c>
      <c r="N80" s="59">
        <v>1524</v>
      </c>
      <c r="O80" s="59">
        <v>1285</v>
      </c>
      <c r="P80" s="59">
        <v>0</v>
      </c>
      <c r="Q80" s="59">
        <v>0</v>
      </c>
      <c r="R80" s="59">
        <v>108</v>
      </c>
      <c r="S80" s="59">
        <v>0</v>
      </c>
      <c r="T80" s="59">
        <v>0</v>
      </c>
      <c r="U80" s="59">
        <v>500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83">
        <v>0</v>
      </c>
      <c r="AB80" s="59">
        <v>0</v>
      </c>
      <c r="AC80" s="83">
        <v>0</v>
      </c>
      <c r="AD80" s="59">
        <v>0</v>
      </c>
      <c r="AE80" s="83">
        <v>0</v>
      </c>
      <c r="AF80" s="83">
        <v>0</v>
      </c>
      <c r="AG80" s="83"/>
      <c r="AH80" s="83"/>
    </row>
    <row r="81" s="59" customFormat="1" spans="1:34">
      <c r="A81" s="82">
        <v>1100412</v>
      </c>
      <c r="B81" s="59" t="s">
        <v>997</v>
      </c>
      <c r="C81" s="59">
        <v>11004</v>
      </c>
      <c r="D81" s="59">
        <v>12</v>
      </c>
      <c r="E81" s="49" t="s">
        <v>464</v>
      </c>
      <c r="F81" s="49">
        <v>19</v>
      </c>
      <c r="G81" s="49">
        <v>1500</v>
      </c>
      <c r="H81" s="49" t="s">
        <v>464</v>
      </c>
      <c r="I81" s="49" t="s">
        <v>464</v>
      </c>
      <c r="J81" s="49" t="s">
        <v>464</v>
      </c>
      <c r="K81" s="49" t="s">
        <v>464</v>
      </c>
      <c r="L81" s="59">
        <v>25846</v>
      </c>
      <c r="M81" s="59">
        <v>3402</v>
      </c>
      <c r="N81" s="59">
        <v>1846</v>
      </c>
      <c r="O81" s="59">
        <v>1556</v>
      </c>
      <c r="P81" s="59">
        <v>0</v>
      </c>
      <c r="Q81" s="59">
        <v>0</v>
      </c>
      <c r="R81" s="59">
        <v>108</v>
      </c>
      <c r="S81" s="59">
        <v>0</v>
      </c>
      <c r="T81" s="59">
        <v>0</v>
      </c>
      <c r="U81" s="59">
        <v>500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83">
        <v>0</v>
      </c>
      <c r="AB81" s="59">
        <v>0</v>
      </c>
      <c r="AC81" s="83">
        <v>0</v>
      </c>
      <c r="AD81" s="59">
        <v>0</v>
      </c>
      <c r="AE81" s="83">
        <v>0</v>
      </c>
      <c r="AF81" s="83">
        <v>0</v>
      </c>
      <c r="AG81" s="83"/>
      <c r="AH81" s="83"/>
    </row>
    <row r="82" s="59" customFormat="1" spans="1:34">
      <c r="A82" s="82">
        <v>1100413</v>
      </c>
      <c r="B82" s="59" t="s">
        <v>997</v>
      </c>
      <c r="C82" s="59">
        <v>11004</v>
      </c>
      <c r="D82" s="59">
        <v>13</v>
      </c>
      <c r="E82" s="49">
        <v>100131</v>
      </c>
      <c r="F82" s="49" t="s">
        <v>464</v>
      </c>
      <c r="G82" s="49" t="s">
        <v>464</v>
      </c>
      <c r="H82" s="49" t="s">
        <v>464</v>
      </c>
      <c r="I82" s="49" t="s">
        <v>464</v>
      </c>
      <c r="J82" s="49" t="s">
        <v>464</v>
      </c>
      <c r="K82" s="49" t="s">
        <v>464</v>
      </c>
      <c r="L82" s="59">
        <v>31987</v>
      </c>
      <c r="M82" s="59">
        <v>4211</v>
      </c>
      <c r="N82" s="59">
        <v>2284</v>
      </c>
      <c r="O82" s="59">
        <v>1926</v>
      </c>
      <c r="P82" s="59">
        <v>0</v>
      </c>
      <c r="Q82" s="59">
        <v>0</v>
      </c>
      <c r="R82" s="59">
        <v>108</v>
      </c>
      <c r="S82" s="59">
        <v>0</v>
      </c>
      <c r="T82" s="59">
        <v>0</v>
      </c>
      <c r="U82" s="59">
        <v>500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83">
        <v>0</v>
      </c>
      <c r="AB82" s="59">
        <v>0</v>
      </c>
      <c r="AC82" s="83">
        <v>0</v>
      </c>
      <c r="AD82" s="59">
        <v>0</v>
      </c>
      <c r="AE82" s="83">
        <v>0</v>
      </c>
      <c r="AF82" s="83">
        <v>0</v>
      </c>
      <c r="AG82" s="83"/>
      <c r="AH82" s="83"/>
    </row>
    <row r="83" s="59" customFormat="1" spans="1:34">
      <c r="A83" s="82">
        <v>1100414</v>
      </c>
      <c r="B83" s="59" t="s">
        <v>997</v>
      </c>
      <c r="C83" s="59">
        <v>11004</v>
      </c>
      <c r="D83" s="59">
        <v>14</v>
      </c>
      <c r="E83" s="49" t="s">
        <v>464</v>
      </c>
      <c r="F83" s="49">
        <v>2</v>
      </c>
      <c r="G83" s="49">
        <v>9150</v>
      </c>
      <c r="H83" s="49">
        <v>1</v>
      </c>
      <c r="I83" s="49">
        <v>1220</v>
      </c>
      <c r="J83" s="49">
        <v>3</v>
      </c>
      <c r="K83" s="49">
        <v>610</v>
      </c>
      <c r="L83" s="59">
        <v>40341</v>
      </c>
      <c r="M83" s="59">
        <v>5311</v>
      </c>
      <c r="N83" s="59">
        <v>2881</v>
      </c>
      <c r="O83" s="59">
        <v>2429</v>
      </c>
      <c r="P83" s="59">
        <v>0</v>
      </c>
      <c r="Q83" s="59">
        <v>0</v>
      </c>
      <c r="R83" s="59">
        <v>108</v>
      </c>
      <c r="S83" s="59">
        <v>0</v>
      </c>
      <c r="T83" s="59">
        <v>0</v>
      </c>
      <c r="U83" s="59">
        <v>500</v>
      </c>
      <c r="V83" s="59">
        <v>0</v>
      </c>
      <c r="W83" s="59">
        <v>0</v>
      </c>
      <c r="X83" s="59">
        <v>0</v>
      </c>
      <c r="Y83" s="59">
        <v>0</v>
      </c>
      <c r="Z83" s="59">
        <v>0</v>
      </c>
      <c r="AA83" s="83">
        <v>0</v>
      </c>
      <c r="AB83" s="59">
        <v>0</v>
      </c>
      <c r="AC83" s="83">
        <v>0</v>
      </c>
      <c r="AD83" s="59">
        <v>0</v>
      </c>
      <c r="AE83" s="83">
        <v>0</v>
      </c>
      <c r="AF83" s="83">
        <v>0</v>
      </c>
      <c r="AG83" s="83"/>
      <c r="AH83" s="83"/>
    </row>
    <row r="84" s="59" customFormat="1" spans="1:34">
      <c r="A84" s="82">
        <v>1100415</v>
      </c>
      <c r="B84" s="59" t="s">
        <v>997</v>
      </c>
      <c r="C84" s="59">
        <v>11004</v>
      </c>
      <c r="D84" s="59">
        <v>15</v>
      </c>
      <c r="E84" s="49" t="s">
        <v>464</v>
      </c>
      <c r="F84" s="49">
        <v>4</v>
      </c>
      <c r="G84" s="49">
        <v>14</v>
      </c>
      <c r="H84" s="49" t="s">
        <v>464</v>
      </c>
      <c r="I84" s="49" t="s">
        <v>464</v>
      </c>
      <c r="J84" s="49" t="s">
        <v>464</v>
      </c>
      <c r="K84" s="49" t="s">
        <v>464</v>
      </c>
      <c r="L84" s="59">
        <v>51765</v>
      </c>
      <c r="M84" s="59">
        <v>6815</v>
      </c>
      <c r="N84" s="59">
        <v>3697</v>
      </c>
      <c r="O84" s="59">
        <v>3117</v>
      </c>
      <c r="P84" s="59">
        <v>0</v>
      </c>
      <c r="Q84" s="59">
        <v>0</v>
      </c>
      <c r="R84" s="59">
        <v>108</v>
      </c>
      <c r="S84" s="59">
        <v>0</v>
      </c>
      <c r="T84" s="59">
        <v>0</v>
      </c>
      <c r="U84" s="59">
        <v>500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83">
        <v>0</v>
      </c>
      <c r="AB84" s="59">
        <v>0</v>
      </c>
      <c r="AC84" s="83">
        <v>0</v>
      </c>
      <c r="AD84" s="59">
        <v>0</v>
      </c>
      <c r="AE84" s="83">
        <v>0</v>
      </c>
      <c r="AF84" s="83">
        <v>0</v>
      </c>
      <c r="AG84" s="83"/>
      <c r="AH84" s="83"/>
    </row>
    <row r="85" s="59" customFormat="1" spans="1:34">
      <c r="A85" s="82">
        <v>1100416</v>
      </c>
      <c r="B85" s="59" t="s">
        <v>997</v>
      </c>
      <c r="C85" s="59">
        <v>11004</v>
      </c>
      <c r="D85" s="59">
        <v>16</v>
      </c>
      <c r="E85" s="49" t="s">
        <v>464</v>
      </c>
      <c r="F85" s="49">
        <v>3</v>
      </c>
      <c r="G85" s="49">
        <v>3420</v>
      </c>
      <c r="H85" s="49" t="s">
        <v>464</v>
      </c>
      <c r="I85" s="49" t="s">
        <v>464</v>
      </c>
      <c r="J85" s="49" t="s">
        <v>464</v>
      </c>
      <c r="K85" s="49" t="s">
        <v>464</v>
      </c>
      <c r="L85" s="59">
        <v>67401</v>
      </c>
      <c r="M85" s="59">
        <v>8873</v>
      </c>
      <c r="N85" s="59">
        <v>4814</v>
      </c>
      <c r="O85" s="59">
        <v>4059</v>
      </c>
      <c r="P85" s="59">
        <v>0</v>
      </c>
      <c r="Q85" s="59">
        <v>0</v>
      </c>
      <c r="R85" s="59">
        <v>108</v>
      </c>
      <c r="S85" s="59">
        <v>0</v>
      </c>
      <c r="T85" s="59">
        <v>0</v>
      </c>
      <c r="U85" s="59">
        <v>500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83">
        <v>0</v>
      </c>
      <c r="AB85" s="59">
        <v>0</v>
      </c>
      <c r="AC85" s="83">
        <v>0</v>
      </c>
      <c r="AD85" s="59">
        <v>0</v>
      </c>
      <c r="AE85" s="83">
        <v>0</v>
      </c>
      <c r="AF85" s="83">
        <v>0</v>
      </c>
      <c r="AG85" s="83"/>
      <c r="AH85" s="83"/>
    </row>
    <row r="86" s="59" customFormat="1" spans="1:34">
      <c r="A86" s="82">
        <v>1100417</v>
      </c>
      <c r="B86" s="59" t="s">
        <v>997</v>
      </c>
      <c r="C86" s="59">
        <v>11004</v>
      </c>
      <c r="D86" s="59">
        <v>17</v>
      </c>
      <c r="E86" s="49" t="s">
        <v>464</v>
      </c>
      <c r="F86" s="49">
        <v>21</v>
      </c>
      <c r="G86" s="49">
        <v>2000</v>
      </c>
      <c r="H86" s="49" t="s">
        <v>464</v>
      </c>
      <c r="I86" s="49" t="s">
        <v>464</v>
      </c>
      <c r="J86" s="49" t="s">
        <v>464</v>
      </c>
      <c r="K86" s="49" t="s">
        <v>464</v>
      </c>
      <c r="L86" s="59">
        <v>88821</v>
      </c>
      <c r="M86" s="59">
        <v>11693</v>
      </c>
      <c r="N86" s="59">
        <v>6344</v>
      </c>
      <c r="O86" s="59">
        <v>5349</v>
      </c>
      <c r="P86" s="59">
        <v>0</v>
      </c>
      <c r="Q86" s="59">
        <v>0</v>
      </c>
      <c r="R86" s="59">
        <v>108</v>
      </c>
      <c r="S86" s="59">
        <v>0</v>
      </c>
      <c r="T86" s="59">
        <v>0</v>
      </c>
      <c r="U86" s="59">
        <v>500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83">
        <v>0</v>
      </c>
      <c r="AB86" s="59">
        <v>0</v>
      </c>
      <c r="AC86" s="83">
        <v>0</v>
      </c>
      <c r="AD86" s="59">
        <v>0</v>
      </c>
      <c r="AE86" s="83">
        <v>0</v>
      </c>
      <c r="AF86" s="83">
        <v>0</v>
      </c>
      <c r="AG86" s="83"/>
      <c r="AH86" s="83"/>
    </row>
    <row r="87" s="59" customFormat="1" spans="1:34">
      <c r="A87" s="82">
        <v>1100418</v>
      </c>
      <c r="B87" s="59" t="s">
        <v>997</v>
      </c>
      <c r="C87" s="59">
        <v>11004</v>
      </c>
      <c r="D87" s="59">
        <v>18</v>
      </c>
      <c r="E87" s="49">
        <v>100141</v>
      </c>
      <c r="F87" s="49" t="s">
        <v>464</v>
      </c>
      <c r="G87" s="49" t="s">
        <v>464</v>
      </c>
      <c r="H87" s="49" t="s">
        <v>464</v>
      </c>
      <c r="I87" s="49" t="s">
        <v>464</v>
      </c>
      <c r="J87" s="49" t="s">
        <v>464</v>
      </c>
      <c r="K87" s="49" t="s">
        <v>464</v>
      </c>
      <c r="L87" s="59">
        <v>118167</v>
      </c>
      <c r="M87" s="59">
        <v>15557</v>
      </c>
      <c r="N87" s="59">
        <v>8440</v>
      </c>
      <c r="O87" s="59">
        <v>7116</v>
      </c>
      <c r="P87" s="59">
        <v>0</v>
      </c>
      <c r="Q87" s="59">
        <v>0</v>
      </c>
      <c r="R87" s="59">
        <v>108</v>
      </c>
      <c r="S87" s="59">
        <v>0</v>
      </c>
      <c r="T87" s="59">
        <v>0</v>
      </c>
      <c r="U87" s="59">
        <v>500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83">
        <v>0</v>
      </c>
      <c r="AB87" s="59">
        <v>0</v>
      </c>
      <c r="AC87" s="83">
        <v>0</v>
      </c>
      <c r="AD87" s="59">
        <v>0</v>
      </c>
      <c r="AE87" s="83">
        <v>0</v>
      </c>
      <c r="AF87" s="83">
        <v>0</v>
      </c>
      <c r="AG87" s="83"/>
      <c r="AH87" s="83"/>
    </row>
    <row r="88" s="59" customFormat="1" spans="1:34">
      <c r="A88" s="82">
        <v>1100419</v>
      </c>
      <c r="B88" s="59" t="s">
        <v>997</v>
      </c>
      <c r="C88" s="59">
        <v>11004</v>
      </c>
      <c r="D88" s="59">
        <v>19</v>
      </c>
      <c r="E88" s="49" t="s">
        <v>464</v>
      </c>
      <c r="F88" s="49">
        <v>2</v>
      </c>
      <c r="G88" s="49">
        <v>43800</v>
      </c>
      <c r="H88" s="49">
        <v>1</v>
      </c>
      <c r="I88" s="49">
        <v>5840</v>
      </c>
      <c r="J88" s="49">
        <v>3</v>
      </c>
      <c r="K88" s="49">
        <v>2920</v>
      </c>
      <c r="L88" s="59">
        <v>158365</v>
      </c>
      <c r="M88" s="59">
        <v>20849</v>
      </c>
      <c r="N88" s="59">
        <v>11311</v>
      </c>
      <c r="O88" s="59">
        <v>9537</v>
      </c>
      <c r="P88" s="59">
        <v>0</v>
      </c>
      <c r="Q88" s="59">
        <v>0</v>
      </c>
      <c r="R88" s="59">
        <v>108</v>
      </c>
      <c r="S88" s="59">
        <v>0</v>
      </c>
      <c r="T88" s="59">
        <v>0</v>
      </c>
      <c r="U88" s="59">
        <v>500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83">
        <v>0</v>
      </c>
      <c r="AB88" s="59">
        <v>0</v>
      </c>
      <c r="AC88" s="83">
        <v>0</v>
      </c>
      <c r="AD88" s="59">
        <v>0</v>
      </c>
      <c r="AE88" s="83">
        <v>0</v>
      </c>
      <c r="AF88" s="83">
        <v>0</v>
      </c>
      <c r="AG88" s="83"/>
      <c r="AH88" s="83"/>
    </row>
    <row r="89" s="59" customFormat="1" spans="1:34">
      <c r="A89" s="82">
        <v>1100420</v>
      </c>
      <c r="B89" s="59" t="s">
        <v>997</v>
      </c>
      <c r="C89" s="59">
        <v>11004</v>
      </c>
      <c r="D89" s="59">
        <v>20</v>
      </c>
      <c r="E89" s="49" t="s">
        <v>464</v>
      </c>
      <c r="F89" s="49">
        <v>4</v>
      </c>
      <c r="G89" s="49">
        <v>16</v>
      </c>
      <c r="H89" s="49" t="s">
        <v>464</v>
      </c>
      <c r="I89" s="49" t="s">
        <v>464</v>
      </c>
      <c r="J89" s="49" t="s">
        <v>464</v>
      </c>
      <c r="K89" s="49" t="s">
        <v>464</v>
      </c>
      <c r="L89" s="59">
        <v>213414</v>
      </c>
      <c r="M89" s="59">
        <v>28096</v>
      </c>
      <c r="N89" s="59">
        <v>15243</v>
      </c>
      <c r="O89" s="59">
        <v>12852</v>
      </c>
      <c r="P89" s="59">
        <v>0</v>
      </c>
      <c r="Q89" s="59">
        <v>0</v>
      </c>
      <c r="R89" s="59">
        <v>108</v>
      </c>
      <c r="S89" s="59">
        <v>0</v>
      </c>
      <c r="T89" s="59">
        <v>0</v>
      </c>
      <c r="U89" s="59">
        <v>500</v>
      </c>
      <c r="V89" s="59">
        <v>0</v>
      </c>
      <c r="W89" s="59">
        <v>0</v>
      </c>
      <c r="X89" s="59">
        <v>0</v>
      </c>
      <c r="Y89" s="59">
        <v>0</v>
      </c>
      <c r="Z89" s="59">
        <v>0</v>
      </c>
      <c r="AA89" s="83">
        <v>0</v>
      </c>
      <c r="AB89" s="59">
        <v>0</v>
      </c>
      <c r="AC89" s="83">
        <v>0</v>
      </c>
      <c r="AD89" s="59">
        <v>0</v>
      </c>
      <c r="AE89" s="83">
        <v>0</v>
      </c>
      <c r="AF89" s="83">
        <v>0</v>
      </c>
      <c r="AG89" s="83"/>
      <c r="AH89" s="83"/>
    </row>
    <row r="90" s="59" customFormat="1" spans="1:34">
      <c r="A90" s="82">
        <v>1200500</v>
      </c>
      <c r="B90" s="59" t="s">
        <v>998</v>
      </c>
      <c r="C90" s="59">
        <v>12005</v>
      </c>
      <c r="D90" s="59">
        <v>0</v>
      </c>
      <c r="E90" s="49"/>
      <c r="F90" s="49"/>
      <c r="G90" s="49"/>
      <c r="H90" s="49"/>
      <c r="I90" s="49"/>
      <c r="J90" s="49"/>
      <c r="K90" s="49"/>
      <c r="L90" s="59">
        <v>657</v>
      </c>
      <c r="M90" s="59">
        <v>112</v>
      </c>
      <c r="N90" s="59">
        <v>40</v>
      </c>
      <c r="O90" s="59">
        <v>48</v>
      </c>
      <c r="P90" s="59">
        <v>0</v>
      </c>
      <c r="Q90" s="59">
        <v>0</v>
      </c>
      <c r="R90" s="59">
        <v>101</v>
      </c>
      <c r="S90" s="59">
        <v>0</v>
      </c>
      <c r="T90" s="59">
        <v>0</v>
      </c>
      <c r="U90" s="59">
        <v>500</v>
      </c>
      <c r="V90" s="59">
        <v>0</v>
      </c>
      <c r="W90" s="59">
        <v>0</v>
      </c>
      <c r="X90" s="59">
        <v>0</v>
      </c>
      <c r="Y90" s="59">
        <v>0</v>
      </c>
      <c r="Z90" s="59">
        <v>0</v>
      </c>
      <c r="AA90" s="83">
        <v>0</v>
      </c>
      <c r="AB90" s="59">
        <v>0</v>
      </c>
      <c r="AC90" s="83">
        <v>0</v>
      </c>
      <c r="AD90" s="59">
        <v>0</v>
      </c>
      <c r="AE90" s="83">
        <v>0</v>
      </c>
      <c r="AF90" s="83">
        <v>0</v>
      </c>
      <c r="AG90" s="83"/>
      <c r="AH90" s="83"/>
    </row>
    <row r="91" spans="1:32">
      <c r="A91" s="62">
        <v>1200501</v>
      </c>
      <c r="B91" s="49" t="s">
        <v>998</v>
      </c>
      <c r="C91" s="49">
        <v>12005</v>
      </c>
      <c r="D91" s="49">
        <v>1</v>
      </c>
      <c r="E91" s="49" t="s">
        <v>464</v>
      </c>
      <c r="F91" s="49">
        <v>1</v>
      </c>
      <c r="G91" s="49">
        <v>340</v>
      </c>
      <c r="H91" s="49" t="s">
        <v>464</v>
      </c>
      <c r="I91" s="49" t="s">
        <v>464</v>
      </c>
      <c r="J91" s="49" t="s">
        <v>464</v>
      </c>
      <c r="K91" s="49" t="s">
        <v>464</v>
      </c>
      <c r="L91" s="49">
        <v>1445</v>
      </c>
      <c r="M91" s="49">
        <v>246</v>
      </c>
      <c r="N91" s="49">
        <v>88</v>
      </c>
      <c r="O91" s="49">
        <v>105</v>
      </c>
      <c r="P91" s="49">
        <v>0</v>
      </c>
      <c r="Q91" s="49">
        <v>0</v>
      </c>
      <c r="R91" s="49">
        <v>101</v>
      </c>
      <c r="S91" s="49">
        <v>0</v>
      </c>
      <c r="T91" s="49">
        <v>0</v>
      </c>
      <c r="U91" s="49">
        <v>500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60">
        <v>0</v>
      </c>
      <c r="AB91" s="49">
        <v>0</v>
      </c>
      <c r="AC91" s="60">
        <v>0</v>
      </c>
      <c r="AD91" s="49">
        <v>0</v>
      </c>
      <c r="AE91" s="60">
        <v>0</v>
      </c>
      <c r="AF91" s="60">
        <v>0</v>
      </c>
    </row>
    <row r="92" s="59" customFormat="1" spans="1:34">
      <c r="A92" s="82">
        <v>1200502</v>
      </c>
      <c r="B92" s="59" t="s">
        <v>998</v>
      </c>
      <c r="C92" s="59">
        <v>12005</v>
      </c>
      <c r="D92" s="59">
        <v>2</v>
      </c>
      <c r="E92" s="49">
        <v>100211</v>
      </c>
      <c r="F92" s="49" t="s">
        <v>464</v>
      </c>
      <c r="G92" s="49" t="s">
        <v>464</v>
      </c>
      <c r="H92" s="49" t="s">
        <v>464</v>
      </c>
      <c r="I92" s="49" t="s">
        <v>464</v>
      </c>
      <c r="J92" s="49" t="s">
        <v>464</v>
      </c>
      <c r="K92" s="49" t="s">
        <v>464</v>
      </c>
      <c r="L92" s="59">
        <v>2430</v>
      </c>
      <c r="M92" s="59">
        <v>414</v>
      </c>
      <c r="N92" s="59">
        <v>148</v>
      </c>
      <c r="O92" s="59">
        <v>177</v>
      </c>
      <c r="P92" s="59">
        <v>0</v>
      </c>
      <c r="Q92" s="59">
        <v>0</v>
      </c>
      <c r="R92" s="59">
        <v>101</v>
      </c>
      <c r="S92" s="59">
        <v>0</v>
      </c>
      <c r="T92" s="59">
        <v>0</v>
      </c>
      <c r="U92" s="59">
        <v>500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83">
        <v>0</v>
      </c>
      <c r="AB92" s="59">
        <v>0</v>
      </c>
      <c r="AC92" s="83">
        <v>0</v>
      </c>
      <c r="AD92" s="59">
        <v>0</v>
      </c>
      <c r="AE92" s="83">
        <v>0</v>
      </c>
      <c r="AF92" s="83">
        <v>0</v>
      </c>
      <c r="AG92" s="83"/>
      <c r="AH92" s="83"/>
    </row>
    <row r="93" s="59" customFormat="1" spans="1:34">
      <c r="A93" s="82">
        <v>1200503</v>
      </c>
      <c r="B93" s="59" t="s">
        <v>998</v>
      </c>
      <c r="C93" s="59">
        <v>12005</v>
      </c>
      <c r="D93" s="59">
        <v>3</v>
      </c>
      <c r="E93" s="49" t="s">
        <v>464</v>
      </c>
      <c r="F93" s="49">
        <v>1</v>
      </c>
      <c r="G93" s="49">
        <v>660</v>
      </c>
      <c r="H93" s="49" t="s">
        <v>464</v>
      </c>
      <c r="I93" s="49" t="s">
        <v>464</v>
      </c>
      <c r="J93" s="49" t="s">
        <v>464</v>
      </c>
      <c r="K93" s="49" t="s">
        <v>464</v>
      </c>
      <c r="L93" s="59">
        <v>3744</v>
      </c>
      <c r="M93" s="59">
        <v>638</v>
      </c>
      <c r="N93" s="59">
        <v>228</v>
      </c>
      <c r="O93" s="59">
        <v>273</v>
      </c>
      <c r="P93" s="59">
        <v>0</v>
      </c>
      <c r="Q93" s="59">
        <v>0</v>
      </c>
      <c r="R93" s="59">
        <v>101</v>
      </c>
      <c r="S93" s="59">
        <v>0</v>
      </c>
      <c r="T93" s="59">
        <v>0</v>
      </c>
      <c r="U93" s="59">
        <v>500</v>
      </c>
      <c r="V93" s="59">
        <v>0</v>
      </c>
      <c r="W93" s="59">
        <v>0</v>
      </c>
      <c r="X93" s="59">
        <v>0</v>
      </c>
      <c r="Y93" s="59">
        <v>0</v>
      </c>
      <c r="Z93" s="59">
        <v>0</v>
      </c>
      <c r="AA93" s="83">
        <v>0</v>
      </c>
      <c r="AB93" s="59">
        <v>0</v>
      </c>
      <c r="AC93" s="83">
        <v>0</v>
      </c>
      <c r="AD93" s="59">
        <v>0</v>
      </c>
      <c r="AE93" s="83">
        <v>0</v>
      </c>
      <c r="AF93" s="83">
        <v>0</v>
      </c>
      <c r="AG93" s="83"/>
      <c r="AH93" s="83"/>
    </row>
    <row r="94" s="59" customFormat="1" spans="1:34">
      <c r="A94" s="82">
        <v>1200504</v>
      </c>
      <c r="B94" s="59" t="s">
        <v>998</v>
      </c>
      <c r="C94" s="59">
        <v>12005</v>
      </c>
      <c r="D94" s="59">
        <v>4</v>
      </c>
      <c r="E94" s="49" t="s">
        <v>464</v>
      </c>
      <c r="F94" s="49">
        <v>2</v>
      </c>
      <c r="G94" s="49">
        <v>1650</v>
      </c>
      <c r="H94" s="49">
        <v>1</v>
      </c>
      <c r="I94" s="49">
        <v>220</v>
      </c>
      <c r="J94" s="49">
        <v>3</v>
      </c>
      <c r="K94" s="49">
        <v>110</v>
      </c>
      <c r="L94" s="59">
        <v>5190</v>
      </c>
      <c r="M94" s="59">
        <v>884</v>
      </c>
      <c r="N94" s="59">
        <v>316</v>
      </c>
      <c r="O94" s="59">
        <v>379</v>
      </c>
      <c r="P94" s="59">
        <v>0</v>
      </c>
      <c r="Q94" s="59">
        <v>0</v>
      </c>
      <c r="R94" s="59">
        <v>101</v>
      </c>
      <c r="S94" s="59">
        <v>0</v>
      </c>
      <c r="T94" s="59">
        <v>0</v>
      </c>
      <c r="U94" s="59">
        <v>500</v>
      </c>
      <c r="V94" s="59">
        <v>0</v>
      </c>
      <c r="W94" s="59">
        <v>0</v>
      </c>
      <c r="X94" s="59">
        <v>0</v>
      </c>
      <c r="Y94" s="59">
        <v>0</v>
      </c>
      <c r="Z94" s="59">
        <v>0</v>
      </c>
      <c r="AA94" s="83">
        <v>0</v>
      </c>
      <c r="AB94" s="59">
        <v>0</v>
      </c>
      <c r="AC94" s="83">
        <v>0</v>
      </c>
      <c r="AD94" s="59">
        <v>0</v>
      </c>
      <c r="AE94" s="83">
        <v>0</v>
      </c>
      <c r="AF94" s="83">
        <v>0</v>
      </c>
      <c r="AG94" s="83"/>
      <c r="AH94" s="83"/>
    </row>
    <row r="95" s="59" customFormat="1" spans="1:34">
      <c r="A95" s="82">
        <v>1200505</v>
      </c>
      <c r="B95" s="59" t="s">
        <v>998</v>
      </c>
      <c r="C95" s="59">
        <v>12005</v>
      </c>
      <c r="D95" s="59">
        <v>5</v>
      </c>
      <c r="E95" s="49" t="s">
        <v>464</v>
      </c>
      <c r="F95" s="49">
        <v>4</v>
      </c>
      <c r="G95" s="49">
        <v>10</v>
      </c>
      <c r="H95" s="49" t="s">
        <v>464</v>
      </c>
      <c r="I95" s="49" t="s">
        <v>464</v>
      </c>
      <c r="J95" s="49" t="s">
        <v>464</v>
      </c>
      <c r="K95" s="49" t="s">
        <v>464</v>
      </c>
      <c r="L95" s="59">
        <v>6767</v>
      </c>
      <c r="M95" s="59">
        <v>1153</v>
      </c>
      <c r="N95" s="59">
        <v>412</v>
      </c>
      <c r="O95" s="59">
        <v>494</v>
      </c>
      <c r="P95" s="59">
        <v>0</v>
      </c>
      <c r="Q95" s="59">
        <v>0</v>
      </c>
      <c r="R95" s="59">
        <v>101</v>
      </c>
      <c r="S95" s="59">
        <v>0</v>
      </c>
      <c r="T95" s="59">
        <v>0</v>
      </c>
      <c r="U95" s="59">
        <v>500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83">
        <v>0</v>
      </c>
      <c r="AB95" s="59">
        <v>0</v>
      </c>
      <c r="AC95" s="83">
        <v>0</v>
      </c>
      <c r="AD95" s="59">
        <v>0</v>
      </c>
      <c r="AE95" s="83">
        <v>0</v>
      </c>
      <c r="AF95" s="83">
        <v>0</v>
      </c>
      <c r="AG95" s="83"/>
      <c r="AH95" s="83"/>
    </row>
    <row r="96" s="59" customFormat="1" spans="1:34">
      <c r="A96" s="82">
        <v>1200506</v>
      </c>
      <c r="B96" s="59" t="s">
        <v>998</v>
      </c>
      <c r="C96" s="59">
        <v>12005</v>
      </c>
      <c r="D96" s="59">
        <v>6</v>
      </c>
      <c r="E96" s="49" t="s">
        <v>464</v>
      </c>
      <c r="F96" s="49">
        <v>1</v>
      </c>
      <c r="G96" s="49">
        <v>780</v>
      </c>
      <c r="H96" s="49" t="s">
        <v>464</v>
      </c>
      <c r="I96" s="49" t="s">
        <v>464</v>
      </c>
      <c r="J96" s="49" t="s">
        <v>464</v>
      </c>
      <c r="K96" s="49" t="s">
        <v>464</v>
      </c>
      <c r="L96" s="59">
        <v>8475</v>
      </c>
      <c r="M96" s="59">
        <v>1444</v>
      </c>
      <c r="N96" s="59">
        <v>516</v>
      </c>
      <c r="O96" s="59">
        <v>619</v>
      </c>
      <c r="P96" s="59">
        <v>0</v>
      </c>
      <c r="Q96" s="59">
        <v>0</v>
      </c>
      <c r="R96" s="59">
        <v>101</v>
      </c>
      <c r="S96" s="59">
        <v>0</v>
      </c>
      <c r="T96" s="59">
        <v>0</v>
      </c>
      <c r="U96" s="59">
        <v>500</v>
      </c>
      <c r="V96" s="59">
        <v>0</v>
      </c>
      <c r="W96" s="59">
        <v>0</v>
      </c>
      <c r="X96" s="59">
        <v>0</v>
      </c>
      <c r="Y96" s="59">
        <v>0</v>
      </c>
      <c r="Z96" s="59">
        <v>0</v>
      </c>
      <c r="AA96" s="83">
        <v>0</v>
      </c>
      <c r="AB96" s="59">
        <v>0</v>
      </c>
      <c r="AC96" s="83">
        <v>0</v>
      </c>
      <c r="AD96" s="59">
        <v>0</v>
      </c>
      <c r="AE96" s="83">
        <v>0</v>
      </c>
      <c r="AF96" s="83">
        <v>0</v>
      </c>
      <c r="AG96" s="83"/>
      <c r="AH96" s="83"/>
    </row>
    <row r="97" s="59" customFormat="1" spans="1:34">
      <c r="A97" s="82">
        <v>1200507</v>
      </c>
      <c r="B97" s="59" t="s">
        <v>998</v>
      </c>
      <c r="C97" s="59">
        <v>12005</v>
      </c>
      <c r="D97" s="59">
        <v>7</v>
      </c>
      <c r="E97" s="49" t="s">
        <v>464</v>
      </c>
      <c r="F97" s="49">
        <v>20</v>
      </c>
      <c r="G97" s="49">
        <v>1000</v>
      </c>
      <c r="H97" s="49" t="s">
        <v>464</v>
      </c>
      <c r="I97" s="49" t="s">
        <v>464</v>
      </c>
      <c r="J97" s="49" t="s">
        <v>464</v>
      </c>
      <c r="K97" s="49" t="s">
        <v>464</v>
      </c>
      <c r="L97" s="59">
        <v>10314</v>
      </c>
      <c r="M97" s="59">
        <v>1758</v>
      </c>
      <c r="N97" s="59">
        <v>628</v>
      </c>
      <c r="O97" s="59">
        <v>753</v>
      </c>
      <c r="P97" s="59">
        <v>0</v>
      </c>
      <c r="Q97" s="59">
        <v>0</v>
      </c>
      <c r="R97" s="59">
        <v>101</v>
      </c>
      <c r="S97" s="59">
        <v>0</v>
      </c>
      <c r="T97" s="59">
        <v>0</v>
      </c>
      <c r="U97" s="59">
        <v>500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83">
        <v>0</v>
      </c>
      <c r="AB97" s="59">
        <v>0</v>
      </c>
      <c r="AC97" s="83">
        <v>0</v>
      </c>
      <c r="AD97" s="59">
        <v>0</v>
      </c>
      <c r="AE97" s="83">
        <v>0</v>
      </c>
      <c r="AF97" s="83">
        <v>0</v>
      </c>
      <c r="AG97" s="83"/>
      <c r="AH97" s="83"/>
    </row>
    <row r="98" s="59" customFormat="1" spans="1:34">
      <c r="A98" s="82">
        <v>1200508</v>
      </c>
      <c r="B98" s="59" t="s">
        <v>998</v>
      </c>
      <c r="C98" s="59">
        <v>12005</v>
      </c>
      <c r="D98" s="59">
        <v>8</v>
      </c>
      <c r="E98" s="49">
        <v>100221</v>
      </c>
      <c r="F98" s="49" t="s">
        <v>464</v>
      </c>
      <c r="G98" s="49" t="s">
        <v>464</v>
      </c>
      <c r="H98" s="49" t="s">
        <v>464</v>
      </c>
      <c r="I98" s="49" t="s">
        <v>464</v>
      </c>
      <c r="J98" s="49" t="s">
        <v>464</v>
      </c>
      <c r="K98" s="49" t="s">
        <v>464</v>
      </c>
      <c r="L98" s="59">
        <v>12285</v>
      </c>
      <c r="M98" s="59">
        <v>2094</v>
      </c>
      <c r="N98" s="59">
        <v>748</v>
      </c>
      <c r="O98" s="59">
        <v>897</v>
      </c>
      <c r="P98" s="59">
        <v>0</v>
      </c>
      <c r="Q98" s="59">
        <v>0</v>
      </c>
      <c r="R98" s="59">
        <v>101</v>
      </c>
      <c r="S98" s="59">
        <v>0</v>
      </c>
      <c r="T98" s="59">
        <v>0</v>
      </c>
      <c r="U98" s="59">
        <v>500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83">
        <v>0</v>
      </c>
      <c r="AB98" s="59">
        <v>0</v>
      </c>
      <c r="AC98" s="83">
        <v>0</v>
      </c>
      <c r="AD98" s="59">
        <v>0</v>
      </c>
      <c r="AE98" s="83">
        <v>0</v>
      </c>
      <c r="AF98" s="83">
        <v>0</v>
      </c>
      <c r="AG98" s="83"/>
      <c r="AH98" s="83"/>
    </row>
    <row r="99" s="59" customFormat="1" spans="1:34">
      <c r="A99" s="82">
        <v>1200509</v>
      </c>
      <c r="B99" s="59" t="s">
        <v>998</v>
      </c>
      <c r="C99" s="59">
        <v>12005</v>
      </c>
      <c r="D99" s="59">
        <v>9</v>
      </c>
      <c r="E99" s="49" t="s">
        <v>464</v>
      </c>
      <c r="F99" s="49">
        <v>2</v>
      </c>
      <c r="G99" s="49">
        <v>2550</v>
      </c>
      <c r="H99" s="49">
        <v>1</v>
      </c>
      <c r="I99" s="49">
        <v>340</v>
      </c>
      <c r="J99" s="49">
        <v>3</v>
      </c>
      <c r="K99" s="49">
        <v>170</v>
      </c>
      <c r="L99" s="59">
        <v>14388</v>
      </c>
      <c r="M99" s="59">
        <v>2452</v>
      </c>
      <c r="N99" s="59">
        <v>876</v>
      </c>
      <c r="O99" s="59">
        <v>1051</v>
      </c>
      <c r="P99" s="59">
        <v>0</v>
      </c>
      <c r="Q99" s="59">
        <v>0</v>
      </c>
      <c r="R99" s="59">
        <v>101</v>
      </c>
      <c r="S99" s="59">
        <v>0</v>
      </c>
      <c r="T99" s="59">
        <v>0</v>
      </c>
      <c r="U99" s="59">
        <v>500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83">
        <v>0</v>
      </c>
      <c r="AB99" s="59">
        <v>0</v>
      </c>
      <c r="AC99" s="83">
        <v>0</v>
      </c>
      <c r="AD99" s="59">
        <v>0</v>
      </c>
      <c r="AE99" s="83">
        <v>0</v>
      </c>
      <c r="AF99" s="83">
        <v>0</v>
      </c>
      <c r="AG99" s="83"/>
      <c r="AH99" s="83"/>
    </row>
    <row r="100" s="59" customFormat="1" spans="1:34">
      <c r="A100" s="82">
        <v>1200510</v>
      </c>
      <c r="B100" s="59" t="s">
        <v>998</v>
      </c>
      <c r="C100" s="59">
        <v>12005</v>
      </c>
      <c r="D100" s="59">
        <v>10</v>
      </c>
      <c r="E100" s="49" t="s">
        <v>464</v>
      </c>
      <c r="F100" s="49">
        <v>4</v>
      </c>
      <c r="G100" s="49">
        <v>12</v>
      </c>
      <c r="H100" s="49" t="s">
        <v>464</v>
      </c>
      <c r="I100" s="49" t="s">
        <v>464</v>
      </c>
      <c r="J100" s="49" t="s">
        <v>464</v>
      </c>
      <c r="K100" s="49" t="s">
        <v>464</v>
      </c>
      <c r="L100" s="59">
        <v>16622</v>
      </c>
      <c r="M100" s="59">
        <v>2833</v>
      </c>
      <c r="N100" s="59">
        <v>1012</v>
      </c>
      <c r="O100" s="59">
        <v>1214</v>
      </c>
      <c r="P100" s="59">
        <v>0</v>
      </c>
      <c r="Q100" s="59">
        <v>0</v>
      </c>
      <c r="R100" s="59">
        <v>101</v>
      </c>
      <c r="S100" s="59">
        <v>0</v>
      </c>
      <c r="T100" s="59">
        <v>0</v>
      </c>
      <c r="U100" s="59">
        <v>500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83">
        <v>0</v>
      </c>
      <c r="AB100" s="59">
        <v>0</v>
      </c>
      <c r="AC100" s="83">
        <v>0</v>
      </c>
      <c r="AD100" s="59">
        <v>0</v>
      </c>
      <c r="AE100" s="83">
        <v>0</v>
      </c>
      <c r="AF100" s="83">
        <v>0</v>
      </c>
      <c r="AG100" s="83"/>
      <c r="AH100" s="83"/>
    </row>
    <row r="101" s="59" customFormat="1" spans="1:34">
      <c r="A101" s="82">
        <v>1200511</v>
      </c>
      <c r="B101" s="59" t="s">
        <v>998</v>
      </c>
      <c r="C101" s="59">
        <v>12005</v>
      </c>
      <c r="D101" s="59">
        <v>11</v>
      </c>
      <c r="E101" s="49" t="s">
        <v>464</v>
      </c>
      <c r="F101" s="49">
        <v>1</v>
      </c>
      <c r="G101" s="49">
        <v>1380</v>
      </c>
      <c r="H101" s="49" t="s">
        <v>464</v>
      </c>
      <c r="I101" s="49" t="s">
        <v>464</v>
      </c>
      <c r="J101" s="49" t="s">
        <v>464</v>
      </c>
      <c r="K101" s="49" t="s">
        <v>464</v>
      </c>
      <c r="L101" s="59">
        <v>19644</v>
      </c>
      <c r="M101" s="59">
        <v>3348</v>
      </c>
      <c r="N101" s="59">
        <v>1196</v>
      </c>
      <c r="O101" s="59">
        <v>1435</v>
      </c>
      <c r="P101" s="59">
        <v>0</v>
      </c>
      <c r="Q101" s="59">
        <v>0</v>
      </c>
      <c r="R101" s="59">
        <v>101</v>
      </c>
      <c r="S101" s="59">
        <v>0</v>
      </c>
      <c r="T101" s="59">
        <v>0</v>
      </c>
      <c r="U101" s="59">
        <v>500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83">
        <v>0</v>
      </c>
      <c r="AB101" s="59">
        <v>0</v>
      </c>
      <c r="AC101" s="83">
        <v>0</v>
      </c>
      <c r="AD101" s="59">
        <v>0</v>
      </c>
      <c r="AE101" s="83">
        <v>0</v>
      </c>
      <c r="AF101" s="83">
        <v>0</v>
      </c>
      <c r="AG101" s="83"/>
      <c r="AH101" s="83"/>
    </row>
    <row r="102" s="59" customFormat="1" spans="1:34">
      <c r="A102" s="82">
        <v>1200512</v>
      </c>
      <c r="B102" s="59" t="s">
        <v>998</v>
      </c>
      <c r="C102" s="59">
        <v>12005</v>
      </c>
      <c r="D102" s="59">
        <v>12</v>
      </c>
      <c r="E102" s="49" t="s">
        <v>464</v>
      </c>
      <c r="F102" s="49">
        <v>18</v>
      </c>
      <c r="G102" s="49">
        <v>1500</v>
      </c>
      <c r="H102" s="49" t="s">
        <v>464</v>
      </c>
      <c r="I102" s="49" t="s">
        <v>464</v>
      </c>
      <c r="J102" s="49" t="s">
        <v>464</v>
      </c>
      <c r="K102" s="49" t="s">
        <v>464</v>
      </c>
      <c r="L102" s="59">
        <v>23783</v>
      </c>
      <c r="M102" s="59">
        <v>4054</v>
      </c>
      <c r="N102" s="59">
        <v>1448</v>
      </c>
      <c r="O102" s="59">
        <v>1737</v>
      </c>
      <c r="P102" s="59">
        <v>0</v>
      </c>
      <c r="Q102" s="59">
        <v>0</v>
      </c>
      <c r="R102" s="59">
        <v>101</v>
      </c>
      <c r="S102" s="59">
        <v>0</v>
      </c>
      <c r="T102" s="59">
        <v>0</v>
      </c>
      <c r="U102" s="59">
        <v>500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83">
        <v>0</v>
      </c>
      <c r="AB102" s="59">
        <v>0</v>
      </c>
      <c r="AC102" s="83">
        <v>0</v>
      </c>
      <c r="AD102" s="59">
        <v>0</v>
      </c>
      <c r="AE102" s="83">
        <v>0</v>
      </c>
      <c r="AF102" s="83">
        <v>0</v>
      </c>
      <c r="AG102" s="83"/>
      <c r="AH102" s="83"/>
    </row>
    <row r="103" s="59" customFormat="1" spans="1:34">
      <c r="A103" s="82">
        <v>1200513</v>
      </c>
      <c r="B103" s="59" t="s">
        <v>998</v>
      </c>
      <c r="C103" s="59">
        <v>12005</v>
      </c>
      <c r="D103" s="59">
        <v>13</v>
      </c>
      <c r="E103" s="49">
        <v>100231</v>
      </c>
      <c r="F103" s="49" t="s">
        <v>464</v>
      </c>
      <c r="G103" s="49" t="s">
        <v>464</v>
      </c>
      <c r="H103" s="49" t="s">
        <v>464</v>
      </c>
      <c r="I103" s="49" t="s">
        <v>464</v>
      </c>
      <c r="J103" s="49" t="s">
        <v>464</v>
      </c>
      <c r="K103" s="49" t="s">
        <v>464</v>
      </c>
      <c r="L103" s="59">
        <v>29433</v>
      </c>
      <c r="M103" s="59">
        <v>5017</v>
      </c>
      <c r="N103" s="59">
        <v>1792</v>
      </c>
      <c r="O103" s="59">
        <v>2150</v>
      </c>
      <c r="P103" s="59">
        <v>0</v>
      </c>
      <c r="Q103" s="59">
        <v>0</v>
      </c>
      <c r="R103" s="59">
        <v>101</v>
      </c>
      <c r="S103" s="59">
        <v>0</v>
      </c>
      <c r="T103" s="59">
        <v>0</v>
      </c>
      <c r="U103" s="59">
        <v>500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83">
        <v>0</v>
      </c>
      <c r="AB103" s="59">
        <v>0</v>
      </c>
      <c r="AC103" s="83">
        <v>0</v>
      </c>
      <c r="AD103" s="59">
        <v>0</v>
      </c>
      <c r="AE103" s="83">
        <v>0</v>
      </c>
      <c r="AF103" s="83">
        <v>0</v>
      </c>
      <c r="AG103" s="83"/>
      <c r="AH103" s="83"/>
    </row>
    <row r="104" s="59" customFormat="1" spans="1:34">
      <c r="A104" s="82">
        <v>1200514</v>
      </c>
      <c r="B104" s="59" t="s">
        <v>998</v>
      </c>
      <c r="C104" s="59">
        <v>12005</v>
      </c>
      <c r="D104" s="59">
        <v>14</v>
      </c>
      <c r="E104" s="49" t="s">
        <v>464</v>
      </c>
      <c r="F104" s="49">
        <v>2</v>
      </c>
      <c r="G104" s="49">
        <v>9150</v>
      </c>
      <c r="H104" s="49">
        <v>1</v>
      </c>
      <c r="I104" s="49">
        <v>1220</v>
      </c>
      <c r="J104" s="49">
        <v>3</v>
      </c>
      <c r="K104" s="49">
        <v>610</v>
      </c>
      <c r="L104" s="59">
        <v>37120</v>
      </c>
      <c r="M104" s="59">
        <v>6328</v>
      </c>
      <c r="N104" s="59">
        <v>2260</v>
      </c>
      <c r="O104" s="59">
        <v>2712</v>
      </c>
      <c r="P104" s="59">
        <v>0</v>
      </c>
      <c r="Q104" s="59">
        <v>0</v>
      </c>
      <c r="R104" s="59">
        <v>101</v>
      </c>
      <c r="S104" s="59">
        <v>0</v>
      </c>
      <c r="T104" s="59">
        <v>0</v>
      </c>
      <c r="U104" s="59">
        <v>500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83">
        <v>0</v>
      </c>
      <c r="AB104" s="59">
        <v>0</v>
      </c>
      <c r="AC104" s="83">
        <v>0</v>
      </c>
      <c r="AD104" s="59">
        <v>0</v>
      </c>
      <c r="AE104" s="83">
        <v>0</v>
      </c>
      <c r="AF104" s="83">
        <v>0</v>
      </c>
      <c r="AG104" s="83"/>
      <c r="AH104" s="83"/>
    </row>
    <row r="105" s="59" customFormat="1" spans="1:34">
      <c r="A105" s="82">
        <v>1200515</v>
      </c>
      <c r="B105" s="59" t="s">
        <v>998</v>
      </c>
      <c r="C105" s="59">
        <v>12005</v>
      </c>
      <c r="D105" s="59">
        <v>15</v>
      </c>
      <c r="E105" s="49" t="s">
        <v>464</v>
      </c>
      <c r="F105" s="49">
        <v>4</v>
      </c>
      <c r="G105" s="49">
        <v>14</v>
      </c>
      <c r="H105" s="49" t="s">
        <v>464</v>
      </c>
      <c r="I105" s="49" t="s">
        <v>464</v>
      </c>
      <c r="J105" s="49" t="s">
        <v>464</v>
      </c>
      <c r="K105" s="49" t="s">
        <v>464</v>
      </c>
      <c r="L105" s="59">
        <v>47632</v>
      </c>
      <c r="M105" s="59">
        <v>8120</v>
      </c>
      <c r="N105" s="59">
        <v>2900</v>
      </c>
      <c r="O105" s="59">
        <v>3480</v>
      </c>
      <c r="P105" s="59">
        <v>0</v>
      </c>
      <c r="Q105" s="59">
        <v>0</v>
      </c>
      <c r="R105" s="59">
        <v>101</v>
      </c>
      <c r="S105" s="59">
        <v>0</v>
      </c>
      <c r="T105" s="59">
        <v>0</v>
      </c>
      <c r="U105" s="59">
        <v>500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83">
        <v>0</v>
      </c>
      <c r="AB105" s="59">
        <v>0</v>
      </c>
      <c r="AC105" s="83">
        <v>0</v>
      </c>
      <c r="AD105" s="59">
        <v>0</v>
      </c>
      <c r="AE105" s="83">
        <v>0</v>
      </c>
      <c r="AF105" s="83">
        <v>0</v>
      </c>
      <c r="AG105" s="83"/>
      <c r="AH105" s="83"/>
    </row>
    <row r="106" s="60" customFormat="1" spans="1:34">
      <c r="A106" s="62">
        <v>1200516</v>
      </c>
      <c r="B106" s="80" t="s">
        <v>998</v>
      </c>
      <c r="C106" s="49">
        <v>12005</v>
      </c>
      <c r="D106" s="49">
        <v>16</v>
      </c>
      <c r="E106" s="49" t="s">
        <v>464</v>
      </c>
      <c r="F106" s="49">
        <v>1</v>
      </c>
      <c r="G106" s="49">
        <v>6840</v>
      </c>
      <c r="H106" s="49" t="s">
        <v>464</v>
      </c>
      <c r="I106" s="49" t="s">
        <v>464</v>
      </c>
      <c r="J106" s="49" t="s">
        <v>464</v>
      </c>
      <c r="K106" s="49" t="s">
        <v>464</v>
      </c>
      <c r="L106" s="49">
        <v>62020</v>
      </c>
      <c r="M106" s="49">
        <v>10572</v>
      </c>
      <c r="N106" s="49">
        <v>3776</v>
      </c>
      <c r="O106" s="49">
        <v>4531</v>
      </c>
      <c r="P106" s="49">
        <v>0</v>
      </c>
      <c r="Q106" s="49">
        <v>0</v>
      </c>
      <c r="R106" s="49">
        <v>101</v>
      </c>
      <c r="S106" s="49">
        <v>0</v>
      </c>
      <c r="T106" s="49">
        <v>0</v>
      </c>
      <c r="U106" s="49">
        <v>500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H106" s="49"/>
    </row>
    <row r="107" s="60" customFormat="1" spans="1:34">
      <c r="A107" s="62">
        <v>1200517</v>
      </c>
      <c r="B107" s="80" t="s">
        <v>998</v>
      </c>
      <c r="C107" s="49">
        <v>12005</v>
      </c>
      <c r="D107" s="49">
        <v>17</v>
      </c>
      <c r="E107" s="49" t="s">
        <v>464</v>
      </c>
      <c r="F107" s="49">
        <v>20</v>
      </c>
      <c r="G107" s="49">
        <v>2000</v>
      </c>
      <c r="H107" s="49" t="s">
        <v>464</v>
      </c>
      <c r="I107" s="49" t="s">
        <v>464</v>
      </c>
      <c r="J107" s="49" t="s">
        <v>464</v>
      </c>
      <c r="K107" s="49" t="s">
        <v>464</v>
      </c>
      <c r="L107" s="49">
        <v>81730</v>
      </c>
      <c r="M107" s="49">
        <v>13932</v>
      </c>
      <c r="N107" s="49">
        <v>4976</v>
      </c>
      <c r="O107" s="49">
        <v>5971</v>
      </c>
      <c r="P107" s="49">
        <v>0</v>
      </c>
      <c r="Q107" s="49">
        <v>0</v>
      </c>
      <c r="R107" s="49">
        <v>101</v>
      </c>
      <c r="S107" s="49">
        <v>0</v>
      </c>
      <c r="T107" s="49">
        <v>0</v>
      </c>
      <c r="U107" s="49">
        <v>500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H107" s="49"/>
    </row>
    <row r="108" s="60" customFormat="1" spans="1:34">
      <c r="A108" s="62">
        <v>1200518</v>
      </c>
      <c r="B108" s="80" t="s">
        <v>998</v>
      </c>
      <c r="C108" s="49">
        <v>12005</v>
      </c>
      <c r="D108" s="49">
        <v>18</v>
      </c>
      <c r="E108" s="49">
        <v>100241</v>
      </c>
      <c r="F108" s="49" t="s">
        <v>464</v>
      </c>
      <c r="G108" s="49" t="s">
        <v>464</v>
      </c>
      <c r="H108" s="49" t="s">
        <v>464</v>
      </c>
      <c r="I108" s="49" t="s">
        <v>464</v>
      </c>
      <c r="J108" s="49" t="s">
        <v>464</v>
      </c>
      <c r="K108" s="49" t="s">
        <v>464</v>
      </c>
      <c r="L108" s="49">
        <v>108733</v>
      </c>
      <c r="M108" s="49">
        <v>18536</v>
      </c>
      <c r="N108" s="49">
        <v>6620</v>
      </c>
      <c r="O108" s="49">
        <v>7944</v>
      </c>
      <c r="P108" s="49">
        <v>0</v>
      </c>
      <c r="Q108" s="49">
        <v>0</v>
      </c>
      <c r="R108" s="49">
        <v>101</v>
      </c>
      <c r="S108" s="49">
        <v>0</v>
      </c>
      <c r="T108" s="49">
        <v>0</v>
      </c>
      <c r="U108" s="49">
        <v>500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H108" s="49"/>
    </row>
    <row r="109" s="60" customFormat="1" spans="1:34">
      <c r="A109" s="62">
        <v>1200519</v>
      </c>
      <c r="B109" s="80" t="s">
        <v>998</v>
      </c>
      <c r="C109" s="49">
        <v>12005</v>
      </c>
      <c r="D109" s="49">
        <v>19</v>
      </c>
      <c r="E109" s="49" t="s">
        <v>464</v>
      </c>
      <c r="F109" s="49">
        <v>2</v>
      </c>
      <c r="G109" s="49">
        <v>43800</v>
      </c>
      <c r="H109" s="49">
        <v>1</v>
      </c>
      <c r="I109" s="49">
        <v>5840</v>
      </c>
      <c r="J109" s="49">
        <v>3</v>
      </c>
      <c r="K109" s="49">
        <v>2920</v>
      </c>
      <c r="L109" s="49">
        <v>145722</v>
      </c>
      <c r="M109" s="49">
        <v>24841</v>
      </c>
      <c r="N109" s="49">
        <v>8872</v>
      </c>
      <c r="O109" s="49">
        <v>10646</v>
      </c>
      <c r="P109" s="49">
        <v>0</v>
      </c>
      <c r="Q109" s="49">
        <v>0</v>
      </c>
      <c r="R109" s="49">
        <v>101</v>
      </c>
      <c r="S109" s="49">
        <v>0</v>
      </c>
      <c r="T109" s="49">
        <v>0</v>
      </c>
      <c r="U109" s="49">
        <v>500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0</v>
      </c>
      <c r="AB109" s="49">
        <v>0</v>
      </c>
      <c r="AC109" s="49">
        <v>0</v>
      </c>
      <c r="AD109" s="49">
        <v>0</v>
      </c>
      <c r="AE109" s="49">
        <v>0</v>
      </c>
      <c r="AF109" s="49">
        <v>0</v>
      </c>
      <c r="AH109" s="49"/>
    </row>
    <row r="110" s="60" customFormat="1" spans="1:34">
      <c r="A110" s="62">
        <v>1200520</v>
      </c>
      <c r="B110" s="80" t="s">
        <v>998</v>
      </c>
      <c r="C110" s="49">
        <v>12005</v>
      </c>
      <c r="D110" s="49">
        <v>20</v>
      </c>
      <c r="E110" s="49" t="s">
        <v>464</v>
      </c>
      <c r="F110" s="49">
        <v>4</v>
      </c>
      <c r="G110" s="49">
        <v>16</v>
      </c>
      <c r="H110" s="49" t="s">
        <v>464</v>
      </c>
      <c r="I110" s="49" t="s">
        <v>464</v>
      </c>
      <c r="J110" s="49" t="s">
        <v>464</v>
      </c>
      <c r="K110" s="49" t="s">
        <v>464</v>
      </c>
      <c r="L110" s="49">
        <v>196377</v>
      </c>
      <c r="M110" s="49">
        <v>33476</v>
      </c>
      <c r="N110" s="49">
        <v>11956</v>
      </c>
      <c r="O110" s="49">
        <v>14347</v>
      </c>
      <c r="P110" s="49">
        <v>0</v>
      </c>
      <c r="Q110" s="49">
        <v>0</v>
      </c>
      <c r="R110" s="49">
        <v>101</v>
      </c>
      <c r="S110" s="49">
        <v>0</v>
      </c>
      <c r="T110" s="49">
        <v>0</v>
      </c>
      <c r="U110" s="49">
        <v>500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H110" s="49"/>
    </row>
    <row r="111" s="60" customFormat="1" spans="1:34">
      <c r="A111" s="62">
        <v>1200600</v>
      </c>
      <c r="B111" s="80" t="s">
        <v>457</v>
      </c>
      <c r="C111" s="49">
        <v>12006</v>
      </c>
      <c r="D111" s="49">
        <v>0</v>
      </c>
      <c r="E111" s="49"/>
      <c r="F111" s="49"/>
      <c r="G111" s="49"/>
      <c r="H111" s="49"/>
      <c r="I111" s="49"/>
      <c r="J111" s="49"/>
      <c r="K111" s="49"/>
      <c r="L111" s="49">
        <v>694</v>
      </c>
      <c r="M111" s="49">
        <v>119</v>
      </c>
      <c r="N111" s="49">
        <v>42</v>
      </c>
      <c r="O111" s="49">
        <v>50</v>
      </c>
      <c r="P111" s="49">
        <v>0</v>
      </c>
      <c r="Q111" s="49">
        <v>0</v>
      </c>
      <c r="R111" s="49">
        <v>105</v>
      </c>
      <c r="S111" s="49">
        <v>0</v>
      </c>
      <c r="T111" s="49">
        <v>0</v>
      </c>
      <c r="U111" s="49">
        <v>500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H111" s="49"/>
    </row>
    <row r="112" spans="1:32">
      <c r="A112" s="62">
        <v>1200601</v>
      </c>
      <c r="B112" s="80" t="s">
        <v>457</v>
      </c>
      <c r="C112" s="49">
        <v>12006</v>
      </c>
      <c r="D112" s="49">
        <v>1</v>
      </c>
      <c r="E112" s="49" t="s">
        <v>464</v>
      </c>
      <c r="F112" s="49">
        <v>1</v>
      </c>
      <c r="G112" s="49">
        <v>340</v>
      </c>
      <c r="H112" s="49" t="s">
        <v>464</v>
      </c>
      <c r="I112" s="49" t="s">
        <v>464</v>
      </c>
      <c r="J112" s="49" t="s">
        <v>464</v>
      </c>
      <c r="K112" s="49" t="s">
        <v>464</v>
      </c>
      <c r="L112" s="49">
        <v>1526</v>
      </c>
      <c r="M112" s="49">
        <v>261</v>
      </c>
      <c r="N112" s="49">
        <v>92</v>
      </c>
      <c r="O112" s="49">
        <v>110</v>
      </c>
      <c r="P112" s="49">
        <v>0</v>
      </c>
      <c r="Q112" s="49">
        <v>0</v>
      </c>
      <c r="R112" s="49">
        <v>105</v>
      </c>
      <c r="S112" s="49">
        <v>0</v>
      </c>
      <c r="T112" s="49">
        <v>0</v>
      </c>
      <c r="U112" s="49">
        <v>500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60">
        <v>0</v>
      </c>
      <c r="AB112" s="49">
        <v>0</v>
      </c>
      <c r="AC112" s="60">
        <v>0</v>
      </c>
      <c r="AD112" s="49">
        <v>0</v>
      </c>
      <c r="AE112" s="60">
        <v>0</v>
      </c>
      <c r="AF112" s="60">
        <v>0</v>
      </c>
    </row>
    <row r="113" s="59" customFormat="1" spans="1:34">
      <c r="A113" s="82">
        <v>1200602</v>
      </c>
      <c r="B113" s="59" t="s">
        <v>457</v>
      </c>
      <c r="C113" s="59">
        <v>12006</v>
      </c>
      <c r="D113" s="59">
        <v>2</v>
      </c>
      <c r="E113" s="49">
        <v>100211</v>
      </c>
      <c r="F113" s="49" t="s">
        <v>464</v>
      </c>
      <c r="G113" s="49" t="s">
        <v>464</v>
      </c>
      <c r="H113" s="49" t="s">
        <v>464</v>
      </c>
      <c r="I113" s="49" t="s">
        <v>464</v>
      </c>
      <c r="J113" s="49" t="s">
        <v>464</v>
      </c>
      <c r="K113" s="49" t="s">
        <v>464</v>
      </c>
      <c r="L113" s="59">
        <v>2567</v>
      </c>
      <c r="M113" s="59">
        <v>440</v>
      </c>
      <c r="N113" s="59">
        <v>155</v>
      </c>
      <c r="O113" s="59">
        <v>185</v>
      </c>
      <c r="P113" s="59">
        <v>0</v>
      </c>
      <c r="Q113" s="59">
        <v>0</v>
      </c>
      <c r="R113" s="59">
        <v>105</v>
      </c>
      <c r="S113" s="59">
        <v>0</v>
      </c>
      <c r="T113" s="59">
        <v>0</v>
      </c>
      <c r="U113" s="59">
        <v>500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83">
        <v>0</v>
      </c>
      <c r="AB113" s="59">
        <v>0</v>
      </c>
      <c r="AC113" s="83">
        <v>0</v>
      </c>
      <c r="AD113" s="59">
        <v>0</v>
      </c>
      <c r="AE113" s="83">
        <v>0</v>
      </c>
      <c r="AF113" s="83">
        <v>0</v>
      </c>
      <c r="AG113" s="83"/>
      <c r="AH113" s="83"/>
    </row>
    <row r="114" s="59" customFormat="1" spans="1:34">
      <c r="A114" s="82">
        <v>1200603</v>
      </c>
      <c r="B114" s="59" t="s">
        <v>457</v>
      </c>
      <c r="C114" s="59">
        <v>12006</v>
      </c>
      <c r="D114" s="59">
        <v>3</v>
      </c>
      <c r="E114" s="49" t="s">
        <v>464</v>
      </c>
      <c r="F114" s="49">
        <v>1</v>
      </c>
      <c r="G114" s="49">
        <v>660</v>
      </c>
      <c r="H114" s="49" t="s">
        <v>464</v>
      </c>
      <c r="I114" s="49" t="s">
        <v>464</v>
      </c>
      <c r="J114" s="49" t="s">
        <v>464</v>
      </c>
      <c r="K114" s="49" t="s">
        <v>464</v>
      </c>
      <c r="L114" s="59">
        <v>3955</v>
      </c>
      <c r="M114" s="59">
        <v>678</v>
      </c>
      <c r="N114" s="59">
        <v>239</v>
      </c>
      <c r="O114" s="59">
        <v>285</v>
      </c>
      <c r="P114" s="59">
        <v>0</v>
      </c>
      <c r="Q114" s="59">
        <v>0</v>
      </c>
      <c r="R114" s="59">
        <v>105</v>
      </c>
      <c r="S114" s="59">
        <v>0</v>
      </c>
      <c r="T114" s="59">
        <v>0</v>
      </c>
      <c r="U114" s="59">
        <v>500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83">
        <v>0</v>
      </c>
      <c r="AB114" s="59">
        <v>0</v>
      </c>
      <c r="AC114" s="83">
        <v>0</v>
      </c>
      <c r="AD114" s="59">
        <v>0</v>
      </c>
      <c r="AE114" s="83">
        <v>0</v>
      </c>
      <c r="AF114" s="83">
        <v>0</v>
      </c>
      <c r="AG114" s="83"/>
      <c r="AH114" s="83"/>
    </row>
    <row r="115" s="59" customFormat="1" spans="1:34">
      <c r="A115" s="82">
        <v>1200604</v>
      </c>
      <c r="B115" s="59" t="s">
        <v>457</v>
      </c>
      <c r="C115" s="59">
        <v>12006</v>
      </c>
      <c r="D115" s="59">
        <v>4</v>
      </c>
      <c r="E115" s="49" t="s">
        <v>464</v>
      </c>
      <c r="F115" s="49">
        <v>2</v>
      </c>
      <c r="G115" s="49">
        <v>1650</v>
      </c>
      <c r="H115" s="49">
        <v>1</v>
      </c>
      <c r="I115" s="49">
        <v>220</v>
      </c>
      <c r="J115" s="49">
        <v>3</v>
      </c>
      <c r="K115" s="49">
        <v>110</v>
      </c>
      <c r="L115" s="59">
        <v>5482</v>
      </c>
      <c r="M115" s="59">
        <v>940</v>
      </c>
      <c r="N115" s="59">
        <v>331</v>
      </c>
      <c r="O115" s="59">
        <v>395</v>
      </c>
      <c r="P115" s="59">
        <v>0</v>
      </c>
      <c r="Q115" s="59">
        <v>0</v>
      </c>
      <c r="R115" s="59">
        <v>105</v>
      </c>
      <c r="S115" s="59">
        <v>0</v>
      </c>
      <c r="T115" s="59">
        <v>0</v>
      </c>
      <c r="U115" s="59">
        <v>500</v>
      </c>
      <c r="V115" s="59">
        <v>0</v>
      </c>
      <c r="W115" s="59">
        <v>0</v>
      </c>
      <c r="X115" s="59">
        <v>0</v>
      </c>
      <c r="Y115" s="59">
        <v>0</v>
      </c>
      <c r="Z115" s="59">
        <v>0</v>
      </c>
      <c r="AA115" s="83">
        <v>0</v>
      </c>
      <c r="AB115" s="59">
        <v>0</v>
      </c>
      <c r="AC115" s="83">
        <v>0</v>
      </c>
      <c r="AD115" s="59">
        <v>0</v>
      </c>
      <c r="AE115" s="83">
        <v>0</v>
      </c>
      <c r="AF115" s="83">
        <v>0</v>
      </c>
      <c r="AG115" s="83"/>
      <c r="AH115" s="83"/>
    </row>
    <row r="116" s="59" customFormat="1" spans="1:34">
      <c r="A116" s="82">
        <v>1200605</v>
      </c>
      <c r="B116" s="59" t="s">
        <v>457</v>
      </c>
      <c r="C116" s="59">
        <v>12006</v>
      </c>
      <c r="D116" s="59">
        <v>5</v>
      </c>
      <c r="E116" s="49" t="s">
        <v>464</v>
      </c>
      <c r="F116" s="49">
        <v>4</v>
      </c>
      <c r="G116" s="49">
        <v>10</v>
      </c>
      <c r="H116" s="49" t="s">
        <v>464</v>
      </c>
      <c r="I116" s="49" t="s">
        <v>464</v>
      </c>
      <c r="J116" s="49" t="s">
        <v>464</v>
      </c>
      <c r="K116" s="49" t="s">
        <v>464</v>
      </c>
      <c r="L116" s="59">
        <v>7148</v>
      </c>
      <c r="M116" s="59">
        <v>1225</v>
      </c>
      <c r="N116" s="59">
        <v>432</v>
      </c>
      <c r="O116" s="59">
        <v>515</v>
      </c>
      <c r="P116" s="59">
        <v>0</v>
      </c>
      <c r="Q116" s="59">
        <v>0</v>
      </c>
      <c r="R116" s="59">
        <v>105</v>
      </c>
      <c r="S116" s="59">
        <v>0</v>
      </c>
      <c r="T116" s="59">
        <v>0</v>
      </c>
      <c r="U116" s="59">
        <v>500</v>
      </c>
      <c r="V116" s="59">
        <v>0</v>
      </c>
      <c r="W116" s="59">
        <v>0</v>
      </c>
      <c r="X116" s="59">
        <v>0</v>
      </c>
      <c r="Y116" s="59">
        <v>0</v>
      </c>
      <c r="Z116" s="59">
        <v>0</v>
      </c>
      <c r="AA116" s="83">
        <v>0</v>
      </c>
      <c r="AB116" s="59">
        <v>0</v>
      </c>
      <c r="AC116" s="83">
        <v>0</v>
      </c>
      <c r="AD116" s="59">
        <v>0</v>
      </c>
      <c r="AE116" s="83">
        <v>0</v>
      </c>
      <c r="AF116" s="83">
        <v>0</v>
      </c>
      <c r="AG116" s="83"/>
      <c r="AH116" s="83"/>
    </row>
    <row r="117" s="59" customFormat="1" spans="1:34">
      <c r="A117" s="82">
        <v>1200606</v>
      </c>
      <c r="B117" s="59" t="s">
        <v>457</v>
      </c>
      <c r="C117" s="59">
        <v>12006</v>
      </c>
      <c r="D117" s="59">
        <v>6</v>
      </c>
      <c r="E117" s="49" t="s">
        <v>464</v>
      </c>
      <c r="F117" s="49">
        <v>1</v>
      </c>
      <c r="G117" s="49">
        <v>780</v>
      </c>
      <c r="H117" s="49" t="s">
        <v>464</v>
      </c>
      <c r="I117" s="49" t="s">
        <v>464</v>
      </c>
      <c r="J117" s="49" t="s">
        <v>464</v>
      </c>
      <c r="K117" s="49" t="s">
        <v>464</v>
      </c>
      <c r="L117" s="59">
        <v>8952</v>
      </c>
      <c r="M117" s="59">
        <v>1535</v>
      </c>
      <c r="N117" s="59">
        <v>541</v>
      </c>
      <c r="O117" s="59">
        <v>645</v>
      </c>
      <c r="P117" s="59">
        <v>0</v>
      </c>
      <c r="Q117" s="59">
        <v>0</v>
      </c>
      <c r="R117" s="59">
        <v>105</v>
      </c>
      <c r="S117" s="59">
        <v>0</v>
      </c>
      <c r="T117" s="59">
        <v>0</v>
      </c>
      <c r="U117" s="59">
        <v>500</v>
      </c>
      <c r="V117" s="59">
        <v>0</v>
      </c>
      <c r="W117" s="59">
        <v>0</v>
      </c>
      <c r="X117" s="59">
        <v>0</v>
      </c>
      <c r="Y117" s="59">
        <v>0</v>
      </c>
      <c r="Z117" s="59">
        <v>0</v>
      </c>
      <c r="AA117" s="83">
        <v>0</v>
      </c>
      <c r="AB117" s="59">
        <v>0</v>
      </c>
      <c r="AC117" s="83">
        <v>0</v>
      </c>
      <c r="AD117" s="59">
        <v>0</v>
      </c>
      <c r="AE117" s="83">
        <v>0</v>
      </c>
      <c r="AF117" s="83">
        <v>0</v>
      </c>
      <c r="AG117" s="83"/>
      <c r="AH117" s="83"/>
    </row>
    <row r="118" s="59" customFormat="1" spans="1:34">
      <c r="A118" s="82">
        <v>1200607</v>
      </c>
      <c r="B118" s="59" t="s">
        <v>457</v>
      </c>
      <c r="C118" s="59">
        <v>12006</v>
      </c>
      <c r="D118" s="59">
        <v>7</v>
      </c>
      <c r="E118" s="49" t="s">
        <v>464</v>
      </c>
      <c r="F118" s="49">
        <v>20</v>
      </c>
      <c r="G118" s="49">
        <v>1000</v>
      </c>
      <c r="H118" s="49" t="s">
        <v>464</v>
      </c>
      <c r="I118" s="49" t="s">
        <v>464</v>
      </c>
      <c r="J118" s="49" t="s">
        <v>464</v>
      </c>
      <c r="K118" s="49" t="s">
        <v>464</v>
      </c>
      <c r="L118" s="59">
        <v>10895</v>
      </c>
      <c r="M118" s="59">
        <v>1868</v>
      </c>
      <c r="N118" s="59">
        <v>659</v>
      </c>
      <c r="O118" s="59">
        <v>785</v>
      </c>
      <c r="P118" s="59">
        <v>0</v>
      </c>
      <c r="Q118" s="59">
        <v>0</v>
      </c>
      <c r="R118" s="59">
        <v>105</v>
      </c>
      <c r="S118" s="59">
        <v>0</v>
      </c>
      <c r="T118" s="59">
        <v>0</v>
      </c>
      <c r="U118" s="59">
        <v>500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83">
        <v>0</v>
      </c>
      <c r="AB118" s="59">
        <v>0</v>
      </c>
      <c r="AC118" s="83">
        <v>0</v>
      </c>
      <c r="AD118" s="59">
        <v>0</v>
      </c>
      <c r="AE118" s="83">
        <v>0</v>
      </c>
      <c r="AF118" s="83">
        <v>0</v>
      </c>
      <c r="AG118" s="83"/>
      <c r="AH118" s="83"/>
    </row>
    <row r="119" s="59" customFormat="1" spans="1:34">
      <c r="A119" s="82">
        <v>1200608</v>
      </c>
      <c r="B119" s="59" t="s">
        <v>457</v>
      </c>
      <c r="C119" s="59">
        <v>12006</v>
      </c>
      <c r="D119" s="59">
        <v>8</v>
      </c>
      <c r="E119" s="49">
        <v>100221</v>
      </c>
      <c r="F119" s="49" t="s">
        <v>464</v>
      </c>
      <c r="G119" s="49" t="s">
        <v>464</v>
      </c>
      <c r="H119" s="49" t="s">
        <v>464</v>
      </c>
      <c r="I119" s="49" t="s">
        <v>464</v>
      </c>
      <c r="J119" s="49" t="s">
        <v>464</v>
      </c>
      <c r="K119" s="49" t="s">
        <v>464</v>
      </c>
      <c r="L119" s="59">
        <v>12977</v>
      </c>
      <c r="M119" s="59">
        <v>2225</v>
      </c>
      <c r="N119" s="59">
        <v>785</v>
      </c>
      <c r="O119" s="59">
        <v>935</v>
      </c>
      <c r="P119" s="59">
        <v>0</v>
      </c>
      <c r="Q119" s="59">
        <v>0</v>
      </c>
      <c r="R119" s="59">
        <v>105</v>
      </c>
      <c r="S119" s="59">
        <v>0</v>
      </c>
      <c r="T119" s="59">
        <v>0</v>
      </c>
      <c r="U119" s="59">
        <v>500</v>
      </c>
      <c r="V119" s="59">
        <v>0</v>
      </c>
      <c r="W119" s="59">
        <v>0</v>
      </c>
      <c r="X119" s="59">
        <v>0</v>
      </c>
      <c r="Y119" s="59">
        <v>0</v>
      </c>
      <c r="Z119" s="59">
        <v>0</v>
      </c>
      <c r="AA119" s="83">
        <v>0</v>
      </c>
      <c r="AB119" s="59">
        <v>0</v>
      </c>
      <c r="AC119" s="83">
        <v>0</v>
      </c>
      <c r="AD119" s="59">
        <v>0</v>
      </c>
      <c r="AE119" s="83">
        <v>0</v>
      </c>
      <c r="AF119" s="83">
        <v>0</v>
      </c>
      <c r="AG119" s="83"/>
      <c r="AH119" s="83"/>
    </row>
    <row r="120" s="59" customFormat="1" spans="1:34">
      <c r="A120" s="82">
        <v>1200609</v>
      </c>
      <c r="B120" s="59" t="s">
        <v>457</v>
      </c>
      <c r="C120" s="59">
        <v>12006</v>
      </c>
      <c r="D120" s="59">
        <v>9</v>
      </c>
      <c r="E120" s="49" t="s">
        <v>464</v>
      </c>
      <c r="F120" s="49">
        <v>2</v>
      </c>
      <c r="G120" s="49">
        <v>2550</v>
      </c>
      <c r="H120" s="49">
        <v>1</v>
      </c>
      <c r="I120" s="49">
        <v>340</v>
      </c>
      <c r="J120" s="49">
        <v>3</v>
      </c>
      <c r="K120" s="49">
        <v>170</v>
      </c>
      <c r="L120" s="59">
        <v>15198</v>
      </c>
      <c r="M120" s="59">
        <v>2606</v>
      </c>
      <c r="N120" s="59">
        <v>919</v>
      </c>
      <c r="O120" s="59">
        <v>1095</v>
      </c>
      <c r="P120" s="59">
        <v>0</v>
      </c>
      <c r="Q120" s="59">
        <v>0</v>
      </c>
      <c r="R120" s="59">
        <v>105</v>
      </c>
      <c r="S120" s="59">
        <v>0</v>
      </c>
      <c r="T120" s="59">
        <v>0</v>
      </c>
      <c r="U120" s="59">
        <v>500</v>
      </c>
      <c r="V120" s="59">
        <v>0</v>
      </c>
      <c r="W120" s="59">
        <v>0</v>
      </c>
      <c r="X120" s="59">
        <v>0</v>
      </c>
      <c r="Y120" s="59">
        <v>0</v>
      </c>
      <c r="Z120" s="59">
        <v>0</v>
      </c>
      <c r="AA120" s="83">
        <v>0</v>
      </c>
      <c r="AB120" s="59">
        <v>0</v>
      </c>
      <c r="AC120" s="83">
        <v>0</v>
      </c>
      <c r="AD120" s="59">
        <v>0</v>
      </c>
      <c r="AE120" s="83">
        <v>0</v>
      </c>
      <c r="AF120" s="83">
        <v>0</v>
      </c>
      <c r="AG120" s="83"/>
      <c r="AH120" s="83"/>
    </row>
    <row r="121" s="59" customFormat="1" spans="1:34">
      <c r="A121" s="82">
        <v>1200610</v>
      </c>
      <c r="B121" s="59" t="s">
        <v>457</v>
      </c>
      <c r="C121" s="59">
        <v>12006</v>
      </c>
      <c r="D121" s="59">
        <v>10</v>
      </c>
      <c r="E121" s="49" t="s">
        <v>464</v>
      </c>
      <c r="F121" s="49">
        <v>4</v>
      </c>
      <c r="G121" s="49">
        <v>12</v>
      </c>
      <c r="H121" s="49" t="s">
        <v>464</v>
      </c>
      <c r="I121" s="49" t="s">
        <v>464</v>
      </c>
      <c r="J121" s="49" t="s">
        <v>464</v>
      </c>
      <c r="K121" s="49" t="s">
        <v>464</v>
      </c>
      <c r="L121" s="59">
        <v>17558</v>
      </c>
      <c r="M121" s="59">
        <v>3010</v>
      </c>
      <c r="N121" s="59">
        <v>1062</v>
      </c>
      <c r="O121" s="59">
        <v>1265</v>
      </c>
      <c r="P121" s="59">
        <v>0</v>
      </c>
      <c r="Q121" s="59">
        <v>0</v>
      </c>
      <c r="R121" s="59">
        <v>105</v>
      </c>
      <c r="S121" s="59">
        <v>0</v>
      </c>
      <c r="T121" s="59">
        <v>0</v>
      </c>
      <c r="U121" s="59">
        <v>500</v>
      </c>
      <c r="V121" s="59">
        <v>0</v>
      </c>
      <c r="W121" s="59">
        <v>0</v>
      </c>
      <c r="X121" s="59">
        <v>0</v>
      </c>
      <c r="Y121" s="59">
        <v>0</v>
      </c>
      <c r="Z121" s="59">
        <v>0</v>
      </c>
      <c r="AA121" s="83">
        <v>0</v>
      </c>
      <c r="AB121" s="59">
        <v>0</v>
      </c>
      <c r="AC121" s="83">
        <v>0</v>
      </c>
      <c r="AD121" s="59">
        <v>0</v>
      </c>
      <c r="AE121" s="83">
        <v>0</v>
      </c>
      <c r="AF121" s="83">
        <v>0</v>
      </c>
      <c r="AG121" s="83"/>
      <c r="AH121" s="83"/>
    </row>
    <row r="122" s="59" customFormat="1" spans="1:34">
      <c r="A122" s="82">
        <v>1200611</v>
      </c>
      <c r="B122" s="59" t="s">
        <v>457</v>
      </c>
      <c r="C122" s="59">
        <v>12006</v>
      </c>
      <c r="D122" s="59">
        <v>11</v>
      </c>
      <c r="E122" s="49" t="s">
        <v>464</v>
      </c>
      <c r="F122" s="49">
        <v>1</v>
      </c>
      <c r="G122" s="49">
        <v>1380</v>
      </c>
      <c r="H122" s="49" t="s">
        <v>464</v>
      </c>
      <c r="I122" s="49" t="s">
        <v>464</v>
      </c>
      <c r="J122" s="49" t="s">
        <v>464</v>
      </c>
      <c r="K122" s="49" t="s">
        <v>464</v>
      </c>
      <c r="L122" s="59">
        <v>20750</v>
      </c>
      <c r="M122" s="59">
        <v>3558</v>
      </c>
      <c r="N122" s="59">
        <v>1255</v>
      </c>
      <c r="O122" s="59">
        <v>1495</v>
      </c>
      <c r="P122" s="59">
        <v>0</v>
      </c>
      <c r="Q122" s="59">
        <v>0</v>
      </c>
      <c r="R122" s="59">
        <v>105</v>
      </c>
      <c r="S122" s="59">
        <v>0</v>
      </c>
      <c r="T122" s="59">
        <v>0</v>
      </c>
      <c r="U122" s="59">
        <v>500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83">
        <v>0</v>
      </c>
      <c r="AB122" s="59">
        <v>0</v>
      </c>
      <c r="AC122" s="83">
        <v>0</v>
      </c>
      <c r="AD122" s="59">
        <v>0</v>
      </c>
      <c r="AE122" s="83">
        <v>0</v>
      </c>
      <c r="AF122" s="83">
        <v>0</v>
      </c>
      <c r="AG122" s="83"/>
      <c r="AH122" s="83"/>
    </row>
    <row r="123" s="59" customFormat="1" spans="1:34">
      <c r="A123" s="82">
        <v>1200612</v>
      </c>
      <c r="B123" s="59" t="s">
        <v>457</v>
      </c>
      <c r="C123" s="59">
        <v>12006</v>
      </c>
      <c r="D123" s="59">
        <v>12</v>
      </c>
      <c r="E123" s="49" t="s">
        <v>464</v>
      </c>
      <c r="F123" s="49">
        <v>18</v>
      </c>
      <c r="G123" s="49">
        <v>1500</v>
      </c>
      <c r="H123" s="49" t="s">
        <v>464</v>
      </c>
      <c r="I123" s="49" t="s">
        <v>464</v>
      </c>
      <c r="J123" s="49" t="s">
        <v>464</v>
      </c>
      <c r="K123" s="49" t="s">
        <v>464</v>
      </c>
      <c r="L123" s="59">
        <v>25122</v>
      </c>
      <c r="M123" s="59">
        <v>4307</v>
      </c>
      <c r="N123" s="59">
        <v>1520</v>
      </c>
      <c r="O123" s="59">
        <v>1810</v>
      </c>
      <c r="P123" s="59">
        <v>0</v>
      </c>
      <c r="Q123" s="59">
        <v>0</v>
      </c>
      <c r="R123" s="59">
        <v>105</v>
      </c>
      <c r="S123" s="59">
        <v>0</v>
      </c>
      <c r="T123" s="59">
        <v>0</v>
      </c>
      <c r="U123" s="59">
        <v>500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83">
        <v>0</v>
      </c>
      <c r="AB123" s="59">
        <v>0</v>
      </c>
      <c r="AC123" s="83">
        <v>0</v>
      </c>
      <c r="AD123" s="59">
        <v>0</v>
      </c>
      <c r="AE123" s="83">
        <v>0</v>
      </c>
      <c r="AF123" s="83">
        <v>0</v>
      </c>
      <c r="AG123" s="83"/>
      <c r="AH123" s="83"/>
    </row>
    <row r="124" s="59" customFormat="1" spans="1:34">
      <c r="A124" s="82">
        <v>1200613</v>
      </c>
      <c r="B124" s="59" t="s">
        <v>457</v>
      </c>
      <c r="C124" s="59">
        <v>12006</v>
      </c>
      <c r="D124" s="59">
        <v>13</v>
      </c>
      <c r="E124" s="49">
        <v>100231</v>
      </c>
      <c r="F124" s="49" t="s">
        <v>464</v>
      </c>
      <c r="G124" s="49" t="s">
        <v>464</v>
      </c>
      <c r="H124" s="49" t="s">
        <v>464</v>
      </c>
      <c r="I124" s="49" t="s">
        <v>464</v>
      </c>
      <c r="J124" s="49" t="s">
        <v>464</v>
      </c>
      <c r="K124" s="49" t="s">
        <v>464</v>
      </c>
      <c r="L124" s="59">
        <v>31091</v>
      </c>
      <c r="M124" s="59">
        <v>5331</v>
      </c>
      <c r="N124" s="59">
        <v>1881</v>
      </c>
      <c r="O124" s="59">
        <v>2240</v>
      </c>
      <c r="P124" s="59">
        <v>0</v>
      </c>
      <c r="Q124" s="59">
        <v>0</v>
      </c>
      <c r="R124" s="59">
        <v>105</v>
      </c>
      <c r="S124" s="59">
        <v>0</v>
      </c>
      <c r="T124" s="59">
        <v>0</v>
      </c>
      <c r="U124" s="59">
        <v>500</v>
      </c>
      <c r="V124" s="59">
        <v>0</v>
      </c>
      <c r="W124" s="59">
        <v>0</v>
      </c>
      <c r="X124" s="59">
        <v>0</v>
      </c>
      <c r="Y124" s="59">
        <v>0</v>
      </c>
      <c r="Z124" s="59">
        <v>0</v>
      </c>
      <c r="AA124" s="83">
        <v>0</v>
      </c>
      <c r="AB124" s="59">
        <v>0</v>
      </c>
      <c r="AC124" s="83">
        <v>0</v>
      </c>
      <c r="AD124" s="59">
        <v>0</v>
      </c>
      <c r="AE124" s="83">
        <v>0</v>
      </c>
      <c r="AF124" s="83">
        <v>0</v>
      </c>
      <c r="AG124" s="83"/>
      <c r="AH124" s="83"/>
    </row>
    <row r="125" s="59" customFormat="1" spans="1:34">
      <c r="A125" s="82">
        <v>1200614</v>
      </c>
      <c r="B125" s="59" t="s">
        <v>457</v>
      </c>
      <c r="C125" s="59">
        <v>12006</v>
      </c>
      <c r="D125" s="59">
        <v>14</v>
      </c>
      <c r="E125" s="49" t="s">
        <v>464</v>
      </c>
      <c r="F125" s="49">
        <v>2</v>
      </c>
      <c r="G125" s="49">
        <v>9150</v>
      </c>
      <c r="H125" s="49">
        <v>1</v>
      </c>
      <c r="I125" s="49">
        <v>1220</v>
      </c>
      <c r="J125" s="49">
        <v>3</v>
      </c>
      <c r="K125" s="49">
        <v>610</v>
      </c>
      <c r="L125" s="59">
        <v>39211</v>
      </c>
      <c r="M125" s="59">
        <v>6723</v>
      </c>
      <c r="N125" s="59">
        <v>2373</v>
      </c>
      <c r="O125" s="59">
        <v>2825</v>
      </c>
      <c r="P125" s="59">
        <v>0</v>
      </c>
      <c r="Q125" s="59">
        <v>0</v>
      </c>
      <c r="R125" s="59">
        <v>105</v>
      </c>
      <c r="S125" s="59">
        <v>0</v>
      </c>
      <c r="T125" s="59">
        <v>0</v>
      </c>
      <c r="U125" s="59">
        <v>500</v>
      </c>
      <c r="V125" s="59">
        <v>0</v>
      </c>
      <c r="W125" s="59">
        <v>0</v>
      </c>
      <c r="X125" s="59">
        <v>0</v>
      </c>
      <c r="Y125" s="59">
        <v>0</v>
      </c>
      <c r="Z125" s="59">
        <v>0</v>
      </c>
      <c r="AA125" s="83">
        <v>0</v>
      </c>
      <c r="AB125" s="59">
        <v>0</v>
      </c>
      <c r="AC125" s="83">
        <v>0</v>
      </c>
      <c r="AD125" s="59">
        <v>0</v>
      </c>
      <c r="AE125" s="83">
        <v>0</v>
      </c>
      <c r="AF125" s="83">
        <v>0</v>
      </c>
      <c r="AG125" s="83"/>
      <c r="AH125" s="83"/>
    </row>
    <row r="126" s="59" customFormat="1" spans="1:34">
      <c r="A126" s="82">
        <v>1200615</v>
      </c>
      <c r="B126" s="59" t="s">
        <v>457</v>
      </c>
      <c r="C126" s="59">
        <v>12006</v>
      </c>
      <c r="D126" s="59">
        <v>15</v>
      </c>
      <c r="E126" s="49" t="s">
        <v>464</v>
      </c>
      <c r="F126" s="49">
        <v>4</v>
      </c>
      <c r="G126" s="49">
        <v>14</v>
      </c>
      <c r="H126" s="49" t="s">
        <v>464</v>
      </c>
      <c r="I126" s="49" t="s">
        <v>464</v>
      </c>
      <c r="J126" s="49" t="s">
        <v>464</v>
      </c>
      <c r="K126" s="49" t="s">
        <v>464</v>
      </c>
      <c r="L126" s="59">
        <v>50315</v>
      </c>
      <c r="M126" s="59">
        <v>8627</v>
      </c>
      <c r="N126" s="59">
        <v>3045</v>
      </c>
      <c r="O126" s="59">
        <v>3625</v>
      </c>
      <c r="P126" s="59">
        <v>0</v>
      </c>
      <c r="Q126" s="59">
        <v>0</v>
      </c>
      <c r="R126" s="59">
        <v>105</v>
      </c>
      <c r="S126" s="59">
        <v>0</v>
      </c>
      <c r="T126" s="59">
        <v>0</v>
      </c>
      <c r="U126" s="59">
        <v>500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83">
        <v>0</v>
      </c>
      <c r="AB126" s="59">
        <v>0</v>
      </c>
      <c r="AC126" s="83">
        <v>0</v>
      </c>
      <c r="AD126" s="59">
        <v>0</v>
      </c>
      <c r="AE126" s="83">
        <v>0</v>
      </c>
      <c r="AF126" s="83">
        <v>0</v>
      </c>
      <c r="AG126" s="83"/>
      <c r="AH126" s="83"/>
    </row>
    <row r="127" s="59" customFormat="1" spans="1:34">
      <c r="A127" s="82">
        <v>1200616</v>
      </c>
      <c r="B127" s="59" t="s">
        <v>457</v>
      </c>
      <c r="C127" s="59">
        <v>12006</v>
      </c>
      <c r="D127" s="59">
        <v>16</v>
      </c>
      <c r="E127" s="49" t="s">
        <v>464</v>
      </c>
      <c r="F127" s="49">
        <v>1</v>
      </c>
      <c r="G127" s="49">
        <v>6840</v>
      </c>
      <c r="H127" s="49" t="s">
        <v>464</v>
      </c>
      <c r="I127" s="49" t="s">
        <v>464</v>
      </c>
      <c r="J127" s="49" t="s">
        <v>464</v>
      </c>
      <c r="K127" s="49" t="s">
        <v>464</v>
      </c>
      <c r="L127" s="59">
        <v>65513</v>
      </c>
      <c r="M127" s="59">
        <v>11233</v>
      </c>
      <c r="N127" s="59">
        <v>3964</v>
      </c>
      <c r="O127" s="59">
        <v>4720</v>
      </c>
      <c r="P127" s="59">
        <v>0</v>
      </c>
      <c r="Q127" s="59">
        <v>0</v>
      </c>
      <c r="R127" s="59">
        <v>105</v>
      </c>
      <c r="S127" s="59">
        <v>0</v>
      </c>
      <c r="T127" s="59">
        <v>0</v>
      </c>
      <c r="U127" s="59">
        <v>500</v>
      </c>
      <c r="V127" s="59">
        <v>0</v>
      </c>
      <c r="W127" s="59">
        <v>0</v>
      </c>
      <c r="X127" s="59">
        <v>0</v>
      </c>
      <c r="Y127" s="59">
        <v>0</v>
      </c>
      <c r="Z127" s="59">
        <v>0</v>
      </c>
      <c r="AA127" s="83">
        <v>0</v>
      </c>
      <c r="AB127" s="59">
        <v>0</v>
      </c>
      <c r="AC127" s="83">
        <v>0</v>
      </c>
      <c r="AD127" s="59">
        <v>0</v>
      </c>
      <c r="AE127" s="83">
        <v>0</v>
      </c>
      <c r="AF127" s="83">
        <v>0</v>
      </c>
      <c r="AG127" s="83"/>
      <c r="AH127" s="83"/>
    </row>
    <row r="128" s="59" customFormat="1" spans="1:34">
      <c r="A128" s="82">
        <v>1200617</v>
      </c>
      <c r="B128" s="59" t="s">
        <v>457</v>
      </c>
      <c r="C128" s="59">
        <v>12006</v>
      </c>
      <c r="D128" s="59">
        <v>17</v>
      </c>
      <c r="E128" s="49" t="s">
        <v>464</v>
      </c>
      <c r="F128" s="49">
        <v>20</v>
      </c>
      <c r="G128" s="49">
        <v>2000</v>
      </c>
      <c r="H128" s="49" t="s">
        <v>464</v>
      </c>
      <c r="I128" s="49" t="s">
        <v>464</v>
      </c>
      <c r="J128" s="49" t="s">
        <v>464</v>
      </c>
      <c r="K128" s="49" t="s">
        <v>464</v>
      </c>
      <c r="L128" s="59">
        <v>86333</v>
      </c>
      <c r="M128" s="59">
        <v>14803</v>
      </c>
      <c r="N128" s="59">
        <v>5224</v>
      </c>
      <c r="O128" s="59">
        <v>6220</v>
      </c>
      <c r="P128" s="59">
        <v>0</v>
      </c>
      <c r="Q128" s="59">
        <v>0</v>
      </c>
      <c r="R128" s="59">
        <v>105</v>
      </c>
      <c r="S128" s="59">
        <v>0</v>
      </c>
      <c r="T128" s="59">
        <v>0</v>
      </c>
      <c r="U128" s="59">
        <v>500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83">
        <v>0</v>
      </c>
      <c r="AB128" s="59">
        <v>0</v>
      </c>
      <c r="AC128" s="83">
        <v>0</v>
      </c>
      <c r="AD128" s="59">
        <v>0</v>
      </c>
      <c r="AE128" s="83">
        <v>0</v>
      </c>
      <c r="AF128" s="83">
        <v>0</v>
      </c>
      <c r="AG128" s="83"/>
      <c r="AH128" s="83"/>
    </row>
    <row r="129" s="59" customFormat="1" spans="1:34">
      <c r="A129" s="82">
        <v>1200618</v>
      </c>
      <c r="B129" s="59" t="s">
        <v>457</v>
      </c>
      <c r="C129" s="59">
        <v>12006</v>
      </c>
      <c r="D129" s="59">
        <v>18</v>
      </c>
      <c r="E129" s="49">
        <v>100241</v>
      </c>
      <c r="F129" s="49" t="s">
        <v>464</v>
      </c>
      <c r="G129" s="49" t="s">
        <v>464</v>
      </c>
      <c r="H129" s="49" t="s">
        <v>464</v>
      </c>
      <c r="I129" s="49" t="s">
        <v>464</v>
      </c>
      <c r="J129" s="49" t="s">
        <v>464</v>
      </c>
      <c r="K129" s="49" t="s">
        <v>464</v>
      </c>
      <c r="L129" s="59">
        <v>114857</v>
      </c>
      <c r="M129" s="59">
        <v>19694</v>
      </c>
      <c r="N129" s="59">
        <v>6951</v>
      </c>
      <c r="O129" s="59">
        <v>8275</v>
      </c>
      <c r="P129" s="59">
        <v>0</v>
      </c>
      <c r="Q129" s="59">
        <v>0</v>
      </c>
      <c r="R129" s="59">
        <v>105</v>
      </c>
      <c r="S129" s="59">
        <v>0</v>
      </c>
      <c r="T129" s="59">
        <v>0</v>
      </c>
      <c r="U129" s="59">
        <v>500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83">
        <v>0</v>
      </c>
      <c r="AB129" s="59">
        <v>0</v>
      </c>
      <c r="AC129" s="83">
        <v>0</v>
      </c>
      <c r="AD129" s="59">
        <v>0</v>
      </c>
      <c r="AE129" s="83">
        <v>0</v>
      </c>
      <c r="AF129" s="83">
        <v>0</v>
      </c>
      <c r="AG129" s="83"/>
      <c r="AH129" s="83"/>
    </row>
    <row r="130" s="59" customFormat="1" spans="1:34">
      <c r="A130" s="82">
        <v>1200619</v>
      </c>
      <c r="B130" s="59" t="s">
        <v>457</v>
      </c>
      <c r="C130" s="59">
        <v>12006</v>
      </c>
      <c r="D130" s="59">
        <v>19</v>
      </c>
      <c r="E130" s="49" t="s">
        <v>464</v>
      </c>
      <c r="F130" s="49">
        <v>2</v>
      </c>
      <c r="G130" s="49">
        <v>43800</v>
      </c>
      <c r="H130" s="49">
        <v>1</v>
      </c>
      <c r="I130" s="49">
        <v>5840</v>
      </c>
      <c r="J130" s="49">
        <v>3</v>
      </c>
      <c r="K130" s="49">
        <v>2920</v>
      </c>
      <c r="L130" s="59">
        <v>153929</v>
      </c>
      <c r="M130" s="59">
        <v>26394</v>
      </c>
      <c r="N130" s="59">
        <v>9315</v>
      </c>
      <c r="O130" s="59">
        <v>11090</v>
      </c>
      <c r="P130" s="59">
        <v>0</v>
      </c>
      <c r="Q130" s="59">
        <v>0</v>
      </c>
      <c r="R130" s="59">
        <v>105</v>
      </c>
      <c r="S130" s="59">
        <v>0</v>
      </c>
      <c r="T130" s="59">
        <v>0</v>
      </c>
      <c r="U130" s="59">
        <v>500</v>
      </c>
      <c r="V130" s="59">
        <v>0</v>
      </c>
      <c r="W130" s="59">
        <v>0</v>
      </c>
      <c r="X130" s="59">
        <v>0</v>
      </c>
      <c r="Y130" s="59">
        <v>0</v>
      </c>
      <c r="Z130" s="59">
        <v>0</v>
      </c>
      <c r="AA130" s="83">
        <v>0</v>
      </c>
      <c r="AB130" s="59">
        <v>0</v>
      </c>
      <c r="AC130" s="83">
        <v>0</v>
      </c>
      <c r="AD130" s="59">
        <v>0</v>
      </c>
      <c r="AE130" s="83">
        <v>0</v>
      </c>
      <c r="AF130" s="83">
        <v>0</v>
      </c>
      <c r="AG130" s="83"/>
      <c r="AH130" s="83"/>
    </row>
    <row r="131" s="59" customFormat="1" spans="1:34">
      <c r="A131" s="82">
        <v>1200620</v>
      </c>
      <c r="B131" s="59" t="s">
        <v>457</v>
      </c>
      <c r="C131" s="59">
        <v>12006</v>
      </c>
      <c r="D131" s="59">
        <v>20</v>
      </c>
      <c r="E131" s="49" t="s">
        <v>464</v>
      </c>
      <c r="F131" s="49">
        <v>4</v>
      </c>
      <c r="G131" s="49">
        <v>16</v>
      </c>
      <c r="H131" s="49" t="s">
        <v>464</v>
      </c>
      <c r="I131" s="49" t="s">
        <v>464</v>
      </c>
      <c r="J131" s="49" t="s">
        <v>464</v>
      </c>
      <c r="K131" s="49" t="s">
        <v>464</v>
      </c>
      <c r="L131" s="59">
        <v>207436</v>
      </c>
      <c r="M131" s="59">
        <v>35569</v>
      </c>
      <c r="N131" s="59">
        <v>12553</v>
      </c>
      <c r="O131" s="59">
        <v>14945</v>
      </c>
      <c r="P131" s="59">
        <v>0</v>
      </c>
      <c r="Q131" s="59">
        <v>0</v>
      </c>
      <c r="R131" s="59">
        <v>105</v>
      </c>
      <c r="S131" s="59">
        <v>0</v>
      </c>
      <c r="T131" s="59">
        <v>0</v>
      </c>
      <c r="U131" s="59">
        <v>500</v>
      </c>
      <c r="V131" s="59">
        <v>0</v>
      </c>
      <c r="W131" s="59">
        <v>0</v>
      </c>
      <c r="X131" s="59">
        <v>0</v>
      </c>
      <c r="Y131" s="59">
        <v>0</v>
      </c>
      <c r="Z131" s="59">
        <v>0</v>
      </c>
      <c r="AA131" s="83">
        <v>0</v>
      </c>
      <c r="AB131" s="59">
        <v>0</v>
      </c>
      <c r="AC131" s="83">
        <v>0</v>
      </c>
      <c r="AD131" s="59">
        <v>0</v>
      </c>
      <c r="AE131" s="83">
        <v>0</v>
      </c>
      <c r="AF131" s="83">
        <v>0</v>
      </c>
      <c r="AG131" s="83"/>
      <c r="AH131" s="83"/>
    </row>
    <row r="132" s="59" customFormat="1" spans="1:34">
      <c r="A132" s="82"/>
      <c r="E132" s="84"/>
      <c r="F132" s="49"/>
      <c r="G132" s="49"/>
      <c r="H132" s="49"/>
      <c r="I132" s="49"/>
      <c r="J132" s="49"/>
      <c r="K132" s="49"/>
      <c r="AA132" s="83"/>
      <c r="AC132" s="83"/>
      <c r="AE132" s="83"/>
      <c r="AF132" s="83"/>
      <c r="AG132" s="83"/>
      <c r="AH132" s="83"/>
    </row>
    <row r="133" s="59" customFormat="1" spans="1:34">
      <c r="A133" s="82">
        <v>2200100</v>
      </c>
      <c r="B133" s="59" t="s">
        <v>999</v>
      </c>
      <c r="C133" s="59">
        <v>22001</v>
      </c>
      <c r="D133" s="59">
        <v>0</v>
      </c>
      <c r="E133" s="49"/>
      <c r="F133" s="49"/>
      <c r="G133" s="49"/>
      <c r="H133" s="49"/>
      <c r="I133" s="49"/>
      <c r="J133" s="49"/>
      <c r="K133" s="49"/>
      <c r="L133" s="59">
        <v>729</v>
      </c>
      <c r="M133" s="59">
        <v>106</v>
      </c>
      <c r="N133" s="59">
        <v>45</v>
      </c>
      <c r="O133" s="59">
        <v>54</v>
      </c>
      <c r="P133" s="59">
        <v>0</v>
      </c>
      <c r="Q133" s="59">
        <v>0</v>
      </c>
      <c r="R133" s="59">
        <v>97</v>
      </c>
      <c r="S133" s="59">
        <v>0</v>
      </c>
      <c r="T133" s="59">
        <v>0</v>
      </c>
      <c r="U133" s="59">
        <v>500</v>
      </c>
      <c r="V133" s="59">
        <v>0</v>
      </c>
      <c r="W133" s="59">
        <v>0</v>
      </c>
      <c r="X133" s="59">
        <v>0</v>
      </c>
      <c r="Y133" s="59">
        <v>0</v>
      </c>
      <c r="Z133" s="59">
        <v>0</v>
      </c>
      <c r="AA133" s="83">
        <v>0</v>
      </c>
      <c r="AB133" s="59">
        <v>0</v>
      </c>
      <c r="AC133" s="83">
        <v>0</v>
      </c>
      <c r="AD133" s="59">
        <v>0</v>
      </c>
      <c r="AE133" s="83">
        <v>0</v>
      </c>
      <c r="AF133" s="83">
        <v>0</v>
      </c>
      <c r="AG133" s="83"/>
      <c r="AH133" s="83"/>
    </row>
    <row r="134" spans="1:32">
      <c r="A134" s="62">
        <v>2200101</v>
      </c>
      <c r="B134" s="80" t="s">
        <v>999</v>
      </c>
      <c r="C134" s="49">
        <v>22001</v>
      </c>
      <c r="D134" s="49">
        <v>1</v>
      </c>
      <c r="E134" s="49" t="s">
        <v>464</v>
      </c>
      <c r="F134" s="49">
        <v>1</v>
      </c>
      <c r="G134" s="49">
        <v>340</v>
      </c>
      <c r="H134" s="49" t="s">
        <v>464</v>
      </c>
      <c r="I134" s="49" t="s">
        <v>464</v>
      </c>
      <c r="J134" s="49" t="s">
        <v>464</v>
      </c>
      <c r="K134" s="49" t="s">
        <v>464</v>
      </c>
      <c r="L134" s="49">
        <v>1603</v>
      </c>
      <c r="M134" s="49">
        <v>233</v>
      </c>
      <c r="N134" s="49">
        <v>99</v>
      </c>
      <c r="O134" s="49">
        <v>118</v>
      </c>
      <c r="P134" s="49">
        <v>0</v>
      </c>
      <c r="Q134" s="49">
        <v>0</v>
      </c>
      <c r="R134" s="49">
        <v>97</v>
      </c>
      <c r="S134" s="49">
        <v>0</v>
      </c>
      <c r="T134" s="49">
        <v>0</v>
      </c>
      <c r="U134" s="49">
        <v>500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60">
        <v>0</v>
      </c>
      <c r="AB134" s="49">
        <v>0</v>
      </c>
      <c r="AC134" s="60">
        <v>0</v>
      </c>
      <c r="AD134" s="49">
        <v>0</v>
      </c>
      <c r="AE134" s="60">
        <v>0</v>
      </c>
      <c r="AF134" s="60">
        <v>0</v>
      </c>
    </row>
    <row r="135" spans="1:32">
      <c r="A135" s="62">
        <v>2200102</v>
      </c>
      <c r="B135" s="49" t="s">
        <v>999</v>
      </c>
      <c r="C135" s="49">
        <v>22001</v>
      </c>
      <c r="D135" s="49">
        <v>2</v>
      </c>
      <c r="E135" s="49">
        <v>100211</v>
      </c>
      <c r="F135" s="49" t="s">
        <v>464</v>
      </c>
      <c r="G135" s="49" t="s">
        <v>464</v>
      </c>
      <c r="H135" s="49" t="s">
        <v>464</v>
      </c>
      <c r="I135" s="49" t="s">
        <v>464</v>
      </c>
      <c r="J135" s="49" t="s">
        <v>464</v>
      </c>
      <c r="K135" s="49" t="s">
        <v>464</v>
      </c>
      <c r="L135" s="49">
        <v>2697</v>
      </c>
      <c r="M135" s="49">
        <v>392</v>
      </c>
      <c r="N135" s="49">
        <v>166</v>
      </c>
      <c r="O135" s="49">
        <v>199</v>
      </c>
      <c r="P135" s="49">
        <v>0</v>
      </c>
      <c r="Q135" s="49">
        <v>0</v>
      </c>
      <c r="R135" s="49">
        <v>97</v>
      </c>
      <c r="S135" s="49">
        <v>0</v>
      </c>
      <c r="T135" s="49">
        <v>0</v>
      </c>
      <c r="U135" s="49">
        <v>500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60">
        <v>0</v>
      </c>
      <c r="AB135" s="49">
        <v>0</v>
      </c>
      <c r="AC135" s="60">
        <v>0</v>
      </c>
      <c r="AD135" s="49">
        <v>0</v>
      </c>
      <c r="AE135" s="60">
        <v>0</v>
      </c>
      <c r="AF135" s="60">
        <v>0</v>
      </c>
    </row>
    <row r="136" spans="1:32">
      <c r="A136" s="62">
        <v>2200103</v>
      </c>
      <c r="B136" s="49" t="s">
        <v>999</v>
      </c>
      <c r="C136" s="49">
        <v>22001</v>
      </c>
      <c r="D136" s="49">
        <v>3</v>
      </c>
      <c r="E136" s="49" t="s">
        <v>464</v>
      </c>
      <c r="F136" s="49">
        <v>1</v>
      </c>
      <c r="G136" s="49">
        <v>660</v>
      </c>
      <c r="H136" s="49" t="s">
        <v>464</v>
      </c>
      <c r="I136" s="49" t="s">
        <v>464</v>
      </c>
      <c r="J136" s="49" t="s">
        <v>464</v>
      </c>
      <c r="K136" s="49" t="s">
        <v>464</v>
      </c>
      <c r="L136" s="49">
        <v>4155</v>
      </c>
      <c r="M136" s="49">
        <v>604</v>
      </c>
      <c r="N136" s="49">
        <v>256</v>
      </c>
      <c r="O136" s="49">
        <v>307</v>
      </c>
      <c r="P136" s="49">
        <v>0</v>
      </c>
      <c r="Q136" s="49">
        <v>0</v>
      </c>
      <c r="R136" s="49">
        <v>97</v>
      </c>
      <c r="S136" s="49">
        <v>0</v>
      </c>
      <c r="T136" s="49">
        <v>0</v>
      </c>
      <c r="U136" s="49">
        <v>500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60">
        <v>0</v>
      </c>
      <c r="AB136" s="49">
        <v>0</v>
      </c>
      <c r="AC136" s="60">
        <v>0</v>
      </c>
      <c r="AD136" s="49">
        <v>0</v>
      </c>
      <c r="AE136" s="60">
        <v>0</v>
      </c>
      <c r="AF136" s="60">
        <v>0</v>
      </c>
    </row>
    <row r="137" spans="1:32">
      <c r="A137" s="62">
        <v>2200104</v>
      </c>
      <c r="B137" s="49" t="s">
        <v>999</v>
      </c>
      <c r="C137" s="49">
        <v>22001</v>
      </c>
      <c r="D137" s="49">
        <v>4</v>
      </c>
      <c r="E137" s="49" t="s">
        <v>464</v>
      </c>
      <c r="F137" s="49">
        <v>2</v>
      </c>
      <c r="G137" s="49">
        <v>1650</v>
      </c>
      <c r="H137" s="49">
        <v>1</v>
      </c>
      <c r="I137" s="49">
        <v>220</v>
      </c>
      <c r="J137" s="49">
        <v>3</v>
      </c>
      <c r="K137" s="49">
        <v>110</v>
      </c>
      <c r="L137" s="49">
        <v>5759</v>
      </c>
      <c r="M137" s="49">
        <v>837</v>
      </c>
      <c r="N137" s="49">
        <v>355</v>
      </c>
      <c r="O137" s="49">
        <v>426</v>
      </c>
      <c r="P137" s="49">
        <v>0</v>
      </c>
      <c r="Q137" s="49">
        <v>0</v>
      </c>
      <c r="R137" s="49">
        <v>97</v>
      </c>
      <c r="S137" s="49">
        <v>0</v>
      </c>
      <c r="T137" s="49">
        <v>0</v>
      </c>
      <c r="U137" s="49">
        <v>500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60">
        <v>0</v>
      </c>
      <c r="AB137" s="49">
        <v>0</v>
      </c>
      <c r="AC137" s="60">
        <v>0</v>
      </c>
      <c r="AD137" s="49">
        <v>0</v>
      </c>
      <c r="AE137" s="60">
        <v>0</v>
      </c>
      <c r="AF137" s="60">
        <v>0</v>
      </c>
    </row>
    <row r="138" spans="1:32">
      <c r="A138" s="62">
        <v>2200105</v>
      </c>
      <c r="B138" s="49" t="s">
        <v>999</v>
      </c>
      <c r="C138" s="49">
        <v>22001</v>
      </c>
      <c r="D138" s="49">
        <v>5</v>
      </c>
      <c r="E138" s="49" t="s">
        <v>464</v>
      </c>
      <c r="F138" s="49">
        <v>4</v>
      </c>
      <c r="G138" s="49">
        <v>10</v>
      </c>
      <c r="H138" s="49" t="s">
        <v>464</v>
      </c>
      <c r="I138" s="49" t="s">
        <v>464</v>
      </c>
      <c r="J138" s="49" t="s">
        <v>464</v>
      </c>
      <c r="K138" s="49" t="s">
        <v>464</v>
      </c>
      <c r="L138" s="49">
        <v>7508</v>
      </c>
      <c r="M138" s="49">
        <v>1091</v>
      </c>
      <c r="N138" s="49">
        <v>463</v>
      </c>
      <c r="O138" s="49">
        <v>556</v>
      </c>
      <c r="P138" s="49">
        <v>0</v>
      </c>
      <c r="Q138" s="49">
        <v>0</v>
      </c>
      <c r="R138" s="49">
        <v>97</v>
      </c>
      <c r="S138" s="49">
        <v>0</v>
      </c>
      <c r="T138" s="49">
        <v>0</v>
      </c>
      <c r="U138" s="49">
        <v>500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60">
        <v>0</v>
      </c>
      <c r="AB138" s="49">
        <v>0</v>
      </c>
      <c r="AC138" s="60">
        <v>0</v>
      </c>
      <c r="AD138" s="49">
        <v>0</v>
      </c>
      <c r="AE138" s="60">
        <v>0</v>
      </c>
      <c r="AF138" s="60">
        <v>0</v>
      </c>
    </row>
    <row r="139" spans="1:32">
      <c r="A139" s="62">
        <v>2200106</v>
      </c>
      <c r="B139" s="49" t="s">
        <v>999</v>
      </c>
      <c r="C139" s="49">
        <v>22001</v>
      </c>
      <c r="D139" s="49">
        <v>6</v>
      </c>
      <c r="E139" s="49" t="s">
        <v>464</v>
      </c>
      <c r="F139" s="49">
        <v>1</v>
      </c>
      <c r="G139" s="49">
        <v>780</v>
      </c>
      <c r="H139" s="49" t="s">
        <v>464</v>
      </c>
      <c r="I139" s="49" t="s">
        <v>464</v>
      </c>
      <c r="J139" s="49" t="s">
        <v>464</v>
      </c>
      <c r="K139" s="49" t="s">
        <v>464</v>
      </c>
      <c r="L139" s="49">
        <v>9404</v>
      </c>
      <c r="M139" s="49">
        <v>1367</v>
      </c>
      <c r="N139" s="49">
        <v>580</v>
      </c>
      <c r="O139" s="49">
        <v>696</v>
      </c>
      <c r="P139" s="49">
        <v>0</v>
      </c>
      <c r="Q139" s="49">
        <v>0</v>
      </c>
      <c r="R139" s="49">
        <v>97</v>
      </c>
      <c r="S139" s="49">
        <v>0</v>
      </c>
      <c r="T139" s="49">
        <v>0</v>
      </c>
      <c r="U139" s="49">
        <v>500</v>
      </c>
      <c r="V139" s="49">
        <v>0</v>
      </c>
      <c r="W139" s="49">
        <v>0</v>
      </c>
      <c r="X139" s="49">
        <v>0</v>
      </c>
      <c r="Y139" s="49">
        <v>0</v>
      </c>
      <c r="Z139" s="49">
        <v>0</v>
      </c>
      <c r="AA139" s="60">
        <v>0</v>
      </c>
      <c r="AB139" s="49">
        <v>0</v>
      </c>
      <c r="AC139" s="60">
        <v>0</v>
      </c>
      <c r="AD139" s="49">
        <v>0</v>
      </c>
      <c r="AE139" s="60">
        <v>0</v>
      </c>
      <c r="AF139" s="60">
        <v>0</v>
      </c>
    </row>
    <row r="140" spans="1:32">
      <c r="A140" s="62">
        <v>2200107</v>
      </c>
      <c r="B140" s="49" t="s">
        <v>999</v>
      </c>
      <c r="C140" s="49">
        <v>22001</v>
      </c>
      <c r="D140" s="49">
        <v>7</v>
      </c>
      <c r="E140" s="49" t="s">
        <v>464</v>
      </c>
      <c r="F140" s="49">
        <v>20</v>
      </c>
      <c r="G140" s="49">
        <v>1000</v>
      </c>
      <c r="H140" s="49" t="s">
        <v>464</v>
      </c>
      <c r="I140" s="49" t="s">
        <v>464</v>
      </c>
      <c r="J140" s="49" t="s">
        <v>464</v>
      </c>
      <c r="K140" s="49" t="s">
        <v>464</v>
      </c>
      <c r="L140" s="49">
        <v>11445</v>
      </c>
      <c r="M140" s="49">
        <v>1664</v>
      </c>
      <c r="N140" s="49">
        <v>706</v>
      </c>
      <c r="O140" s="49">
        <v>847</v>
      </c>
      <c r="P140" s="49">
        <v>0</v>
      </c>
      <c r="Q140" s="49">
        <v>0</v>
      </c>
      <c r="R140" s="49">
        <v>97</v>
      </c>
      <c r="S140" s="49">
        <v>0</v>
      </c>
      <c r="T140" s="49">
        <v>0</v>
      </c>
      <c r="U140" s="49">
        <v>500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60">
        <v>0</v>
      </c>
      <c r="AB140" s="49">
        <v>0</v>
      </c>
      <c r="AC140" s="60">
        <v>0</v>
      </c>
      <c r="AD140" s="49">
        <v>0</v>
      </c>
      <c r="AE140" s="60">
        <v>0</v>
      </c>
      <c r="AF140" s="60">
        <v>0</v>
      </c>
    </row>
    <row r="141" spans="1:32">
      <c r="A141" s="62">
        <v>2200108</v>
      </c>
      <c r="B141" s="49" t="s">
        <v>999</v>
      </c>
      <c r="C141" s="49">
        <v>22001</v>
      </c>
      <c r="D141" s="49">
        <v>8</v>
      </c>
      <c r="E141" s="49">
        <v>100221</v>
      </c>
      <c r="F141" s="49" t="s">
        <v>464</v>
      </c>
      <c r="G141" s="49" t="s">
        <v>464</v>
      </c>
      <c r="H141" s="49" t="s">
        <v>464</v>
      </c>
      <c r="I141" s="49" t="s">
        <v>464</v>
      </c>
      <c r="J141" s="49" t="s">
        <v>464</v>
      </c>
      <c r="K141" s="49" t="s">
        <v>464</v>
      </c>
      <c r="L141" s="49">
        <v>13632</v>
      </c>
      <c r="M141" s="49">
        <v>1982</v>
      </c>
      <c r="N141" s="49">
        <v>841</v>
      </c>
      <c r="O141" s="49">
        <v>1009</v>
      </c>
      <c r="P141" s="49">
        <v>0</v>
      </c>
      <c r="Q141" s="49">
        <v>0</v>
      </c>
      <c r="R141" s="49">
        <v>97</v>
      </c>
      <c r="S141" s="49">
        <v>0</v>
      </c>
      <c r="T141" s="49">
        <v>0</v>
      </c>
      <c r="U141" s="49">
        <v>500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60">
        <v>0</v>
      </c>
      <c r="AB141" s="49">
        <v>0</v>
      </c>
      <c r="AC141" s="60">
        <v>0</v>
      </c>
      <c r="AD141" s="49">
        <v>0</v>
      </c>
      <c r="AE141" s="60">
        <v>0</v>
      </c>
      <c r="AF141" s="60">
        <v>0</v>
      </c>
    </row>
    <row r="142" spans="1:32">
      <c r="A142" s="62">
        <v>2200109</v>
      </c>
      <c r="B142" s="80" t="s">
        <v>999</v>
      </c>
      <c r="C142" s="49">
        <v>22001</v>
      </c>
      <c r="D142" s="49">
        <v>9</v>
      </c>
      <c r="E142" s="49" t="s">
        <v>464</v>
      </c>
      <c r="F142" s="49">
        <v>2</v>
      </c>
      <c r="G142" s="49">
        <v>2550</v>
      </c>
      <c r="H142" s="49">
        <v>1</v>
      </c>
      <c r="I142" s="49">
        <v>340</v>
      </c>
      <c r="J142" s="49">
        <v>3</v>
      </c>
      <c r="K142" s="49">
        <v>170</v>
      </c>
      <c r="L142" s="49">
        <v>15965</v>
      </c>
      <c r="M142" s="49">
        <v>2321</v>
      </c>
      <c r="N142" s="49">
        <v>985</v>
      </c>
      <c r="O142" s="49">
        <v>1182</v>
      </c>
      <c r="P142" s="49">
        <v>0</v>
      </c>
      <c r="Q142" s="49">
        <v>0</v>
      </c>
      <c r="R142" s="49">
        <v>97</v>
      </c>
      <c r="S142" s="49">
        <v>0</v>
      </c>
      <c r="T142" s="49">
        <v>0</v>
      </c>
      <c r="U142" s="49">
        <v>500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60">
        <v>0</v>
      </c>
      <c r="AB142" s="49">
        <v>0</v>
      </c>
      <c r="AC142" s="60">
        <v>0</v>
      </c>
      <c r="AD142" s="49">
        <v>0</v>
      </c>
      <c r="AE142" s="60">
        <v>0</v>
      </c>
      <c r="AF142" s="60">
        <v>0</v>
      </c>
    </row>
    <row r="143" spans="1:32">
      <c r="A143" s="62">
        <v>2200110</v>
      </c>
      <c r="B143" s="80" t="s">
        <v>999</v>
      </c>
      <c r="C143" s="49">
        <v>22001</v>
      </c>
      <c r="D143" s="49">
        <v>10</v>
      </c>
      <c r="E143" s="49" t="s">
        <v>464</v>
      </c>
      <c r="F143" s="49">
        <v>4</v>
      </c>
      <c r="G143" s="49">
        <v>12</v>
      </c>
      <c r="H143" s="49" t="s">
        <v>464</v>
      </c>
      <c r="I143" s="49" t="s">
        <v>464</v>
      </c>
      <c r="J143" s="49" t="s">
        <v>464</v>
      </c>
      <c r="K143" s="49" t="s">
        <v>464</v>
      </c>
      <c r="L143" s="49">
        <v>18443</v>
      </c>
      <c r="M143" s="49">
        <v>2681</v>
      </c>
      <c r="N143" s="49">
        <v>1138</v>
      </c>
      <c r="O143" s="49">
        <v>1366</v>
      </c>
      <c r="P143" s="49">
        <v>0</v>
      </c>
      <c r="Q143" s="49">
        <v>0</v>
      </c>
      <c r="R143" s="49">
        <v>97</v>
      </c>
      <c r="S143" s="49">
        <v>0</v>
      </c>
      <c r="T143" s="49">
        <v>0</v>
      </c>
      <c r="U143" s="49">
        <v>500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60">
        <v>0</v>
      </c>
      <c r="AB143" s="49">
        <v>0</v>
      </c>
      <c r="AC143" s="60">
        <v>0</v>
      </c>
      <c r="AD143" s="49">
        <v>0</v>
      </c>
      <c r="AE143" s="60">
        <v>0</v>
      </c>
      <c r="AF143" s="60">
        <v>0</v>
      </c>
    </row>
    <row r="144" spans="1:32">
      <c r="A144" s="62">
        <v>2200111</v>
      </c>
      <c r="B144" s="80" t="s">
        <v>999</v>
      </c>
      <c r="C144" s="49">
        <v>22001</v>
      </c>
      <c r="D144" s="49">
        <v>11</v>
      </c>
      <c r="E144" s="49" t="s">
        <v>464</v>
      </c>
      <c r="F144" s="49">
        <v>1</v>
      </c>
      <c r="G144" s="49">
        <v>1380</v>
      </c>
      <c r="H144" s="49" t="s">
        <v>464</v>
      </c>
      <c r="I144" s="49" t="s">
        <v>464</v>
      </c>
      <c r="J144" s="49" t="s">
        <v>464</v>
      </c>
      <c r="K144" s="49" t="s">
        <v>464</v>
      </c>
      <c r="L144" s="49">
        <v>21797</v>
      </c>
      <c r="M144" s="49">
        <v>3169</v>
      </c>
      <c r="N144" s="49">
        <v>1345</v>
      </c>
      <c r="O144" s="49">
        <v>1614</v>
      </c>
      <c r="P144" s="49">
        <v>0</v>
      </c>
      <c r="Q144" s="49">
        <v>0</v>
      </c>
      <c r="R144" s="49">
        <v>97</v>
      </c>
      <c r="S144" s="49">
        <v>0</v>
      </c>
      <c r="T144" s="49">
        <v>0</v>
      </c>
      <c r="U144" s="49">
        <v>500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60">
        <v>0</v>
      </c>
      <c r="AB144" s="49">
        <v>0</v>
      </c>
      <c r="AC144" s="60">
        <v>0</v>
      </c>
      <c r="AD144" s="49">
        <v>0</v>
      </c>
      <c r="AE144" s="60">
        <v>0</v>
      </c>
      <c r="AF144" s="60">
        <v>0</v>
      </c>
    </row>
    <row r="145" spans="1:32">
      <c r="A145" s="62">
        <v>2200112</v>
      </c>
      <c r="B145" s="80" t="s">
        <v>999</v>
      </c>
      <c r="C145" s="49">
        <v>22001</v>
      </c>
      <c r="D145" s="49">
        <v>12</v>
      </c>
      <c r="E145" s="49" t="s">
        <v>464</v>
      </c>
      <c r="F145" s="49">
        <v>18</v>
      </c>
      <c r="G145" s="49">
        <v>1500</v>
      </c>
      <c r="H145" s="49" t="s">
        <v>464</v>
      </c>
      <c r="I145" s="49" t="s">
        <v>464</v>
      </c>
      <c r="J145" s="49" t="s">
        <v>464</v>
      </c>
      <c r="K145" s="49" t="s">
        <v>464</v>
      </c>
      <c r="L145" s="49">
        <v>26389</v>
      </c>
      <c r="M145" s="49">
        <v>3837</v>
      </c>
      <c r="N145" s="49">
        <v>1629</v>
      </c>
      <c r="O145" s="49">
        <v>1954</v>
      </c>
      <c r="P145" s="49">
        <v>0</v>
      </c>
      <c r="Q145" s="49">
        <v>0</v>
      </c>
      <c r="R145" s="49">
        <v>97</v>
      </c>
      <c r="S145" s="49">
        <v>0</v>
      </c>
      <c r="T145" s="49">
        <v>0</v>
      </c>
      <c r="U145" s="49">
        <v>500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60">
        <v>0</v>
      </c>
      <c r="AB145" s="49">
        <v>0</v>
      </c>
      <c r="AC145" s="60">
        <v>0</v>
      </c>
      <c r="AD145" s="49">
        <v>0</v>
      </c>
      <c r="AE145" s="60">
        <v>0</v>
      </c>
      <c r="AF145" s="60">
        <v>0</v>
      </c>
    </row>
    <row r="146" spans="1:32">
      <c r="A146" s="62">
        <v>2200113</v>
      </c>
      <c r="B146" s="80" t="s">
        <v>999</v>
      </c>
      <c r="C146" s="49">
        <v>22001</v>
      </c>
      <c r="D146" s="49">
        <v>13</v>
      </c>
      <c r="E146" s="49">
        <v>100231</v>
      </c>
      <c r="F146" s="49" t="s">
        <v>464</v>
      </c>
      <c r="G146" s="49" t="s">
        <v>464</v>
      </c>
      <c r="H146" s="49" t="s">
        <v>464</v>
      </c>
      <c r="I146" s="49" t="s">
        <v>464</v>
      </c>
      <c r="J146" s="49" t="s">
        <v>464</v>
      </c>
      <c r="K146" s="49" t="s">
        <v>464</v>
      </c>
      <c r="L146" s="49">
        <v>32659</v>
      </c>
      <c r="M146" s="49">
        <v>4748</v>
      </c>
      <c r="N146" s="49">
        <v>2016</v>
      </c>
      <c r="O146" s="49">
        <v>2419</v>
      </c>
      <c r="P146" s="49">
        <v>0</v>
      </c>
      <c r="Q146" s="49">
        <v>0</v>
      </c>
      <c r="R146" s="49">
        <v>97</v>
      </c>
      <c r="S146" s="49">
        <v>0</v>
      </c>
      <c r="T146" s="49">
        <v>0</v>
      </c>
      <c r="U146" s="49">
        <v>500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60">
        <v>0</v>
      </c>
      <c r="AB146" s="49">
        <v>0</v>
      </c>
      <c r="AC146" s="60">
        <v>0</v>
      </c>
      <c r="AD146" s="49">
        <v>0</v>
      </c>
      <c r="AE146" s="60">
        <v>0</v>
      </c>
      <c r="AF146" s="60">
        <v>0</v>
      </c>
    </row>
    <row r="147" spans="1:32">
      <c r="A147" s="62">
        <v>2200114</v>
      </c>
      <c r="B147" s="80" t="s">
        <v>999</v>
      </c>
      <c r="C147" s="49">
        <v>22001</v>
      </c>
      <c r="D147" s="49">
        <v>14</v>
      </c>
      <c r="E147" s="49" t="s">
        <v>464</v>
      </c>
      <c r="F147" s="49">
        <v>2</v>
      </c>
      <c r="G147" s="49">
        <v>9150</v>
      </c>
      <c r="H147" s="49">
        <v>1</v>
      </c>
      <c r="I147" s="49">
        <v>1220</v>
      </c>
      <c r="J147" s="49">
        <v>3</v>
      </c>
      <c r="K147" s="49">
        <v>610</v>
      </c>
      <c r="L147" s="49">
        <v>41188</v>
      </c>
      <c r="M147" s="49">
        <v>5989</v>
      </c>
      <c r="N147" s="49">
        <v>2542</v>
      </c>
      <c r="O147" s="49">
        <v>3051</v>
      </c>
      <c r="P147" s="49">
        <v>0</v>
      </c>
      <c r="Q147" s="49">
        <v>0</v>
      </c>
      <c r="R147" s="49">
        <v>97</v>
      </c>
      <c r="S147" s="49">
        <v>0</v>
      </c>
      <c r="T147" s="49">
        <v>0</v>
      </c>
      <c r="U147" s="49">
        <v>500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60">
        <v>0</v>
      </c>
      <c r="AB147" s="49">
        <v>0</v>
      </c>
      <c r="AC147" s="60">
        <v>0</v>
      </c>
      <c r="AD147" s="49">
        <v>0</v>
      </c>
      <c r="AE147" s="60">
        <v>0</v>
      </c>
      <c r="AF147" s="60">
        <v>0</v>
      </c>
    </row>
    <row r="148" spans="1:32">
      <c r="A148" s="62">
        <v>2200115</v>
      </c>
      <c r="B148" s="80" t="s">
        <v>999</v>
      </c>
      <c r="C148" s="49">
        <v>22001</v>
      </c>
      <c r="D148" s="49">
        <v>15</v>
      </c>
      <c r="E148" s="49" t="s">
        <v>464</v>
      </c>
      <c r="F148" s="49">
        <v>4</v>
      </c>
      <c r="G148" s="49">
        <v>14</v>
      </c>
      <c r="H148" s="49" t="s">
        <v>464</v>
      </c>
      <c r="I148" s="49" t="s">
        <v>464</v>
      </c>
      <c r="J148" s="49" t="s">
        <v>464</v>
      </c>
      <c r="K148" s="49" t="s">
        <v>464</v>
      </c>
      <c r="L148" s="49">
        <v>52852</v>
      </c>
      <c r="M148" s="49">
        <v>7685</v>
      </c>
      <c r="N148" s="49">
        <v>3262</v>
      </c>
      <c r="O148" s="49">
        <v>3915</v>
      </c>
      <c r="P148" s="49">
        <v>0</v>
      </c>
      <c r="Q148" s="49">
        <v>0</v>
      </c>
      <c r="R148" s="49">
        <v>97</v>
      </c>
      <c r="S148" s="49">
        <v>0</v>
      </c>
      <c r="T148" s="49">
        <v>0</v>
      </c>
      <c r="U148" s="49">
        <v>500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60">
        <v>0</v>
      </c>
      <c r="AB148" s="49">
        <v>0</v>
      </c>
      <c r="AC148" s="60">
        <v>0</v>
      </c>
      <c r="AD148" s="49">
        <v>0</v>
      </c>
      <c r="AE148" s="60">
        <v>0</v>
      </c>
      <c r="AF148" s="60">
        <v>0</v>
      </c>
    </row>
    <row r="149" spans="1:32">
      <c r="A149" s="62">
        <v>2200116</v>
      </c>
      <c r="B149" s="49" t="s">
        <v>999</v>
      </c>
      <c r="C149" s="49">
        <v>22001</v>
      </c>
      <c r="D149" s="49">
        <v>16</v>
      </c>
      <c r="E149" s="49" t="s">
        <v>464</v>
      </c>
      <c r="F149" s="49">
        <v>1</v>
      </c>
      <c r="G149" s="49">
        <v>6840</v>
      </c>
      <c r="H149" s="49" t="s">
        <v>464</v>
      </c>
      <c r="I149" s="49" t="s">
        <v>464</v>
      </c>
      <c r="J149" s="49" t="s">
        <v>464</v>
      </c>
      <c r="K149" s="49" t="s">
        <v>464</v>
      </c>
      <c r="L149" s="49">
        <v>68817</v>
      </c>
      <c r="M149" s="49">
        <v>10006</v>
      </c>
      <c r="N149" s="49">
        <v>4248</v>
      </c>
      <c r="O149" s="49">
        <v>5097</v>
      </c>
      <c r="P149" s="49">
        <v>0</v>
      </c>
      <c r="Q149" s="49">
        <v>0</v>
      </c>
      <c r="R149" s="49">
        <v>97</v>
      </c>
      <c r="S149" s="49">
        <v>0</v>
      </c>
      <c r="T149" s="49">
        <v>0</v>
      </c>
      <c r="U149" s="49">
        <v>500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60">
        <v>0</v>
      </c>
      <c r="AB149" s="49">
        <v>0</v>
      </c>
      <c r="AC149" s="60">
        <v>0</v>
      </c>
      <c r="AD149" s="49">
        <v>0</v>
      </c>
      <c r="AE149" s="60">
        <v>0</v>
      </c>
      <c r="AF149" s="60">
        <v>0</v>
      </c>
    </row>
    <row r="150" spans="1:32">
      <c r="A150" s="62">
        <v>2200117</v>
      </c>
      <c r="B150" s="49" t="s">
        <v>999</v>
      </c>
      <c r="C150" s="49">
        <v>22001</v>
      </c>
      <c r="D150" s="49">
        <v>17</v>
      </c>
      <c r="E150" s="49" t="s">
        <v>464</v>
      </c>
      <c r="F150" s="49">
        <v>20</v>
      </c>
      <c r="G150" s="49">
        <v>2000</v>
      </c>
      <c r="H150" s="49" t="s">
        <v>464</v>
      </c>
      <c r="I150" s="49" t="s">
        <v>464</v>
      </c>
      <c r="J150" s="49" t="s">
        <v>464</v>
      </c>
      <c r="K150" s="49" t="s">
        <v>464</v>
      </c>
      <c r="L150" s="49">
        <v>90687</v>
      </c>
      <c r="M150" s="49">
        <v>13186</v>
      </c>
      <c r="N150" s="49">
        <v>5598</v>
      </c>
      <c r="O150" s="49">
        <v>6717</v>
      </c>
      <c r="P150" s="49">
        <v>0</v>
      </c>
      <c r="Q150" s="49">
        <v>0</v>
      </c>
      <c r="R150" s="49">
        <v>97</v>
      </c>
      <c r="S150" s="49">
        <v>0</v>
      </c>
      <c r="T150" s="49">
        <v>0</v>
      </c>
      <c r="U150" s="49">
        <v>500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60">
        <v>0</v>
      </c>
      <c r="AB150" s="49">
        <v>0</v>
      </c>
      <c r="AC150" s="60">
        <v>0</v>
      </c>
      <c r="AD150" s="49">
        <v>0</v>
      </c>
      <c r="AE150" s="60">
        <v>0</v>
      </c>
      <c r="AF150" s="60">
        <v>0</v>
      </c>
    </row>
    <row r="151" spans="1:32">
      <c r="A151" s="62">
        <v>2200118</v>
      </c>
      <c r="B151" s="49" t="s">
        <v>999</v>
      </c>
      <c r="C151" s="49">
        <v>22001</v>
      </c>
      <c r="D151" s="49">
        <v>18</v>
      </c>
      <c r="E151" s="49">
        <v>100241</v>
      </c>
      <c r="F151" s="49" t="s">
        <v>464</v>
      </c>
      <c r="G151" s="49" t="s">
        <v>464</v>
      </c>
      <c r="H151" s="49" t="s">
        <v>464</v>
      </c>
      <c r="I151" s="49" t="s">
        <v>464</v>
      </c>
      <c r="J151" s="49" t="s">
        <v>464</v>
      </c>
      <c r="K151" s="49" t="s">
        <v>464</v>
      </c>
      <c r="L151" s="49">
        <v>120649</v>
      </c>
      <c r="M151" s="49">
        <v>17543</v>
      </c>
      <c r="N151" s="49">
        <v>7447</v>
      </c>
      <c r="O151" s="49">
        <v>8937</v>
      </c>
      <c r="P151" s="49">
        <v>0</v>
      </c>
      <c r="Q151" s="49">
        <v>0</v>
      </c>
      <c r="R151" s="49">
        <v>97</v>
      </c>
      <c r="S151" s="49">
        <v>0</v>
      </c>
      <c r="T151" s="49">
        <v>0</v>
      </c>
      <c r="U151" s="49">
        <v>500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60">
        <v>0</v>
      </c>
      <c r="AB151" s="49">
        <v>0</v>
      </c>
      <c r="AC151" s="60">
        <v>0</v>
      </c>
      <c r="AD151" s="49">
        <v>0</v>
      </c>
      <c r="AE151" s="60">
        <v>0</v>
      </c>
      <c r="AF151" s="60">
        <v>0</v>
      </c>
    </row>
    <row r="152" spans="1:32">
      <c r="A152" s="62">
        <v>2200119</v>
      </c>
      <c r="B152" s="49" t="s">
        <v>999</v>
      </c>
      <c r="C152" s="49">
        <v>22001</v>
      </c>
      <c r="D152" s="49">
        <v>19</v>
      </c>
      <c r="E152" s="49" t="s">
        <v>464</v>
      </c>
      <c r="F152" s="49">
        <v>2</v>
      </c>
      <c r="G152" s="49">
        <v>43800</v>
      </c>
      <c r="H152" s="49">
        <v>1</v>
      </c>
      <c r="I152" s="49">
        <v>5840</v>
      </c>
      <c r="J152" s="49">
        <v>3</v>
      </c>
      <c r="K152" s="49">
        <v>2920</v>
      </c>
      <c r="L152" s="49">
        <v>161692</v>
      </c>
      <c r="M152" s="49">
        <v>23510</v>
      </c>
      <c r="N152" s="49">
        <v>9981</v>
      </c>
      <c r="O152" s="49">
        <v>11977</v>
      </c>
      <c r="P152" s="49">
        <v>0</v>
      </c>
      <c r="Q152" s="49">
        <v>0</v>
      </c>
      <c r="R152" s="49">
        <v>97</v>
      </c>
      <c r="S152" s="49">
        <v>0</v>
      </c>
      <c r="T152" s="49">
        <v>0</v>
      </c>
      <c r="U152" s="49">
        <v>500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60">
        <v>0</v>
      </c>
      <c r="AB152" s="49">
        <v>0</v>
      </c>
      <c r="AC152" s="60">
        <v>0</v>
      </c>
      <c r="AD152" s="49">
        <v>0</v>
      </c>
      <c r="AE152" s="60">
        <v>0</v>
      </c>
      <c r="AF152" s="60">
        <v>0</v>
      </c>
    </row>
    <row r="153" spans="1:32">
      <c r="A153" s="62">
        <v>2200120</v>
      </c>
      <c r="B153" s="49" t="s">
        <v>999</v>
      </c>
      <c r="C153" s="49">
        <v>22001</v>
      </c>
      <c r="D153" s="49">
        <v>20</v>
      </c>
      <c r="E153" s="49" t="s">
        <v>464</v>
      </c>
      <c r="F153" s="49">
        <v>4</v>
      </c>
      <c r="G153" s="49">
        <v>16</v>
      </c>
      <c r="H153" s="49" t="s">
        <v>464</v>
      </c>
      <c r="I153" s="49" t="s">
        <v>464</v>
      </c>
      <c r="J153" s="49" t="s">
        <v>464</v>
      </c>
      <c r="K153" s="49" t="s">
        <v>464</v>
      </c>
      <c r="L153" s="49">
        <v>217898</v>
      </c>
      <c r="M153" s="49">
        <v>31683</v>
      </c>
      <c r="N153" s="49">
        <v>13450</v>
      </c>
      <c r="O153" s="49">
        <v>16140</v>
      </c>
      <c r="P153" s="49">
        <v>0</v>
      </c>
      <c r="Q153" s="49">
        <v>0</v>
      </c>
      <c r="R153" s="49">
        <v>97</v>
      </c>
      <c r="S153" s="49">
        <v>0</v>
      </c>
      <c r="T153" s="49">
        <v>0</v>
      </c>
      <c r="U153" s="49">
        <v>500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60">
        <v>0</v>
      </c>
      <c r="AB153" s="49">
        <v>0</v>
      </c>
      <c r="AC153" s="60">
        <v>0</v>
      </c>
      <c r="AD153" s="49">
        <v>0</v>
      </c>
      <c r="AE153" s="60">
        <v>0</v>
      </c>
      <c r="AF153" s="60">
        <v>0</v>
      </c>
    </row>
    <row r="154" spans="1:32">
      <c r="A154" s="62">
        <v>2300200</v>
      </c>
      <c r="B154" s="49" t="s">
        <v>1000</v>
      </c>
      <c r="C154" s="49">
        <v>23002</v>
      </c>
      <c r="D154" s="49">
        <v>0</v>
      </c>
      <c r="E154" s="49"/>
      <c r="L154" s="49">
        <v>746</v>
      </c>
      <c r="M154" s="49">
        <v>102</v>
      </c>
      <c r="N154" s="49">
        <v>55</v>
      </c>
      <c r="O154" s="49">
        <v>46</v>
      </c>
      <c r="P154" s="49">
        <v>0</v>
      </c>
      <c r="Q154" s="49">
        <v>0</v>
      </c>
      <c r="R154" s="49">
        <v>98</v>
      </c>
      <c r="S154" s="49">
        <v>0</v>
      </c>
      <c r="T154" s="49">
        <v>0</v>
      </c>
      <c r="U154" s="49">
        <v>500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60">
        <v>0</v>
      </c>
      <c r="AB154" s="49">
        <v>0</v>
      </c>
      <c r="AC154" s="60">
        <v>0</v>
      </c>
      <c r="AD154" s="49">
        <v>0</v>
      </c>
      <c r="AE154" s="60">
        <v>0</v>
      </c>
      <c r="AF154" s="60">
        <v>0</v>
      </c>
    </row>
    <row r="155" spans="1:32">
      <c r="A155" s="62">
        <v>2300201</v>
      </c>
      <c r="B155" s="49" t="s">
        <v>1000</v>
      </c>
      <c r="C155" s="49">
        <v>23002</v>
      </c>
      <c r="D155" s="49">
        <v>1</v>
      </c>
      <c r="E155" s="49" t="s">
        <v>464</v>
      </c>
      <c r="F155" s="49">
        <v>1</v>
      </c>
      <c r="G155" s="49">
        <v>340</v>
      </c>
      <c r="H155" s="49" t="s">
        <v>464</v>
      </c>
      <c r="I155" s="49" t="s">
        <v>464</v>
      </c>
      <c r="J155" s="49" t="s">
        <v>464</v>
      </c>
      <c r="K155" s="49" t="s">
        <v>464</v>
      </c>
      <c r="L155" s="49">
        <v>1641</v>
      </c>
      <c r="M155" s="49">
        <v>224</v>
      </c>
      <c r="N155" s="49">
        <v>121</v>
      </c>
      <c r="O155" s="49">
        <v>101</v>
      </c>
      <c r="P155" s="49">
        <v>0</v>
      </c>
      <c r="Q155" s="49">
        <v>0</v>
      </c>
      <c r="R155" s="49">
        <v>98</v>
      </c>
      <c r="S155" s="49">
        <v>0</v>
      </c>
      <c r="T155" s="49">
        <v>0</v>
      </c>
      <c r="U155" s="49">
        <v>500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60">
        <v>0</v>
      </c>
      <c r="AB155" s="49">
        <v>0</v>
      </c>
      <c r="AC155" s="60">
        <v>0</v>
      </c>
      <c r="AD155" s="49">
        <v>0</v>
      </c>
      <c r="AE155" s="60">
        <v>0</v>
      </c>
      <c r="AF155" s="60">
        <v>0</v>
      </c>
    </row>
    <row r="156" spans="1:32">
      <c r="A156" s="62">
        <v>2300202</v>
      </c>
      <c r="B156" s="49" t="s">
        <v>1000</v>
      </c>
      <c r="C156" s="49">
        <v>23002</v>
      </c>
      <c r="D156" s="49">
        <v>2</v>
      </c>
      <c r="E156" s="49">
        <v>100311</v>
      </c>
      <c r="F156" s="49" t="s">
        <v>464</v>
      </c>
      <c r="G156" s="49" t="s">
        <v>464</v>
      </c>
      <c r="H156" s="49" t="s">
        <v>464</v>
      </c>
      <c r="I156" s="49" t="s">
        <v>464</v>
      </c>
      <c r="J156" s="49" t="s">
        <v>464</v>
      </c>
      <c r="K156" s="49" t="s">
        <v>464</v>
      </c>
      <c r="L156" s="49">
        <v>2760</v>
      </c>
      <c r="M156" s="49">
        <v>377</v>
      </c>
      <c r="N156" s="49">
        <v>203</v>
      </c>
      <c r="O156" s="49">
        <v>170</v>
      </c>
      <c r="P156" s="49">
        <v>0</v>
      </c>
      <c r="Q156" s="49">
        <v>0</v>
      </c>
      <c r="R156" s="49">
        <v>98</v>
      </c>
      <c r="S156" s="49">
        <v>0</v>
      </c>
      <c r="T156" s="49">
        <v>0</v>
      </c>
      <c r="U156" s="49">
        <v>500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60">
        <v>0</v>
      </c>
      <c r="AB156" s="49">
        <v>0</v>
      </c>
      <c r="AC156" s="60">
        <v>0</v>
      </c>
      <c r="AD156" s="49">
        <v>0</v>
      </c>
      <c r="AE156" s="60">
        <v>0</v>
      </c>
      <c r="AF156" s="60">
        <v>0</v>
      </c>
    </row>
    <row r="157" spans="1:32">
      <c r="A157" s="62">
        <v>2300203</v>
      </c>
      <c r="B157" s="49" t="s">
        <v>1000</v>
      </c>
      <c r="C157" s="49">
        <v>23002</v>
      </c>
      <c r="D157" s="49">
        <v>3</v>
      </c>
      <c r="E157" s="49" t="s">
        <v>464</v>
      </c>
      <c r="F157" s="49">
        <v>1</v>
      </c>
      <c r="G157" s="49">
        <v>660</v>
      </c>
      <c r="H157" s="49" t="s">
        <v>464</v>
      </c>
      <c r="I157" s="49" t="s">
        <v>464</v>
      </c>
      <c r="J157" s="49" t="s">
        <v>464</v>
      </c>
      <c r="K157" s="49" t="s">
        <v>464</v>
      </c>
      <c r="L157" s="49">
        <v>4252</v>
      </c>
      <c r="M157" s="49">
        <v>581</v>
      </c>
      <c r="N157" s="49">
        <v>313</v>
      </c>
      <c r="O157" s="49">
        <v>262</v>
      </c>
      <c r="P157" s="49">
        <v>0</v>
      </c>
      <c r="Q157" s="49">
        <v>0</v>
      </c>
      <c r="R157" s="49">
        <v>98</v>
      </c>
      <c r="S157" s="49">
        <v>0</v>
      </c>
      <c r="T157" s="49">
        <v>0</v>
      </c>
      <c r="U157" s="49">
        <v>500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60">
        <v>0</v>
      </c>
      <c r="AB157" s="49">
        <v>0</v>
      </c>
      <c r="AC157" s="60">
        <v>0</v>
      </c>
      <c r="AD157" s="49">
        <v>0</v>
      </c>
      <c r="AE157" s="60">
        <v>0</v>
      </c>
      <c r="AF157" s="60">
        <v>0</v>
      </c>
    </row>
    <row r="158" spans="1:32">
      <c r="A158" s="62">
        <v>2300204</v>
      </c>
      <c r="B158" s="49" t="s">
        <v>1000</v>
      </c>
      <c r="C158" s="49">
        <v>23002</v>
      </c>
      <c r="D158" s="49">
        <v>4</v>
      </c>
      <c r="E158" s="49" t="s">
        <v>464</v>
      </c>
      <c r="F158" s="49">
        <v>2</v>
      </c>
      <c r="G158" s="49">
        <v>1650</v>
      </c>
      <c r="H158" s="49">
        <v>1</v>
      </c>
      <c r="I158" s="49">
        <v>220</v>
      </c>
      <c r="J158" s="49">
        <v>3</v>
      </c>
      <c r="K158" s="49">
        <v>110</v>
      </c>
      <c r="L158" s="49">
        <v>5893</v>
      </c>
      <c r="M158" s="49">
        <v>805</v>
      </c>
      <c r="N158" s="49">
        <v>434</v>
      </c>
      <c r="O158" s="49">
        <v>363</v>
      </c>
      <c r="P158" s="49">
        <v>0</v>
      </c>
      <c r="Q158" s="49">
        <v>0</v>
      </c>
      <c r="R158" s="49">
        <v>98</v>
      </c>
      <c r="S158" s="49">
        <v>0</v>
      </c>
      <c r="T158" s="49">
        <v>0</v>
      </c>
      <c r="U158" s="49">
        <v>500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60">
        <v>0</v>
      </c>
      <c r="AB158" s="49">
        <v>0</v>
      </c>
      <c r="AC158" s="60">
        <v>0</v>
      </c>
      <c r="AD158" s="49">
        <v>0</v>
      </c>
      <c r="AE158" s="60">
        <v>0</v>
      </c>
      <c r="AF158" s="60">
        <v>0</v>
      </c>
    </row>
    <row r="159" spans="1:32">
      <c r="A159" s="62">
        <v>2300205</v>
      </c>
      <c r="B159" s="49" t="s">
        <v>1000</v>
      </c>
      <c r="C159" s="49">
        <v>23002</v>
      </c>
      <c r="D159" s="49">
        <v>5</v>
      </c>
      <c r="E159" s="49" t="s">
        <v>464</v>
      </c>
      <c r="F159" s="49">
        <v>4</v>
      </c>
      <c r="G159" s="49">
        <v>10</v>
      </c>
      <c r="H159" s="49" t="s">
        <v>464</v>
      </c>
      <c r="I159" s="49" t="s">
        <v>464</v>
      </c>
      <c r="J159" s="49" t="s">
        <v>464</v>
      </c>
      <c r="K159" s="49" t="s">
        <v>464</v>
      </c>
      <c r="L159" s="49">
        <v>7683</v>
      </c>
      <c r="M159" s="49">
        <v>1050</v>
      </c>
      <c r="N159" s="49">
        <v>566</v>
      </c>
      <c r="O159" s="49">
        <v>473</v>
      </c>
      <c r="P159" s="49">
        <v>0</v>
      </c>
      <c r="Q159" s="49">
        <v>0</v>
      </c>
      <c r="R159" s="49">
        <v>98</v>
      </c>
      <c r="S159" s="49">
        <v>0</v>
      </c>
      <c r="T159" s="49">
        <v>0</v>
      </c>
      <c r="U159" s="49">
        <v>500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60">
        <v>0</v>
      </c>
      <c r="AB159" s="49">
        <v>0</v>
      </c>
      <c r="AC159" s="60">
        <v>0</v>
      </c>
      <c r="AD159" s="49">
        <v>0</v>
      </c>
      <c r="AE159" s="60">
        <v>0</v>
      </c>
      <c r="AF159" s="60">
        <v>0</v>
      </c>
    </row>
    <row r="160" spans="1:32">
      <c r="A160" s="62">
        <v>2300206</v>
      </c>
      <c r="B160" s="49" t="s">
        <v>1000</v>
      </c>
      <c r="C160" s="49">
        <v>23002</v>
      </c>
      <c r="D160" s="49">
        <v>6</v>
      </c>
      <c r="E160" s="49" t="s">
        <v>464</v>
      </c>
      <c r="F160" s="49">
        <v>1</v>
      </c>
      <c r="G160" s="49">
        <v>780</v>
      </c>
      <c r="H160" s="49" t="s">
        <v>464</v>
      </c>
      <c r="I160" s="49" t="s">
        <v>464</v>
      </c>
      <c r="J160" s="49" t="s">
        <v>464</v>
      </c>
      <c r="K160" s="49" t="s">
        <v>464</v>
      </c>
      <c r="L160" s="49">
        <v>9623</v>
      </c>
      <c r="M160" s="49">
        <v>1315</v>
      </c>
      <c r="N160" s="49">
        <v>709</v>
      </c>
      <c r="O160" s="49">
        <v>593</v>
      </c>
      <c r="P160" s="49">
        <v>0</v>
      </c>
      <c r="Q160" s="49">
        <v>0</v>
      </c>
      <c r="R160" s="49">
        <v>98</v>
      </c>
      <c r="S160" s="49">
        <v>0</v>
      </c>
      <c r="T160" s="49">
        <v>0</v>
      </c>
      <c r="U160" s="49">
        <v>500</v>
      </c>
      <c r="V160" s="49">
        <v>0</v>
      </c>
      <c r="W160" s="49">
        <v>0</v>
      </c>
      <c r="X160" s="49">
        <v>0</v>
      </c>
      <c r="Y160" s="49">
        <v>0</v>
      </c>
      <c r="Z160" s="49">
        <v>0</v>
      </c>
      <c r="AA160" s="60">
        <v>0</v>
      </c>
      <c r="AB160" s="49">
        <v>0</v>
      </c>
      <c r="AC160" s="60">
        <v>0</v>
      </c>
      <c r="AD160" s="49">
        <v>0</v>
      </c>
      <c r="AE160" s="60">
        <v>0</v>
      </c>
      <c r="AF160" s="60">
        <v>0</v>
      </c>
    </row>
    <row r="161" spans="1:32">
      <c r="A161" s="62">
        <v>2300207</v>
      </c>
      <c r="B161" s="49" t="s">
        <v>1000</v>
      </c>
      <c r="C161" s="49">
        <v>23002</v>
      </c>
      <c r="D161" s="49">
        <v>7</v>
      </c>
      <c r="E161" s="49" t="s">
        <v>464</v>
      </c>
      <c r="F161" s="49">
        <v>20</v>
      </c>
      <c r="G161" s="49">
        <v>1000</v>
      </c>
      <c r="H161" s="49" t="s">
        <v>464</v>
      </c>
      <c r="I161" s="49" t="s">
        <v>464</v>
      </c>
      <c r="J161" s="49" t="s">
        <v>464</v>
      </c>
      <c r="K161" s="49" t="s">
        <v>464</v>
      </c>
      <c r="L161" s="49">
        <v>11712</v>
      </c>
      <c r="M161" s="49">
        <v>1601</v>
      </c>
      <c r="N161" s="49">
        <v>863</v>
      </c>
      <c r="O161" s="49">
        <v>722</v>
      </c>
      <c r="P161" s="49">
        <v>0</v>
      </c>
      <c r="Q161" s="49">
        <v>0</v>
      </c>
      <c r="R161" s="49">
        <v>98</v>
      </c>
      <c r="S161" s="49">
        <v>0</v>
      </c>
      <c r="T161" s="49">
        <v>0</v>
      </c>
      <c r="U161" s="49">
        <v>500</v>
      </c>
      <c r="V161" s="49">
        <v>0</v>
      </c>
      <c r="W161" s="49">
        <v>0</v>
      </c>
      <c r="X161" s="49">
        <v>0</v>
      </c>
      <c r="Y161" s="49">
        <v>0</v>
      </c>
      <c r="Z161" s="49">
        <v>0</v>
      </c>
      <c r="AA161" s="60">
        <v>0</v>
      </c>
      <c r="AB161" s="49">
        <v>0</v>
      </c>
      <c r="AC161" s="60">
        <v>0</v>
      </c>
      <c r="AD161" s="49">
        <v>0</v>
      </c>
      <c r="AE161" s="60">
        <v>0</v>
      </c>
      <c r="AF161" s="60">
        <v>0</v>
      </c>
    </row>
    <row r="162" spans="1:32">
      <c r="A162" s="62">
        <v>2300208</v>
      </c>
      <c r="B162" s="49" t="s">
        <v>1000</v>
      </c>
      <c r="C162" s="49">
        <v>23002</v>
      </c>
      <c r="D162" s="49">
        <v>8</v>
      </c>
      <c r="E162" s="49">
        <v>100321</v>
      </c>
      <c r="F162" s="49" t="s">
        <v>464</v>
      </c>
      <c r="G162" s="49" t="s">
        <v>464</v>
      </c>
      <c r="H162" s="49" t="s">
        <v>464</v>
      </c>
      <c r="I162" s="49" t="s">
        <v>464</v>
      </c>
      <c r="J162" s="49" t="s">
        <v>464</v>
      </c>
      <c r="K162" s="49" t="s">
        <v>464</v>
      </c>
      <c r="L162" s="49">
        <v>13950</v>
      </c>
      <c r="M162" s="49">
        <v>1907</v>
      </c>
      <c r="N162" s="49">
        <v>1028</v>
      </c>
      <c r="O162" s="49">
        <v>860</v>
      </c>
      <c r="P162" s="49">
        <v>0</v>
      </c>
      <c r="Q162" s="49">
        <v>0</v>
      </c>
      <c r="R162" s="49">
        <v>98</v>
      </c>
      <c r="S162" s="49">
        <v>0</v>
      </c>
      <c r="T162" s="49">
        <v>0</v>
      </c>
      <c r="U162" s="49">
        <v>500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60">
        <v>0</v>
      </c>
      <c r="AB162" s="49">
        <v>0</v>
      </c>
      <c r="AC162" s="60">
        <v>0</v>
      </c>
      <c r="AD162" s="49">
        <v>0</v>
      </c>
      <c r="AE162" s="60">
        <v>0</v>
      </c>
      <c r="AF162" s="60">
        <v>0</v>
      </c>
    </row>
    <row r="163" spans="1:32">
      <c r="A163" s="62">
        <v>2300209</v>
      </c>
      <c r="B163" s="80" t="s">
        <v>1000</v>
      </c>
      <c r="C163" s="49">
        <v>23002</v>
      </c>
      <c r="D163" s="49">
        <v>9</v>
      </c>
      <c r="E163" s="49" t="s">
        <v>464</v>
      </c>
      <c r="F163" s="49">
        <v>2</v>
      </c>
      <c r="G163" s="49">
        <v>2550</v>
      </c>
      <c r="H163" s="49">
        <v>1</v>
      </c>
      <c r="I163" s="49">
        <v>340</v>
      </c>
      <c r="J163" s="49">
        <v>3</v>
      </c>
      <c r="K163" s="49">
        <v>170</v>
      </c>
      <c r="L163" s="49">
        <v>16337</v>
      </c>
      <c r="M163" s="49">
        <v>2233</v>
      </c>
      <c r="N163" s="49">
        <v>1204</v>
      </c>
      <c r="O163" s="49">
        <v>1007</v>
      </c>
      <c r="P163" s="49">
        <v>0</v>
      </c>
      <c r="Q163" s="49">
        <v>0</v>
      </c>
      <c r="R163" s="49">
        <v>98</v>
      </c>
      <c r="S163" s="49">
        <v>0</v>
      </c>
      <c r="T163" s="49">
        <v>0</v>
      </c>
      <c r="U163" s="49">
        <v>500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60">
        <v>0</v>
      </c>
      <c r="AB163" s="49">
        <v>0</v>
      </c>
      <c r="AC163" s="60">
        <v>0</v>
      </c>
      <c r="AD163" s="49">
        <v>0</v>
      </c>
      <c r="AE163" s="60">
        <v>0</v>
      </c>
      <c r="AF163" s="60">
        <v>0</v>
      </c>
    </row>
    <row r="164" spans="1:32">
      <c r="A164" s="62">
        <v>2300210</v>
      </c>
      <c r="B164" s="80" t="s">
        <v>1000</v>
      </c>
      <c r="C164" s="49">
        <v>23002</v>
      </c>
      <c r="D164" s="49">
        <v>10</v>
      </c>
      <c r="E164" s="49" t="s">
        <v>464</v>
      </c>
      <c r="F164" s="49">
        <v>4</v>
      </c>
      <c r="G164" s="49">
        <v>12</v>
      </c>
      <c r="H164" s="49" t="s">
        <v>464</v>
      </c>
      <c r="I164" s="49" t="s">
        <v>464</v>
      </c>
      <c r="J164" s="49" t="s">
        <v>464</v>
      </c>
      <c r="K164" s="49" t="s">
        <v>464</v>
      </c>
      <c r="L164" s="49">
        <v>18873</v>
      </c>
      <c r="M164" s="49">
        <v>2580</v>
      </c>
      <c r="N164" s="49">
        <v>1391</v>
      </c>
      <c r="O164" s="49">
        <v>1163</v>
      </c>
      <c r="P164" s="49">
        <v>0</v>
      </c>
      <c r="Q164" s="49">
        <v>0</v>
      </c>
      <c r="R164" s="49">
        <v>98</v>
      </c>
      <c r="S164" s="49">
        <v>0</v>
      </c>
      <c r="T164" s="49">
        <v>0</v>
      </c>
      <c r="U164" s="49">
        <v>500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60">
        <v>0</v>
      </c>
      <c r="AB164" s="49">
        <v>0</v>
      </c>
      <c r="AC164" s="60">
        <v>0</v>
      </c>
      <c r="AD164" s="49">
        <v>0</v>
      </c>
      <c r="AE164" s="60">
        <v>0</v>
      </c>
      <c r="AF164" s="60">
        <v>0</v>
      </c>
    </row>
    <row r="165" spans="1:32">
      <c r="A165" s="62">
        <v>2300211</v>
      </c>
      <c r="B165" s="80" t="s">
        <v>1000</v>
      </c>
      <c r="C165" s="49">
        <v>23002</v>
      </c>
      <c r="D165" s="49">
        <v>11</v>
      </c>
      <c r="E165" s="49" t="s">
        <v>464</v>
      </c>
      <c r="F165" s="49">
        <v>1</v>
      </c>
      <c r="G165" s="49">
        <v>1380</v>
      </c>
      <c r="H165" s="49" t="s">
        <v>464</v>
      </c>
      <c r="I165" s="49" t="s">
        <v>464</v>
      </c>
      <c r="J165" s="49" t="s">
        <v>464</v>
      </c>
      <c r="K165" s="49" t="s">
        <v>464</v>
      </c>
      <c r="L165" s="49">
        <v>22305</v>
      </c>
      <c r="M165" s="49">
        <v>3049</v>
      </c>
      <c r="N165" s="49">
        <v>1644</v>
      </c>
      <c r="O165" s="49">
        <v>1375</v>
      </c>
      <c r="P165" s="49">
        <v>0</v>
      </c>
      <c r="Q165" s="49">
        <v>0</v>
      </c>
      <c r="R165" s="49">
        <v>98</v>
      </c>
      <c r="S165" s="49">
        <v>0</v>
      </c>
      <c r="T165" s="49">
        <v>0</v>
      </c>
      <c r="U165" s="49">
        <v>500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60">
        <v>0</v>
      </c>
      <c r="AB165" s="49">
        <v>0</v>
      </c>
      <c r="AC165" s="60">
        <v>0</v>
      </c>
      <c r="AD165" s="49">
        <v>0</v>
      </c>
      <c r="AE165" s="60">
        <v>0</v>
      </c>
      <c r="AF165" s="60">
        <v>0</v>
      </c>
    </row>
    <row r="166" spans="1:32">
      <c r="A166" s="62">
        <v>2300212</v>
      </c>
      <c r="B166" s="80" t="s">
        <v>1000</v>
      </c>
      <c r="C166" s="49">
        <v>23002</v>
      </c>
      <c r="D166" s="49">
        <v>12</v>
      </c>
      <c r="E166" s="49" t="s">
        <v>464</v>
      </c>
      <c r="F166" s="49">
        <v>19</v>
      </c>
      <c r="G166" s="49">
        <v>1500</v>
      </c>
      <c r="H166" s="49" t="s">
        <v>464</v>
      </c>
      <c r="I166" s="49" t="s">
        <v>464</v>
      </c>
      <c r="J166" s="49" t="s">
        <v>464</v>
      </c>
      <c r="K166" s="49" t="s">
        <v>464</v>
      </c>
      <c r="L166" s="49">
        <v>27005</v>
      </c>
      <c r="M166" s="49">
        <v>3692</v>
      </c>
      <c r="N166" s="49">
        <v>1991</v>
      </c>
      <c r="O166" s="49">
        <v>1665</v>
      </c>
      <c r="P166" s="49">
        <v>0</v>
      </c>
      <c r="Q166" s="49">
        <v>0</v>
      </c>
      <c r="R166" s="49">
        <v>98</v>
      </c>
      <c r="S166" s="49">
        <v>0</v>
      </c>
      <c r="T166" s="49">
        <v>0</v>
      </c>
      <c r="U166" s="49">
        <v>500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60">
        <v>0</v>
      </c>
      <c r="AB166" s="49">
        <v>0</v>
      </c>
      <c r="AC166" s="60">
        <v>0</v>
      </c>
      <c r="AD166" s="49">
        <v>0</v>
      </c>
      <c r="AE166" s="60">
        <v>0</v>
      </c>
      <c r="AF166" s="60">
        <v>0</v>
      </c>
    </row>
    <row r="167" spans="1:32">
      <c r="A167" s="62">
        <v>2300213</v>
      </c>
      <c r="B167" s="80" t="s">
        <v>1000</v>
      </c>
      <c r="C167" s="49">
        <v>23002</v>
      </c>
      <c r="D167" s="49">
        <v>13</v>
      </c>
      <c r="E167" s="49">
        <v>100331</v>
      </c>
      <c r="F167" s="49" t="s">
        <v>464</v>
      </c>
      <c r="G167" s="49" t="s">
        <v>464</v>
      </c>
      <c r="H167" s="49" t="s">
        <v>464</v>
      </c>
      <c r="I167" s="49" t="s">
        <v>464</v>
      </c>
      <c r="J167" s="49" t="s">
        <v>464</v>
      </c>
      <c r="K167" s="49" t="s">
        <v>464</v>
      </c>
      <c r="L167" s="49">
        <v>33420</v>
      </c>
      <c r="M167" s="49">
        <v>4569</v>
      </c>
      <c r="N167" s="49">
        <v>2464</v>
      </c>
      <c r="O167" s="49">
        <v>2060</v>
      </c>
      <c r="P167" s="49">
        <v>0</v>
      </c>
      <c r="Q167" s="49">
        <v>0</v>
      </c>
      <c r="R167" s="49">
        <v>98</v>
      </c>
      <c r="S167" s="49">
        <v>0</v>
      </c>
      <c r="T167" s="49">
        <v>0</v>
      </c>
      <c r="U167" s="49">
        <v>500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60">
        <v>0</v>
      </c>
      <c r="AB167" s="49">
        <v>0</v>
      </c>
      <c r="AC167" s="60">
        <v>0</v>
      </c>
      <c r="AD167" s="49">
        <v>0</v>
      </c>
      <c r="AE167" s="60">
        <v>0</v>
      </c>
      <c r="AF167" s="60">
        <v>0</v>
      </c>
    </row>
    <row r="168" spans="1:32">
      <c r="A168" s="62">
        <v>2300214</v>
      </c>
      <c r="B168" s="80" t="s">
        <v>1000</v>
      </c>
      <c r="C168" s="49">
        <v>23002</v>
      </c>
      <c r="D168" s="49">
        <v>14</v>
      </c>
      <c r="E168" s="49" t="s">
        <v>464</v>
      </c>
      <c r="F168" s="49">
        <v>2</v>
      </c>
      <c r="G168" s="49">
        <v>9150</v>
      </c>
      <c r="H168" s="49">
        <v>1</v>
      </c>
      <c r="I168" s="49">
        <v>1220</v>
      </c>
      <c r="J168" s="49">
        <v>3</v>
      </c>
      <c r="K168" s="49">
        <v>610</v>
      </c>
      <c r="L168" s="49">
        <v>42149</v>
      </c>
      <c r="M168" s="49">
        <v>5763</v>
      </c>
      <c r="N168" s="49">
        <v>3107</v>
      </c>
      <c r="O168" s="49">
        <v>2599</v>
      </c>
      <c r="P168" s="49">
        <v>0</v>
      </c>
      <c r="Q168" s="49">
        <v>0</v>
      </c>
      <c r="R168" s="49">
        <v>98</v>
      </c>
      <c r="S168" s="49">
        <v>0</v>
      </c>
      <c r="T168" s="49">
        <v>0</v>
      </c>
      <c r="U168" s="49">
        <v>500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60">
        <v>0</v>
      </c>
      <c r="AB168" s="49">
        <v>0</v>
      </c>
      <c r="AC168" s="60">
        <v>0</v>
      </c>
      <c r="AD168" s="49">
        <v>0</v>
      </c>
      <c r="AE168" s="60">
        <v>0</v>
      </c>
      <c r="AF168" s="60">
        <v>0</v>
      </c>
    </row>
    <row r="169" spans="1:32">
      <c r="A169" s="62">
        <v>2300215</v>
      </c>
      <c r="B169" s="80" t="s">
        <v>1000</v>
      </c>
      <c r="C169" s="49">
        <v>23002</v>
      </c>
      <c r="D169" s="49">
        <v>15</v>
      </c>
      <c r="E169" s="49" t="s">
        <v>464</v>
      </c>
      <c r="F169" s="49">
        <v>4</v>
      </c>
      <c r="G169" s="49">
        <v>14</v>
      </c>
      <c r="H169" s="49" t="s">
        <v>464</v>
      </c>
      <c r="I169" s="49" t="s">
        <v>464</v>
      </c>
      <c r="J169" s="49" t="s">
        <v>464</v>
      </c>
      <c r="K169" s="49" t="s">
        <v>464</v>
      </c>
      <c r="L169" s="49">
        <v>54085</v>
      </c>
      <c r="M169" s="49">
        <v>7395</v>
      </c>
      <c r="N169" s="49">
        <v>3987</v>
      </c>
      <c r="O169" s="49">
        <v>3335</v>
      </c>
      <c r="P169" s="49">
        <v>0</v>
      </c>
      <c r="Q169" s="49">
        <v>0</v>
      </c>
      <c r="R169" s="49">
        <v>98</v>
      </c>
      <c r="S169" s="49">
        <v>0</v>
      </c>
      <c r="T169" s="49">
        <v>0</v>
      </c>
      <c r="U169" s="49">
        <v>500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60">
        <v>0</v>
      </c>
      <c r="AB169" s="49">
        <v>0</v>
      </c>
      <c r="AC169" s="60">
        <v>0</v>
      </c>
      <c r="AD169" s="49">
        <v>0</v>
      </c>
      <c r="AE169" s="60">
        <v>0</v>
      </c>
      <c r="AF169" s="60">
        <v>0</v>
      </c>
    </row>
    <row r="170" spans="1:32">
      <c r="A170" s="62">
        <v>2300216</v>
      </c>
      <c r="B170" s="49" t="s">
        <v>1000</v>
      </c>
      <c r="C170" s="49">
        <v>23002</v>
      </c>
      <c r="D170" s="49">
        <v>16</v>
      </c>
      <c r="E170" s="49" t="s">
        <v>464</v>
      </c>
      <c r="F170" s="49">
        <v>1</v>
      </c>
      <c r="G170" s="49">
        <v>6840</v>
      </c>
      <c r="H170" s="49" t="s">
        <v>464</v>
      </c>
      <c r="I170" s="49" t="s">
        <v>464</v>
      </c>
      <c r="J170" s="49" t="s">
        <v>464</v>
      </c>
      <c r="K170" s="49" t="s">
        <v>464</v>
      </c>
      <c r="L170" s="49">
        <v>70422</v>
      </c>
      <c r="M170" s="49">
        <v>9628</v>
      </c>
      <c r="N170" s="49">
        <v>5192</v>
      </c>
      <c r="O170" s="49">
        <v>4342</v>
      </c>
      <c r="P170" s="49">
        <v>0</v>
      </c>
      <c r="Q170" s="49">
        <v>0</v>
      </c>
      <c r="R170" s="49">
        <v>98</v>
      </c>
      <c r="S170" s="49">
        <v>0</v>
      </c>
      <c r="T170" s="49">
        <v>0</v>
      </c>
      <c r="U170" s="49">
        <v>500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60">
        <v>0</v>
      </c>
      <c r="AB170" s="49">
        <v>0</v>
      </c>
      <c r="AC170" s="60">
        <v>0</v>
      </c>
      <c r="AD170" s="49">
        <v>0</v>
      </c>
      <c r="AE170" s="60">
        <v>0</v>
      </c>
      <c r="AF170" s="60">
        <v>0</v>
      </c>
    </row>
    <row r="171" spans="1:32">
      <c r="A171" s="62">
        <v>2300217</v>
      </c>
      <c r="B171" s="49" t="s">
        <v>1000</v>
      </c>
      <c r="C171" s="49">
        <v>23002</v>
      </c>
      <c r="D171" s="49">
        <v>17</v>
      </c>
      <c r="E171" s="49" t="s">
        <v>464</v>
      </c>
      <c r="F171" s="49">
        <v>20</v>
      </c>
      <c r="G171" s="49">
        <v>2000</v>
      </c>
      <c r="H171" s="49" t="s">
        <v>464</v>
      </c>
      <c r="I171" s="49" t="s">
        <v>464</v>
      </c>
      <c r="J171" s="49" t="s">
        <v>464</v>
      </c>
      <c r="K171" s="49" t="s">
        <v>464</v>
      </c>
      <c r="L171" s="49">
        <v>92802</v>
      </c>
      <c r="M171" s="49">
        <v>12688</v>
      </c>
      <c r="N171" s="49">
        <v>6842</v>
      </c>
      <c r="O171" s="49">
        <v>5722</v>
      </c>
      <c r="P171" s="49">
        <v>0</v>
      </c>
      <c r="Q171" s="49">
        <v>0</v>
      </c>
      <c r="R171" s="49">
        <v>98</v>
      </c>
      <c r="S171" s="49">
        <v>0</v>
      </c>
      <c r="T171" s="49">
        <v>0</v>
      </c>
      <c r="U171" s="49">
        <v>500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60">
        <v>0</v>
      </c>
      <c r="AB171" s="49">
        <v>0</v>
      </c>
      <c r="AC171" s="60">
        <v>0</v>
      </c>
      <c r="AD171" s="49">
        <v>0</v>
      </c>
      <c r="AE171" s="60">
        <v>0</v>
      </c>
      <c r="AF171" s="60">
        <v>0</v>
      </c>
    </row>
    <row r="172" spans="1:32">
      <c r="A172" s="62">
        <v>2300218</v>
      </c>
      <c r="B172" s="49" t="s">
        <v>1000</v>
      </c>
      <c r="C172" s="49">
        <v>23002</v>
      </c>
      <c r="D172" s="49">
        <v>18</v>
      </c>
      <c r="E172" s="49">
        <v>100341</v>
      </c>
      <c r="F172" s="49" t="s">
        <v>464</v>
      </c>
      <c r="G172" s="49" t="s">
        <v>464</v>
      </c>
      <c r="H172" s="49" t="s">
        <v>464</v>
      </c>
      <c r="I172" s="49" t="s">
        <v>464</v>
      </c>
      <c r="J172" s="49" t="s">
        <v>464</v>
      </c>
      <c r="K172" s="49" t="s">
        <v>464</v>
      </c>
      <c r="L172" s="49">
        <v>123463</v>
      </c>
      <c r="M172" s="49">
        <v>16881</v>
      </c>
      <c r="N172" s="49">
        <v>9102</v>
      </c>
      <c r="O172" s="49">
        <v>7613</v>
      </c>
      <c r="P172" s="49">
        <v>0</v>
      </c>
      <c r="Q172" s="49">
        <v>0</v>
      </c>
      <c r="R172" s="49">
        <v>98</v>
      </c>
      <c r="S172" s="49">
        <v>0</v>
      </c>
      <c r="T172" s="49">
        <v>0</v>
      </c>
      <c r="U172" s="49">
        <v>500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60">
        <v>0</v>
      </c>
      <c r="AB172" s="49">
        <v>0</v>
      </c>
      <c r="AC172" s="60">
        <v>0</v>
      </c>
      <c r="AD172" s="49">
        <v>0</v>
      </c>
      <c r="AE172" s="60">
        <v>0</v>
      </c>
      <c r="AF172" s="60">
        <v>0</v>
      </c>
    </row>
    <row r="173" spans="1:32">
      <c r="A173" s="62">
        <v>2300219</v>
      </c>
      <c r="B173" s="49" t="s">
        <v>1000</v>
      </c>
      <c r="C173" s="49">
        <v>23002</v>
      </c>
      <c r="D173" s="49">
        <v>19</v>
      </c>
      <c r="E173" s="49" t="s">
        <v>464</v>
      </c>
      <c r="F173" s="49">
        <v>2</v>
      </c>
      <c r="G173" s="49">
        <v>43800</v>
      </c>
      <c r="H173" s="49">
        <v>1</v>
      </c>
      <c r="I173" s="49">
        <v>5840</v>
      </c>
      <c r="J173" s="49">
        <v>3</v>
      </c>
      <c r="K173" s="49">
        <v>2920</v>
      </c>
      <c r="L173" s="49">
        <v>165462</v>
      </c>
      <c r="M173" s="49">
        <v>22623</v>
      </c>
      <c r="N173" s="49">
        <v>12199</v>
      </c>
      <c r="O173" s="49">
        <v>10202</v>
      </c>
      <c r="P173" s="49">
        <v>0</v>
      </c>
      <c r="Q173" s="49">
        <v>0</v>
      </c>
      <c r="R173" s="49">
        <v>98</v>
      </c>
      <c r="S173" s="49">
        <v>0</v>
      </c>
      <c r="T173" s="49">
        <v>0</v>
      </c>
      <c r="U173" s="49">
        <v>500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60">
        <v>0</v>
      </c>
      <c r="AB173" s="49">
        <v>0</v>
      </c>
      <c r="AC173" s="60">
        <v>0</v>
      </c>
      <c r="AD173" s="49">
        <v>0</v>
      </c>
      <c r="AE173" s="60">
        <v>0</v>
      </c>
      <c r="AF173" s="60">
        <v>0</v>
      </c>
    </row>
    <row r="174" spans="1:32">
      <c r="A174" s="62">
        <v>2300220</v>
      </c>
      <c r="B174" s="49" t="s">
        <v>1000</v>
      </c>
      <c r="C174" s="49">
        <v>23002</v>
      </c>
      <c r="D174" s="49">
        <v>20</v>
      </c>
      <c r="E174" s="49" t="s">
        <v>464</v>
      </c>
      <c r="F174" s="49">
        <v>4</v>
      </c>
      <c r="G174" s="49">
        <v>16</v>
      </c>
      <c r="H174" s="49" t="s">
        <v>464</v>
      </c>
      <c r="I174" s="49" t="s">
        <v>464</v>
      </c>
      <c r="J174" s="49" t="s">
        <v>464</v>
      </c>
      <c r="K174" s="49" t="s">
        <v>464</v>
      </c>
      <c r="L174" s="49">
        <v>222979</v>
      </c>
      <c r="M174" s="49">
        <v>30487</v>
      </c>
      <c r="N174" s="49">
        <v>16439</v>
      </c>
      <c r="O174" s="49">
        <v>13749</v>
      </c>
      <c r="P174" s="49">
        <v>0</v>
      </c>
      <c r="Q174" s="49">
        <v>0</v>
      </c>
      <c r="R174" s="49">
        <v>98</v>
      </c>
      <c r="S174" s="49">
        <v>0</v>
      </c>
      <c r="T174" s="49">
        <v>0</v>
      </c>
      <c r="U174" s="49">
        <v>500</v>
      </c>
      <c r="V174" s="49">
        <v>0</v>
      </c>
      <c r="W174" s="49">
        <v>0</v>
      </c>
      <c r="X174" s="49">
        <v>0</v>
      </c>
      <c r="Y174" s="49">
        <v>0</v>
      </c>
      <c r="Z174" s="49">
        <v>0</v>
      </c>
      <c r="AA174" s="60">
        <v>0</v>
      </c>
      <c r="AB174" s="49">
        <v>0</v>
      </c>
      <c r="AC174" s="60">
        <v>0</v>
      </c>
      <c r="AD174" s="49">
        <v>0</v>
      </c>
      <c r="AE174" s="60">
        <v>0</v>
      </c>
      <c r="AF174" s="60">
        <v>0</v>
      </c>
    </row>
    <row r="175" spans="1:32">
      <c r="A175" s="62">
        <v>2100300</v>
      </c>
      <c r="B175" s="49" t="s">
        <v>1001</v>
      </c>
      <c r="C175" s="49">
        <v>21003</v>
      </c>
      <c r="D175" s="49">
        <v>0</v>
      </c>
      <c r="E175" s="49"/>
      <c r="L175" s="49">
        <v>751</v>
      </c>
      <c r="M175" s="49">
        <v>84</v>
      </c>
      <c r="N175" s="49">
        <v>55</v>
      </c>
      <c r="O175" s="49">
        <v>46</v>
      </c>
      <c r="P175" s="49">
        <v>0</v>
      </c>
      <c r="Q175" s="49">
        <v>0</v>
      </c>
      <c r="R175" s="49">
        <v>102</v>
      </c>
      <c r="S175" s="49">
        <v>0</v>
      </c>
      <c r="T175" s="49">
        <v>0</v>
      </c>
      <c r="U175" s="49">
        <v>500</v>
      </c>
      <c r="V175" s="49">
        <v>0</v>
      </c>
      <c r="W175" s="49">
        <v>0</v>
      </c>
      <c r="X175" s="49">
        <v>0</v>
      </c>
      <c r="Y175" s="49">
        <v>0</v>
      </c>
      <c r="Z175" s="49">
        <v>0</v>
      </c>
      <c r="AA175" s="60">
        <v>0</v>
      </c>
      <c r="AB175" s="49">
        <v>0</v>
      </c>
      <c r="AC175" s="60">
        <v>0</v>
      </c>
      <c r="AD175" s="49">
        <v>0</v>
      </c>
      <c r="AE175" s="60">
        <v>0</v>
      </c>
      <c r="AF175" s="60">
        <v>0</v>
      </c>
    </row>
    <row r="176" spans="1:32">
      <c r="A176" s="62">
        <v>2100301</v>
      </c>
      <c r="B176" s="49" t="s">
        <v>1001</v>
      </c>
      <c r="C176" s="49">
        <v>21003</v>
      </c>
      <c r="D176" s="49">
        <v>1</v>
      </c>
      <c r="E176" s="49" t="s">
        <v>464</v>
      </c>
      <c r="F176" s="49">
        <v>3</v>
      </c>
      <c r="G176" s="49">
        <v>170</v>
      </c>
      <c r="H176" s="49" t="s">
        <v>464</v>
      </c>
      <c r="I176" s="49" t="s">
        <v>464</v>
      </c>
      <c r="J176" s="49" t="s">
        <v>464</v>
      </c>
      <c r="K176" s="49" t="s">
        <v>464</v>
      </c>
      <c r="L176" s="49">
        <v>1652</v>
      </c>
      <c r="M176" s="49">
        <v>184</v>
      </c>
      <c r="N176" s="49">
        <v>121</v>
      </c>
      <c r="O176" s="49">
        <v>101</v>
      </c>
      <c r="P176" s="49">
        <v>0</v>
      </c>
      <c r="Q176" s="49">
        <v>0</v>
      </c>
      <c r="R176" s="49">
        <v>102</v>
      </c>
      <c r="S176" s="49">
        <v>0</v>
      </c>
      <c r="T176" s="49">
        <v>0</v>
      </c>
      <c r="U176" s="49">
        <v>500</v>
      </c>
      <c r="V176" s="49">
        <v>0</v>
      </c>
      <c r="W176" s="49">
        <v>0</v>
      </c>
      <c r="X176" s="49">
        <v>0</v>
      </c>
      <c r="Y176" s="49">
        <v>0</v>
      </c>
      <c r="Z176" s="49">
        <v>0</v>
      </c>
      <c r="AA176" s="60">
        <v>0</v>
      </c>
      <c r="AB176" s="49">
        <v>0</v>
      </c>
      <c r="AC176" s="60">
        <v>0</v>
      </c>
      <c r="AD176" s="49">
        <v>0</v>
      </c>
      <c r="AE176" s="60">
        <v>0</v>
      </c>
      <c r="AF176" s="60">
        <v>0</v>
      </c>
    </row>
    <row r="177" spans="1:32">
      <c r="A177" s="62">
        <v>2100302</v>
      </c>
      <c r="B177" s="49" t="s">
        <v>1001</v>
      </c>
      <c r="C177" s="49">
        <v>21003</v>
      </c>
      <c r="D177" s="49">
        <v>2</v>
      </c>
      <c r="E177" s="49">
        <v>100111</v>
      </c>
      <c r="F177" s="49" t="s">
        <v>464</v>
      </c>
      <c r="G177" s="49" t="s">
        <v>464</v>
      </c>
      <c r="H177" s="49" t="s">
        <v>464</v>
      </c>
      <c r="I177" s="49" t="s">
        <v>464</v>
      </c>
      <c r="J177" s="49" t="s">
        <v>464</v>
      </c>
      <c r="K177" s="49" t="s">
        <v>464</v>
      </c>
      <c r="L177" s="49">
        <v>2778</v>
      </c>
      <c r="M177" s="49">
        <v>310</v>
      </c>
      <c r="N177" s="49">
        <v>203</v>
      </c>
      <c r="O177" s="49">
        <v>170</v>
      </c>
      <c r="P177" s="49">
        <v>0</v>
      </c>
      <c r="Q177" s="49">
        <v>0</v>
      </c>
      <c r="R177" s="49">
        <v>102</v>
      </c>
      <c r="S177" s="49">
        <v>0</v>
      </c>
      <c r="T177" s="49">
        <v>0</v>
      </c>
      <c r="U177" s="49">
        <v>500</v>
      </c>
      <c r="V177" s="49">
        <v>0</v>
      </c>
      <c r="W177" s="49">
        <v>0</v>
      </c>
      <c r="X177" s="49">
        <v>0</v>
      </c>
      <c r="Y177" s="49">
        <v>0</v>
      </c>
      <c r="Z177" s="49">
        <v>0</v>
      </c>
      <c r="AA177" s="60">
        <v>0</v>
      </c>
      <c r="AB177" s="49">
        <v>0</v>
      </c>
      <c r="AC177" s="60">
        <v>0</v>
      </c>
      <c r="AD177" s="49">
        <v>0</v>
      </c>
      <c r="AE177" s="60">
        <v>0</v>
      </c>
      <c r="AF177" s="60">
        <v>0</v>
      </c>
    </row>
    <row r="178" spans="1:32">
      <c r="A178" s="62">
        <v>2100303</v>
      </c>
      <c r="B178" s="49" t="s">
        <v>1001</v>
      </c>
      <c r="C178" s="49">
        <v>21003</v>
      </c>
      <c r="D178" s="49">
        <v>3</v>
      </c>
      <c r="E178" s="49" t="s">
        <v>464</v>
      </c>
      <c r="F178" s="49">
        <v>3</v>
      </c>
      <c r="G178" s="49">
        <v>330</v>
      </c>
      <c r="H178" s="49" t="s">
        <v>464</v>
      </c>
      <c r="I178" s="49" t="s">
        <v>464</v>
      </c>
      <c r="J178" s="49" t="s">
        <v>464</v>
      </c>
      <c r="K178" s="49" t="s">
        <v>464</v>
      </c>
      <c r="L178" s="49">
        <v>4280</v>
      </c>
      <c r="M178" s="49">
        <v>478</v>
      </c>
      <c r="N178" s="49">
        <v>313</v>
      </c>
      <c r="O178" s="49">
        <v>262</v>
      </c>
      <c r="P178" s="49">
        <v>0</v>
      </c>
      <c r="Q178" s="49">
        <v>0</v>
      </c>
      <c r="R178" s="49">
        <v>102</v>
      </c>
      <c r="S178" s="49">
        <v>0</v>
      </c>
      <c r="T178" s="49">
        <v>0</v>
      </c>
      <c r="U178" s="49">
        <v>500</v>
      </c>
      <c r="V178" s="49">
        <v>0</v>
      </c>
      <c r="W178" s="49">
        <v>0</v>
      </c>
      <c r="X178" s="49">
        <v>0</v>
      </c>
      <c r="Y178" s="49">
        <v>0</v>
      </c>
      <c r="Z178" s="49">
        <v>0</v>
      </c>
      <c r="AA178" s="60">
        <v>0</v>
      </c>
      <c r="AB178" s="49">
        <v>0</v>
      </c>
      <c r="AC178" s="60">
        <v>0</v>
      </c>
      <c r="AD178" s="49">
        <v>0</v>
      </c>
      <c r="AE178" s="60">
        <v>0</v>
      </c>
      <c r="AF178" s="60">
        <v>0</v>
      </c>
    </row>
    <row r="179" spans="1:32">
      <c r="A179" s="62">
        <v>2100304</v>
      </c>
      <c r="B179" s="49" t="s">
        <v>1001</v>
      </c>
      <c r="C179" s="49">
        <v>21003</v>
      </c>
      <c r="D179" s="49">
        <v>4</v>
      </c>
      <c r="E179" s="49" t="s">
        <v>464</v>
      </c>
      <c r="F179" s="49">
        <v>2</v>
      </c>
      <c r="G179" s="49">
        <v>1650</v>
      </c>
      <c r="H179" s="49">
        <v>1</v>
      </c>
      <c r="I179" s="49">
        <v>220</v>
      </c>
      <c r="J179" s="49">
        <v>3</v>
      </c>
      <c r="K179" s="49">
        <v>110</v>
      </c>
      <c r="L179" s="49">
        <v>5932</v>
      </c>
      <c r="M179" s="49">
        <v>663</v>
      </c>
      <c r="N179" s="49">
        <v>434</v>
      </c>
      <c r="O179" s="49">
        <v>363</v>
      </c>
      <c r="P179" s="49">
        <v>0</v>
      </c>
      <c r="Q179" s="49">
        <v>0</v>
      </c>
      <c r="R179" s="49">
        <v>102</v>
      </c>
      <c r="S179" s="49">
        <v>0</v>
      </c>
      <c r="T179" s="49">
        <v>0</v>
      </c>
      <c r="U179" s="49">
        <v>500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60">
        <v>0</v>
      </c>
      <c r="AB179" s="49">
        <v>0</v>
      </c>
      <c r="AC179" s="60">
        <v>0</v>
      </c>
      <c r="AD179" s="49">
        <v>0</v>
      </c>
      <c r="AE179" s="60">
        <v>0</v>
      </c>
      <c r="AF179" s="60">
        <v>0</v>
      </c>
    </row>
    <row r="180" spans="1:32">
      <c r="A180" s="62">
        <v>2100305</v>
      </c>
      <c r="B180" s="49" t="s">
        <v>1001</v>
      </c>
      <c r="C180" s="49">
        <v>21003</v>
      </c>
      <c r="D180" s="49">
        <v>5</v>
      </c>
      <c r="E180" s="49" t="s">
        <v>464</v>
      </c>
      <c r="F180" s="49">
        <v>4</v>
      </c>
      <c r="G180" s="49">
        <v>10</v>
      </c>
      <c r="H180" s="49" t="s">
        <v>464</v>
      </c>
      <c r="I180" s="49" t="s">
        <v>464</v>
      </c>
      <c r="J180" s="49" t="s">
        <v>464</v>
      </c>
      <c r="K180" s="49" t="s">
        <v>464</v>
      </c>
      <c r="L180" s="49">
        <v>7735</v>
      </c>
      <c r="M180" s="49">
        <v>865</v>
      </c>
      <c r="N180" s="49">
        <v>566</v>
      </c>
      <c r="O180" s="49">
        <v>473</v>
      </c>
      <c r="P180" s="49">
        <v>0</v>
      </c>
      <c r="Q180" s="49">
        <v>0</v>
      </c>
      <c r="R180" s="49">
        <v>102</v>
      </c>
      <c r="S180" s="49">
        <v>0</v>
      </c>
      <c r="T180" s="49">
        <v>0</v>
      </c>
      <c r="U180" s="49">
        <v>500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60">
        <v>0</v>
      </c>
      <c r="AB180" s="49">
        <v>0</v>
      </c>
      <c r="AC180" s="60">
        <v>0</v>
      </c>
      <c r="AD180" s="49">
        <v>0</v>
      </c>
      <c r="AE180" s="60">
        <v>0</v>
      </c>
      <c r="AF180" s="60">
        <v>0</v>
      </c>
    </row>
    <row r="181" spans="1:32">
      <c r="A181" s="62">
        <v>2100306</v>
      </c>
      <c r="B181" s="49" t="s">
        <v>1001</v>
      </c>
      <c r="C181" s="49">
        <v>21003</v>
      </c>
      <c r="D181" s="49">
        <v>6</v>
      </c>
      <c r="E181" s="49" t="s">
        <v>464</v>
      </c>
      <c r="F181" s="49">
        <v>3</v>
      </c>
      <c r="G181" s="49">
        <v>390</v>
      </c>
      <c r="H181" s="49" t="s">
        <v>464</v>
      </c>
      <c r="I181" s="49" t="s">
        <v>464</v>
      </c>
      <c r="J181" s="49" t="s">
        <v>464</v>
      </c>
      <c r="K181" s="49" t="s">
        <v>464</v>
      </c>
      <c r="L181" s="49">
        <v>9687</v>
      </c>
      <c r="M181" s="49">
        <v>1083</v>
      </c>
      <c r="N181" s="49">
        <v>709</v>
      </c>
      <c r="O181" s="49">
        <v>593</v>
      </c>
      <c r="P181" s="49">
        <v>0</v>
      </c>
      <c r="Q181" s="49">
        <v>0</v>
      </c>
      <c r="R181" s="49">
        <v>102</v>
      </c>
      <c r="S181" s="49">
        <v>0</v>
      </c>
      <c r="T181" s="49">
        <v>0</v>
      </c>
      <c r="U181" s="49">
        <v>500</v>
      </c>
      <c r="V181" s="49">
        <v>0</v>
      </c>
      <c r="W181" s="49">
        <v>0</v>
      </c>
      <c r="X181" s="49">
        <v>0</v>
      </c>
      <c r="Y181" s="49">
        <v>0</v>
      </c>
      <c r="Z181" s="49">
        <v>0</v>
      </c>
      <c r="AA181" s="60">
        <v>0</v>
      </c>
      <c r="AB181" s="49">
        <v>0</v>
      </c>
      <c r="AC181" s="60">
        <v>0</v>
      </c>
      <c r="AD181" s="49">
        <v>0</v>
      </c>
      <c r="AE181" s="60">
        <v>0</v>
      </c>
      <c r="AF181" s="60">
        <v>0</v>
      </c>
    </row>
    <row r="182" spans="1:32">
      <c r="A182" s="62">
        <v>2100307</v>
      </c>
      <c r="B182" s="49" t="s">
        <v>1001</v>
      </c>
      <c r="C182" s="49">
        <v>21003</v>
      </c>
      <c r="D182" s="49">
        <v>7</v>
      </c>
      <c r="E182" s="49" t="s">
        <v>464</v>
      </c>
      <c r="F182" s="49">
        <v>21</v>
      </c>
      <c r="G182" s="49">
        <v>1000</v>
      </c>
      <c r="H182" s="49" t="s">
        <v>464</v>
      </c>
      <c r="I182" s="49" t="s">
        <v>464</v>
      </c>
      <c r="J182" s="49" t="s">
        <v>464</v>
      </c>
      <c r="K182" s="49" t="s">
        <v>464</v>
      </c>
      <c r="L182" s="49">
        <v>11790</v>
      </c>
      <c r="M182" s="49">
        <v>1318</v>
      </c>
      <c r="N182" s="49">
        <v>863</v>
      </c>
      <c r="O182" s="49">
        <v>722</v>
      </c>
      <c r="P182" s="49">
        <v>0</v>
      </c>
      <c r="Q182" s="49">
        <v>0</v>
      </c>
      <c r="R182" s="49">
        <v>102</v>
      </c>
      <c r="S182" s="49">
        <v>0</v>
      </c>
      <c r="T182" s="49">
        <v>0</v>
      </c>
      <c r="U182" s="49">
        <v>500</v>
      </c>
      <c r="V182" s="49">
        <v>0</v>
      </c>
      <c r="W182" s="49">
        <v>0</v>
      </c>
      <c r="X182" s="49">
        <v>0</v>
      </c>
      <c r="Y182" s="49">
        <v>0</v>
      </c>
      <c r="Z182" s="49">
        <v>0</v>
      </c>
      <c r="AA182" s="60">
        <v>0</v>
      </c>
      <c r="AB182" s="49">
        <v>0</v>
      </c>
      <c r="AC182" s="60">
        <v>0</v>
      </c>
      <c r="AD182" s="49">
        <v>0</v>
      </c>
      <c r="AE182" s="60">
        <v>0</v>
      </c>
      <c r="AF182" s="60">
        <v>0</v>
      </c>
    </row>
    <row r="183" spans="1:32">
      <c r="A183" s="62">
        <v>2100308</v>
      </c>
      <c r="B183" s="49" t="s">
        <v>1001</v>
      </c>
      <c r="C183" s="49">
        <v>21003</v>
      </c>
      <c r="D183" s="49">
        <v>8</v>
      </c>
      <c r="E183" s="49">
        <v>100121</v>
      </c>
      <c r="F183" s="49" t="s">
        <v>464</v>
      </c>
      <c r="G183" s="49" t="s">
        <v>464</v>
      </c>
      <c r="H183" s="49" t="s">
        <v>464</v>
      </c>
      <c r="I183" s="49" t="s">
        <v>464</v>
      </c>
      <c r="J183" s="49" t="s">
        <v>464</v>
      </c>
      <c r="K183" s="49" t="s">
        <v>464</v>
      </c>
      <c r="L183" s="49">
        <v>14043</v>
      </c>
      <c r="M183" s="49">
        <v>1570</v>
      </c>
      <c r="N183" s="49">
        <v>1028</v>
      </c>
      <c r="O183" s="49">
        <v>860</v>
      </c>
      <c r="P183" s="49">
        <v>0</v>
      </c>
      <c r="Q183" s="49">
        <v>0</v>
      </c>
      <c r="R183" s="49">
        <v>102</v>
      </c>
      <c r="S183" s="49">
        <v>0</v>
      </c>
      <c r="T183" s="49">
        <v>0</v>
      </c>
      <c r="U183" s="49">
        <v>500</v>
      </c>
      <c r="V183" s="49">
        <v>0</v>
      </c>
      <c r="W183" s="49">
        <v>0</v>
      </c>
      <c r="X183" s="49">
        <v>0</v>
      </c>
      <c r="Y183" s="49">
        <v>0</v>
      </c>
      <c r="Z183" s="49">
        <v>0</v>
      </c>
      <c r="AA183" s="60">
        <v>0</v>
      </c>
      <c r="AB183" s="49">
        <v>0</v>
      </c>
      <c r="AC183" s="60">
        <v>0</v>
      </c>
      <c r="AD183" s="49">
        <v>0</v>
      </c>
      <c r="AE183" s="60">
        <v>0</v>
      </c>
      <c r="AF183" s="60">
        <v>0</v>
      </c>
    </row>
    <row r="184" spans="1:32">
      <c r="A184" s="62">
        <v>2100309</v>
      </c>
      <c r="B184" s="49" t="s">
        <v>1001</v>
      </c>
      <c r="C184" s="49">
        <v>21003</v>
      </c>
      <c r="D184" s="49">
        <v>9</v>
      </c>
      <c r="E184" s="49" t="s">
        <v>464</v>
      </c>
      <c r="F184" s="49">
        <v>2</v>
      </c>
      <c r="G184" s="49">
        <v>2550</v>
      </c>
      <c r="H184" s="49">
        <v>1</v>
      </c>
      <c r="I184" s="49">
        <v>340</v>
      </c>
      <c r="J184" s="49">
        <v>3</v>
      </c>
      <c r="K184" s="49">
        <v>170</v>
      </c>
      <c r="L184" s="49">
        <v>16446</v>
      </c>
      <c r="M184" s="49">
        <v>1839</v>
      </c>
      <c r="N184" s="49">
        <v>1204</v>
      </c>
      <c r="O184" s="49">
        <v>1007</v>
      </c>
      <c r="P184" s="49">
        <v>0</v>
      </c>
      <c r="Q184" s="49">
        <v>0</v>
      </c>
      <c r="R184" s="49">
        <v>102</v>
      </c>
      <c r="S184" s="49">
        <v>0</v>
      </c>
      <c r="T184" s="49">
        <v>0</v>
      </c>
      <c r="U184" s="49">
        <v>500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60">
        <v>0</v>
      </c>
      <c r="AB184" s="49">
        <v>0</v>
      </c>
      <c r="AC184" s="60">
        <v>0</v>
      </c>
      <c r="AD184" s="49">
        <v>0</v>
      </c>
      <c r="AE184" s="60">
        <v>0</v>
      </c>
      <c r="AF184" s="60">
        <v>0</v>
      </c>
    </row>
    <row r="185" spans="1:32">
      <c r="A185" s="62">
        <v>2100310</v>
      </c>
      <c r="B185" s="49" t="s">
        <v>1001</v>
      </c>
      <c r="C185" s="49">
        <v>21003</v>
      </c>
      <c r="D185" s="49">
        <v>10</v>
      </c>
      <c r="E185" s="49" t="s">
        <v>464</v>
      </c>
      <c r="F185" s="49">
        <v>4</v>
      </c>
      <c r="G185" s="49">
        <v>12</v>
      </c>
      <c r="H185" s="49" t="s">
        <v>464</v>
      </c>
      <c r="I185" s="49" t="s">
        <v>464</v>
      </c>
      <c r="J185" s="49" t="s">
        <v>464</v>
      </c>
      <c r="K185" s="49" t="s">
        <v>464</v>
      </c>
      <c r="L185" s="49">
        <v>19000</v>
      </c>
      <c r="M185" s="49">
        <v>2125</v>
      </c>
      <c r="N185" s="49">
        <v>1391</v>
      </c>
      <c r="O185" s="49">
        <v>1163</v>
      </c>
      <c r="P185" s="49">
        <v>0</v>
      </c>
      <c r="Q185" s="49">
        <v>0</v>
      </c>
      <c r="R185" s="49">
        <v>102</v>
      </c>
      <c r="S185" s="49">
        <v>0</v>
      </c>
      <c r="T185" s="49">
        <v>0</v>
      </c>
      <c r="U185" s="49">
        <v>500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60">
        <v>0</v>
      </c>
      <c r="AB185" s="49">
        <v>0</v>
      </c>
      <c r="AC185" s="60">
        <v>0</v>
      </c>
      <c r="AD185" s="49">
        <v>0</v>
      </c>
      <c r="AE185" s="60">
        <v>0</v>
      </c>
      <c r="AF185" s="60">
        <v>0</v>
      </c>
    </row>
    <row r="186" spans="1:32">
      <c r="A186" s="62">
        <v>2100311</v>
      </c>
      <c r="B186" s="49" t="s">
        <v>1001</v>
      </c>
      <c r="C186" s="49">
        <v>21003</v>
      </c>
      <c r="D186" s="49">
        <v>11</v>
      </c>
      <c r="E186" s="49" t="s">
        <v>464</v>
      </c>
      <c r="F186" s="49">
        <v>3</v>
      </c>
      <c r="G186" s="49">
        <v>690</v>
      </c>
      <c r="H186" s="49" t="s">
        <v>464</v>
      </c>
      <c r="I186" s="49" t="s">
        <v>464</v>
      </c>
      <c r="J186" s="49" t="s">
        <v>464</v>
      </c>
      <c r="K186" s="49" t="s">
        <v>464</v>
      </c>
      <c r="L186" s="49">
        <v>22454</v>
      </c>
      <c r="M186" s="49">
        <v>2511</v>
      </c>
      <c r="N186" s="49">
        <v>1644</v>
      </c>
      <c r="O186" s="49">
        <v>1375</v>
      </c>
      <c r="P186" s="49">
        <v>0</v>
      </c>
      <c r="Q186" s="49">
        <v>0</v>
      </c>
      <c r="R186" s="49">
        <v>102</v>
      </c>
      <c r="S186" s="49">
        <v>0</v>
      </c>
      <c r="T186" s="49">
        <v>0</v>
      </c>
      <c r="U186" s="49">
        <v>500</v>
      </c>
      <c r="V186" s="49">
        <v>0</v>
      </c>
      <c r="W186" s="49">
        <v>0</v>
      </c>
      <c r="X186" s="49">
        <v>0</v>
      </c>
      <c r="Y186" s="49">
        <v>0</v>
      </c>
      <c r="Z186" s="49">
        <v>0</v>
      </c>
      <c r="AA186" s="60">
        <v>0</v>
      </c>
      <c r="AB186" s="49">
        <v>0</v>
      </c>
      <c r="AC186" s="60">
        <v>0</v>
      </c>
      <c r="AD186" s="49">
        <v>0</v>
      </c>
      <c r="AE186" s="60">
        <v>0</v>
      </c>
      <c r="AF186" s="60">
        <v>0</v>
      </c>
    </row>
    <row r="187" spans="1:32">
      <c r="A187" s="62">
        <v>2100312</v>
      </c>
      <c r="B187" s="49" t="s">
        <v>1001</v>
      </c>
      <c r="C187" s="49">
        <v>21003</v>
      </c>
      <c r="D187" s="49">
        <v>12</v>
      </c>
      <c r="E187" s="49" t="s">
        <v>464</v>
      </c>
      <c r="F187" s="49">
        <v>19</v>
      </c>
      <c r="G187" s="49">
        <v>1500</v>
      </c>
      <c r="H187" s="49" t="s">
        <v>464</v>
      </c>
      <c r="I187" s="49" t="s">
        <v>464</v>
      </c>
      <c r="J187" s="49" t="s">
        <v>464</v>
      </c>
      <c r="K187" s="49" t="s">
        <v>464</v>
      </c>
      <c r="L187" s="49">
        <v>27186</v>
      </c>
      <c r="M187" s="49">
        <v>3040</v>
      </c>
      <c r="N187" s="49">
        <v>1991</v>
      </c>
      <c r="O187" s="49">
        <v>1665</v>
      </c>
      <c r="P187" s="49">
        <v>0</v>
      </c>
      <c r="Q187" s="49">
        <v>0</v>
      </c>
      <c r="R187" s="49">
        <v>102</v>
      </c>
      <c r="S187" s="49">
        <v>0</v>
      </c>
      <c r="T187" s="49">
        <v>0</v>
      </c>
      <c r="U187" s="49">
        <v>500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60">
        <v>0</v>
      </c>
      <c r="AB187" s="49">
        <v>0</v>
      </c>
      <c r="AC187" s="60">
        <v>0</v>
      </c>
      <c r="AD187" s="49">
        <v>0</v>
      </c>
      <c r="AE187" s="60">
        <v>0</v>
      </c>
      <c r="AF187" s="60">
        <v>0</v>
      </c>
    </row>
    <row r="188" spans="1:32">
      <c r="A188" s="62">
        <v>2100313</v>
      </c>
      <c r="B188" s="49" t="s">
        <v>1001</v>
      </c>
      <c r="C188" s="49">
        <v>21003</v>
      </c>
      <c r="D188" s="49">
        <v>13</v>
      </c>
      <c r="E188" s="49">
        <v>100131</v>
      </c>
      <c r="F188" s="49" t="s">
        <v>464</v>
      </c>
      <c r="G188" s="49" t="s">
        <v>464</v>
      </c>
      <c r="H188" s="49" t="s">
        <v>464</v>
      </c>
      <c r="I188" s="49" t="s">
        <v>464</v>
      </c>
      <c r="J188" s="49" t="s">
        <v>464</v>
      </c>
      <c r="K188" s="49" t="s">
        <v>464</v>
      </c>
      <c r="L188" s="49">
        <v>33644</v>
      </c>
      <c r="M188" s="49">
        <v>3763</v>
      </c>
      <c r="N188" s="49">
        <v>2464</v>
      </c>
      <c r="O188" s="49">
        <v>2060</v>
      </c>
      <c r="P188" s="49">
        <v>0</v>
      </c>
      <c r="Q188" s="49">
        <v>0</v>
      </c>
      <c r="R188" s="49">
        <v>102</v>
      </c>
      <c r="S188" s="49">
        <v>0</v>
      </c>
      <c r="T188" s="49">
        <v>0</v>
      </c>
      <c r="U188" s="49">
        <v>500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60">
        <v>0</v>
      </c>
      <c r="AB188" s="49">
        <v>0</v>
      </c>
      <c r="AC188" s="60">
        <v>0</v>
      </c>
      <c r="AD188" s="49">
        <v>0</v>
      </c>
      <c r="AE188" s="60">
        <v>0</v>
      </c>
      <c r="AF188" s="60">
        <v>0</v>
      </c>
    </row>
    <row r="189" spans="1:32">
      <c r="A189" s="62">
        <v>2100314</v>
      </c>
      <c r="B189" s="49" t="s">
        <v>1001</v>
      </c>
      <c r="C189" s="49">
        <v>21003</v>
      </c>
      <c r="D189" s="49">
        <v>14</v>
      </c>
      <c r="E189" s="49" t="s">
        <v>464</v>
      </c>
      <c r="F189" s="49">
        <v>2</v>
      </c>
      <c r="G189" s="49">
        <v>9150</v>
      </c>
      <c r="H189" s="49">
        <v>1</v>
      </c>
      <c r="I189" s="49">
        <v>1220</v>
      </c>
      <c r="J189" s="49">
        <v>3</v>
      </c>
      <c r="K189" s="49">
        <v>610</v>
      </c>
      <c r="L189" s="49">
        <v>42431</v>
      </c>
      <c r="M189" s="49">
        <v>4746</v>
      </c>
      <c r="N189" s="49">
        <v>3107</v>
      </c>
      <c r="O189" s="49">
        <v>2599</v>
      </c>
      <c r="P189" s="49">
        <v>0</v>
      </c>
      <c r="Q189" s="49">
        <v>0</v>
      </c>
      <c r="R189" s="49">
        <v>102</v>
      </c>
      <c r="S189" s="49">
        <v>0</v>
      </c>
      <c r="T189" s="49">
        <v>0</v>
      </c>
      <c r="U189" s="49">
        <v>500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60">
        <v>0</v>
      </c>
      <c r="AB189" s="49">
        <v>0</v>
      </c>
      <c r="AC189" s="60">
        <v>0</v>
      </c>
      <c r="AD189" s="49">
        <v>0</v>
      </c>
      <c r="AE189" s="60">
        <v>0</v>
      </c>
      <c r="AF189" s="60">
        <v>0</v>
      </c>
    </row>
    <row r="190" spans="1:32">
      <c r="A190" s="62">
        <v>2100315</v>
      </c>
      <c r="B190" s="49" t="s">
        <v>1001</v>
      </c>
      <c r="C190" s="49">
        <v>21003</v>
      </c>
      <c r="D190" s="49">
        <v>15</v>
      </c>
      <c r="E190" s="49" t="s">
        <v>464</v>
      </c>
      <c r="F190" s="49">
        <v>4</v>
      </c>
      <c r="G190" s="49">
        <v>14</v>
      </c>
      <c r="H190" s="49" t="s">
        <v>464</v>
      </c>
      <c r="I190" s="49" t="s">
        <v>464</v>
      </c>
      <c r="J190" s="49" t="s">
        <v>464</v>
      </c>
      <c r="K190" s="49" t="s">
        <v>464</v>
      </c>
      <c r="L190" s="49">
        <v>54447</v>
      </c>
      <c r="M190" s="49">
        <v>6090</v>
      </c>
      <c r="N190" s="49">
        <v>3987</v>
      </c>
      <c r="O190" s="49">
        <v>3335</v>
      </c>
      <c r="P190" s="49">
        <v>0</v>
      </c>
      <c r="Q190" s="49">
        <v>0</v>
      </c>
      <c r="R190" s="49">
        <v>102</v>
      </c>
      <c r="S190" s="49">
        <v>0</v>
      </c>
      <c r="T190" s="49">
        <v>0</v>
      </c>
      <c r="U190" s="49">
        <v>500</v>
      </c>
      <c r="V190" s="49">
        <v>0</v>
      </c>
      <c r="W190" s="49">
        <v>0</v>
      </c>
      <c r="X190" s="49">
        <v>0</v>
      </c>
      <c r="Y190" s="49">
        <v>0</v>
      </c>
      <c r="Z190" s="49">
        <v>0</v>
      </c>
      <c r="AA190" s="60">
        <v>0</v>
      </c>
      <c r="AB190" s="49">
        <v>0</v>
      </c>
      <c r="AC190" s="60">
        <v>0</v>
      </c>
      <c r="AD190" s="49">
        <v>0</v>
      </c>
      <c r="AE190" s="60">
        <v>0</v>
      </c>
      <c r="AF190" s="60">
        <v>0</v>
      </c>
    </row>
    <row r="191" spans="1:32">
      <c r="A191" s="62">
        <v>2100316</v>
      </c>
      <c r="B191" s="49" t="s">
        <v>1001</v>
      </c>
      <c r="C191" s="49">
        <v>21003</v>
      </c>
      <c r="D191" s="49">
        <v>16</v>
      </c>
      <c r="E191" s="49" t="s">
        <v>464</v>
      </c>
      <c r="F191" s="49">
        <v>3</v>
      </c>
      <c r="G191" s="49">
        <v>3420</v>
      </c>
      <c r="H191" s="49" t="s">
        <v>464</v>
      </c>
      <c r="I191" s="49" t="s">
        <v>464</v>
      </c>
      <c r="J191" s="49" t="s">
        <v>464</v>
      </c>
      <c r="K191" s="49" t="s">
        <v>464</v>
      </c>
      <c r="L191" s="49">
        <v>70894</v>
      </c>
      <c r="M191" s="49">
        <v>7929</v>
      </c>
      <c r="N191" s="49">
        <v>5192</v>
      </c>
      <c r="O191" s="49">
        <v>4342</v>
      </c>
      <c r="P191" s="49">
        <v>0</v>
      </c>
      <c r="Q191" s="49">
        <v>0</v>
      </c>
      <c r="R191" s="49">
        <v>102</v>
      </c>
      <c r="S191" s="49">
        <v>0</v>
      </c>
      <c r="T191" s="49">
        <v>0</v>
      </c>
      <c r="U191" s="49">
        <v>500</v>
      </c>
      <c r="V191" s="49">
        <v>0</v>
      </c>
      <c r="W191" s="49">
        <v>0</v>
      </c>
      <c r="X191" s="49">
        <v>0</v>
      </c>
      <c r="Y191" s="49">
        <v>0</v>
      </c>
      <c r="Z191" s="49">
        <v>0</v>
      </c>
      <c r="AA191" s="60">
        <v>0</v>
      </c>
      <c r="AB191" s="49">
        <v>0</v>
      </c>
      <c r="AC191" s="60">
        <v>0</v>
      </c>
      <c r="AD191" s="49">
        <v>0</v>
      </c>
      <c r="AE191" s="60">
        <v>0</v>
      </c>
      <c r="AF191" s="60">
        <v>0</v>
      </c>
    </row>
    <row r="192" spans="1:32">
      <c r="A192" s="62">
        <v>2100317</v>
      </c>
      <c r="B192" s="49" t="s">
        <v>1001</v>
      </c>
      <c r="C192" s="49">
        <v>21003</v>
      </c>
      <c r="D192" s="49">
        <v>17</v>
      </c>
      <c r="E192" s="49" t="s">
        <v>464</v>
      </c>
      <c r="F192" s="49">
        <v>21</v>
      </c>
      <c r="G192" s="49">
        <v>2000</v>
      </c>
      <c r="H192" s="49" t="s">
        <v>464</v>
      </c>
      <c r="I192" s="49" t="s">
        <v>464</v>
      </c>
      <c r="J192" s="49" t="s">
        <v>464</v>
      </c>
      <c r="K192" s="49" t="s">
        <v>464</v>
      </c>
      <c r="L192" s="49">
        <v>93424</v>
      </c>
      <c r="M192" s="49">
        <v>10449</v>
      </c>
      <c r="N192" s="49">
        <v>6842</v>
      </c>
      <c r="O192" s="49">
        <v>5722</v>
      </c>
      <c r="P192" s="49">
        <v>0</v>
      </c>
      <c r="Q192" s="49">
        <v>0</v>
      </c>
      <c r="R192" s="49">
        <v>102</v>
      </c>
      <c r="S192" s="49">
        <v>0</v>
      </c>
      <c r="T192" s="49">
        <v>0</v>
      </c>
      <c r="U192" s="49">
        <v>500</v>
      </c>
      <c r="V192" s="49">
        <v>0</v>
      </c>
      <c r="W192" s="49">
        <v>0</v>
      </c>
      <c r="X192" s="49">
        <v>0</v>
      </c>
      <c r="Y192" s="49">
        <v>0</v>
      </c>
      <c r="Z192" s="49">
        <v>0</v>
      </c>
      <c r="AA192" s="60">
        <v>0</v>
      </c>
      <c r="AB192" s="49">
        <v>0</v>
      </c>
      <c r="AC192" s="60">
        <v>0</v>
      </c>
      <c r="AD192" s="49">
        <v>0</v>
      </c>
      <c r="AE192" s="60">
        <v>0</v>
      </c>
      <c r="AF192" s="60">
        <v>0</v>
      </c>
    </row>
    <row r="193" spans="1:32">
      <c r="A193" s="62">
        <v>2100318</v>
      </c>
      <c r="B193" s="49" t="s">
        <v>1001</v>
      </c>
      <c r="C193" s="49">
        <v>21003</v>
      </c>
      <c r="D193" s="49">
        <v>18</v>
      </c>
      <c r="E193" s="49">
        <v>100141</v>
      </c>
      <c r="F193" s="49" t="s">
        <v>464</v>
      </c>
      <c r="G193" s="49" t="s">
        <v>464</v>
      </c>
      <c r="H193" s="49" t="s">
        <v>464</v>
      </c>
      <c r="I193" s="49" t="s">
        <v>464</v>
      </c>
      <c r="J193" s="49" t="s">
        <v>464</v>
      </c>
      <c r="K193" s="49" t="s">
        <v>464</v>
      </c>
      <c r="L193" s="49">
        <v>124290</v>
      </c>
      <c r="M193" s="49">
        <v>13902</v>
      </c>
      <c r="N193" s="49">
        <v>9102</v>
      </c>
      <c r="O193" s="49">
        <v>7613</v>
      </c>
      <c r="P193" s="49">
        <v>0</v>
      </c>
      <c r="Q193" s="49">
        <v>0</v>
      </c>
      <c r="R193" s="49">
        <v>102</v>
      </c>
      <c r="S193" s="49">
        <v>0</v>
      </c>
      <c r="T193" s="49">
        <v>0</v>
      </c>
      <c r="U193" s="49">
        <v>500</v>
      </c>
      <c r="V193" s="49">
        <v>0</v>
      </c>
      <c r="W193" s="49">
        <v>0</v>
      </c>
      <c r="X193" s="49">
        <v>0</v>
      </c>
      <c r="Y193" s="49">
        <v>0</v>
      </c>
      <c r="Z193" s="49">
        <v>0</v>
      </c>
      <c r="AA193" s="60">
        <v>0</v>
      </c>
      <c r="AB193" s="49">
        <v>0</v>
      </c>
      <c r="AC193" s="60">
        <v>0</v>
      </c>
      <c r="AD193" s="49">
        <v>0</v>
      </c>
      <c r="AE193" s="60">
        <v>0</v>
      </c>
      <c r="AF193" s="60">
        <v>0</v>
      </c>
    </row>
    <row r="194" spans="1:32">
      <c r="A194" s="62">
        <v>2100319</v>
      </c>
      <c r="B194" s="49" t="s">
        <v>1001</v>
      </c>
      <c r="C194" s="49">
        <v>21003</v>
      </c>
      <c r="D194" s="49">
        <v>19</v>
      </c>
      <c r="E194" s="49" t="s">
        <v>464</v>
      </c>
      <c r="F194" s="49">
        <v>2</v>
      </c>
      <c r="G194" s="49">
        <v>43800</v>
      </c>
      <c r="H194" s="49">
        <v>1</v>
      </c>
      <c r="I194" s="49">
        <v>5840</v>
      </c>
      <c r="J194" s="49">
        <v>3</v>
      </c>
      <c r="K194" s="49">
        <v>2920</v>
      </c>
      <c r="L194" s="49">
        <v>166571</v>
      </c>
      <c r="M194" s="49">
        <v>18631</v>
      </c>
      <c r="N194" s="49">
        <v>12199</v>
      </c>
      <c r="O194" s="49">
        <v>10202</v>
      </c>
      <c r="P194" s="49">
        <v>0</v>
      </c>
      <c r="Q194" s="49">
        <v>0</v>
      </c>
      <c r="R194" s="49">
        <v>102</v>
      </c>
      <c r="S194" s="49">
        <v>0</v>
      </c>
      <c r="T194" s="49">
        <v>0</v>
      </c>
      <c r="U194" s="49">
        <v>500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60">
        <v>0</v>
      </c>
      <c r="AB194" s="49">
        <v>0</v>
      </c>
      <c r="AC194" s="60">
        <v>0</v>
      </c>
      <c r="AD194" s="49">
        <v>0</v>
      </c>
      <c r="AE194" s="60">
        <v>0</v>
      </c>
      <c r="AF194" s="60">
        <v>0</v>
      </c>
    </row>
    <row r="195" spans="1:32">
      <c r="A195" s="62">
        <v>2100320</v>
      </c>
      <c r="B195" s="49" t="s">
        <v>1001</v>
      </c>
      <c r="C195" s="49">
        <v>21003</v>
      </c>
      <c r="D195" s="49">
        <v>20</v>
      </c>
      <c r="E195" s="49" t="s">
        <v>464</v>
      </c>
      <c r="F195" s="49">
        <v>4</v>
      </c>
      <c r="G195" s="49">
        <v>16</v>
      </c>
      <c r="H195" s="49" t="s">
        <v>464</v>
      </c>
      <c r="I195" s="49" t="s">
        <v>464</v>
      </c>
      <c r="J195" s="49" t="s">
        <v>464</v>
      </c>
      <c r="K195" s="49" t="s">
        <v>464</v>
      </c>
      <c r="L195" s="49">
        <v>224473</v>
      </c>
      <c r="M195" s="49">
        <v>25107</v>
      </c>
      <c r="N195" s="49">
        <v>16439</v>
      </c>
      <c r="O195" s="49">
        <v>13749</v>
      </c>
      <c r="P195" s="49">
        <v>0</v>
      </c>
      <c r="Q195" s="49">
        <v>0</v>
      </c>
      <c r="R195" s="49">
        <v>102</v>
      </c>
      <c r="S195" s="49">
        <v>0</v>
      </c>
      <c r="T195" s="49">
        <v>0</v>
      </c>
      <c r="U195" s="49">
        <v>500</v>
      </c>
      <c r="V195" s="49">
        <v>0</v>
      </c>
      <c r="W195" s="49">
        <v>0</v>
      </c>
      <c r="X195" s="49">
        <v>0</v>
      </c>
      <c r="Y195" s="49">
        <v>0</v>
      </c>
      <c r="Z195" s="49">
        <v>0</v>
      </c>
      <c r="AA195" s="60">
        <v>0</v>
      </c>
      <c r="AB195" s="49">
        <v>0</v>
      </c>
      <c r="AC195" s="60">
        <v>0</v>
      </c>
      <c r="AD195" s="49">
        <v>0</v>
      </c>
      <c r="AE195" s="60">
        <v>0</v>
      </c>
      <c r="AF195" s="60">
        <v>0</v>
      </c>
    </row>
    <row r="196" spans="1:32">
      <c r="A196" s="62">
        <v>2200400</v>
      </c>
      <c r="B196" s="49" t="s">
        <v>1002</v>
      </c>
      <c r="C196" s="49">
        <v>22004</v>
      </c>
      <c r="D196" s="49">
        <v>0</v>
      </c>
      <c r="E196" s="49"/>
      <c r="L196" s="49">
        <v>691</v>
      </c>
      <c r="M196" s="49">
        <v>101</v>
      </c>
      <c r="N196" s="49">
        <v>43</v>
      </c>
      <c r="O196" s="49">
        <v>51</v>
      </c>
      <c r="P196" s="49">
        <v>0</v>
      </c>
      <c r="Q196" s="49">
        <v>0</v>
      </c>
      <c r="R196" s="49">
        <v>100</v>
      </c>
      <c r="S196" s="49">
        <v>0</v>
      </c>
      <c r="T196" s="49">
        <v>0</v>
      </c>
      <c r="U196" s="49">
        <v>500</v>
      </c>
      <c r="V196" s="49">
        <v>0</v>
      </c>
      <c r="W196" s="49">
        <v>0</v>
      </c>
      <c r="X196" s="49">
        <v>0</v>
      </c>
      <c r="Y196" s="49">
        <v>0</v>
      </c>
      <c r="Z196" s="49">
        <v>0</v>
      </c>
      <c r="AA196" s="60">
        <v>0</v>
      </c>
      <c r="AB196" s="49">
        <v>0</v>
      </c>
      <c r="AC196" s="60">
        <v>0</v>
      </c>
      <c r="AD196" s="49">
        <v>0</v>
      </c>
      <c r="AE196" s="60">
        <v>0</v>
      </c>
      <c r="AF196" s="60">
        <v>0</v>
      </c>
    </row>
    <row r="197" spans="1:32">
      <c r="A197" s="62">
        <v>2200401</v>
      </c>
      <c r="B197" s="49" t="s">
        <v>1002</v>
      </c>
      <c r="C197" s="49">
        <v>22004</v>
      </c>
      <c r="D197" s="49">
        <v>1</v>
      </c>
      <c r="E197" s="49" t="s">
        <v>464</v>
      </c>
      <c r="F197" s="49">
        <v>1</v>
      </c>
      <c r="G197" s="49">
        <v>340</v>
      </c>
      <c r="H197" s="49" t="s">
        <v>464</v>
      </c>
      <c r="I197" s="49" t="s">
        <v>464</v>
      </c>
      <c r="J197" s="49" t="s">
        <v>464</v>
      </c>
      <c r="K197" s="49" t="s">
        <v>464</v>
      </c>
      <c r="L197" s="49">
        <v>1520</v>
      </c>
      <c r="M197" s="49">
        <v>222</v>
      </c>
      <c r="N197" s="49">
        <v>94</v>
      </c>
      <c r="O197" s="49">
        <v>112</v>
      </c>
      <c r="P197" s="49">
        <v>0</v>
      </c>
      <c r="Q197" s="49">
        <v>0</v>
      </c>
      <c r="R197" s="49">
        <v>100</v>
      </c>
      <c r="S197" s="49">
        <v>0</v>
      </c>
      <c r="T197" s="49">
        <v>0</v>
      </c>
      <c r="U197" s="49">
        <v>500</v>
      </c>
      <c r="V197" s="49">
        <v>0</v>
      </c>
      <c r="W197" s="49">
        <v>0</v>
      </c>
      <c r="X197" s="49">
        <v>0</v>
      </c>
      <c r="Y197" s="49">
        <v>0</v>
      </c>
      <c r="Z197" s="49">
        <v>0</v>
      </c>
      <c r="AA197" s="60">
        <v>0</v>
      </c>
      <c r="AB197" s="49">
        <v>0</v>
      </c>
      <c r="AC197" s="60">
        <v>0</v>
      </c>
      <c r="AD197" s="49">
        <v>0</v>
      </c>
      <c r="AE197" s="60">
        <v>0</v>
      </c>
      <c r="AF197" s="60">
        <v>0</v>
      </c>
    </row>
    <row r="198" spans="1:32">
      <c r="A198" s="62">
        <v>2200402</v>
      </c>
      <c r="B198" s="49" t="s">
        <v>1002</v>
      </c>
      <c r="C198" s="49">
        <v>22004</v>
      </c>
      <c r="D198" s="49">
        <v>2</v>
      </c>
      <c r="E198" s="49">
        <v>100211</v>
      </c>
      <c r="F198" s="49" t="s">
        <v>464</v>
      </c>
      <c r="G198" s="49" t="s">
        <v>464</v>
      </c>
      <c r="H198" s="49" t="s">
        <v>464</v>
      </c>
      <c r="I198" s="49" t="s">
        <v>464</v>
      </c>
      <c r="J198" s="49" t="s">
        <v>464</v>
      </c>
      <c r="K198" s="49" t="s">
        <v>464</v>
      </c>
      <c r="L198" s="49">
        <v>2556</v>
      </c>
      <c r="M198" s="49">
        <v>373</v>
      </c>
      <c r="N198" s="49">
        <v>159</v>
      </c>
      <c r="O198" s="49">
        <v>188</v>
      </c>
      <c r="P198" s="49">
        <v>0</v>
      </c>
      <c r="Q198" s="49">
        <v>0</v>
      </c>
      <c r="R198" s="49">
        <v>100</v>
      </c>
      <c r="S198" s="49">
        <v>0</v>
      </c>
      <c r="T198" s="49">
        <v>0</v>
      </c>
      <c r="U198" s="49">
        <v>500</v>
      </c>
      <c r="V198" s="49">
        <v>0</v>
      </c>
      <c r="W198" s="49">
        <v>0</v>
      </c>
      <c r="X198" s="49">
        <v>0</v>
      </c>
      <c r="Y198" s="49">
        <v>0</v>
      </c>
      <c r="Z198" s="49">
        <v>0</v>
      </c>
      <c r="AA198" s="60">
        <v>0</v>
      </c>
      <c r="AB198" s="49">
        <v>0</v>
      </c>
      <c r="AC198" s="60">
        <v>0</v>
      </c>
      <c r="AD198" s="49">
        <v>0</v>
      </c>
      <c r="AE198" s="60">
        <v>0</v>
      </c>
      <c r="AF198" s="60">
        <v>0</v>
      </c>
    </row>
    <row r="199" spans="1:32">
      <c r="A199" s="62">
        <v>2200403</v>
      </c>
      <c r="B199" s="49" t="s">
        <v>1002</v>
      </c>
      <c r="C199" s="49">
        <v>22004</v>
      </c>
      <c r="D199" s="49">
        <v>3</v>
      </c>
      <c r="E199" s="49" t="s">
        <v>464</v>
      </c>
      <c r="F199" s="49">
        <v>1</v>
      </c>
      <c r="G199" s="49">
        <v>660</v>
      </c>
      <c r="H199" s="49" t="s">
        <v>464</v>
      </c>
      <c r="I199" s="49" t="s">
        <v>464</v>
      </c>
      <c r="J199" s="49" t="s">
        <v>464</v>
      </c>
      <c r="K199" s="49" t="s">
        <v>464</v>
      </c>
      <c r="L199" s="49">
        <v>3938</v>
      </c>
      <c r="M199" s="49">
        <v>575</v>
      </c>
      <c r="N199" s="49">
        <v>245</v>
      </c>
      <c r="O199" s="49">
        <v>290</v>
      </c>
      <c r="P199" s="49">
        <v>0</v>
      </c>
      <c r="Q199" s="49">
        <v>0</v>
      </c>
      <c r="R199" s="49">
        <v>100</v>
      </c>
      <c r="S199" s="49">
        <v>0</v>
      </c>
      <c r="T199" s="49">
        <v>0</v>
      </c>
      <c r="U199" s="49">
        <v>500</v>
      </c>
      <c r="V199" s="49">
        <v>0</v>
      </c>
      <c r="W199" s="49">
        <v>0</v>
      </c>
      <c r="X199" s="49">
        <v>0</v>
      </c>
      <c r="Y199" s="49">
        <v>0</v>
      </c>
      <c r="Z199" s="49">
        <v>0</v>
      </c>
      <c r="AA199" s="60">
        <v>0</v>
      </c>
      <c r="AB199" s="49">
        <v>0</v>
      </c>
      <c r="AC199" s="60">
        <v>0</v>
      </c>
      <c r="AD199" s="49">
        <v>0</v>
      </c>
      <c r="AE199" s="60">
        <v>0</v>
      </c>
      <c r="AF199" s="60">
        <v>0</v>
      </c>
    </row>
    <row r="200" spans="1:32">
      <c r="A200" s="62">
        <v>2200404</v>
      </c>
      <c r="B200" s="49" t="s">
        <v>1002</v>
      </c>
      <c r="C200" s="49">
        <v>22004</v>
      </c>
      <c r="D200" s="49">
        <v>4</v>
      </c>
      <c r="E200" s="49" t="s">
        <v>464</v>
      </c>
      <c r="F200" s="49">
        <v>2</v>
      </c>
      <c r="G200" s="49">
        <v>1650</v>
      </c>
      <c r="H200" s="49">
        <v>1</v>
      </c>
      <c r="I200" s="49">
        <v>220</v>
      </c>
      <c r="J200" s="49">
        <v>3</v>
      </c>
      <c r="K200" s="49">
        <v>110</v>
      </c>
      <c r="L200" s="49">
        <v>5458</v>
      </c>
      <c r="M200" s="49">
        <v>797</v>
      </c>
      <c r="N200" s="49">
        <v>339</v>
      </c>
      <c r="O200" s="49">
        <v>402</v>
      </c>
      <c r="P200" s="49">
        <v>0</v>
      </c>
      <c r="Q200" s="49">
        <v>0</v>
      </c>
      <c r="R200" s="49">
        <v>100</v>
      </c>
      <c r="S200" s="49">
        <v>0</v>
      </c>
      <c r="T200" s="49">
        <v>0</v>
      </c>
      <c r="U200" s="49">
        <v>500</v>
      </c>
      <c r="V200" s="49">
        <v>0</v>
      </c>
      <c r="W200" s="49">
        <v>0</v>
      </c>
      <c r="X200" s="49">
        <v>0</v>
      </c>
      <c r="Y200" s="49">
        <v>0</v>
      </c>
      <c r="Z200" s="49">
        <v>0</v>
      </c>
      <c r="AA200" s="60">
        <v>0</v>
      </c>
      <c r="AB200" s="49">
        <v>0</v>
      </c>
      <c r="AC200" s="60">
        <v>0</v>
      </c>
      <c r="AD200" s="49">
        <v>0</v>
      </c>
      <c r="AE200" s="60">
        <v>0</v>
      </c>
      <c r="AF200" s="60">
        <v>0</v>
      </c>
    </row>
    <row r="201" spans="1:32">
      <c r="A201" s="62">
        <v>2200405</v>
      </c>
      <c r="B201" s="49" t="s">
        <v>1002</v>
      </c>
      <c r="C201" s="49">
        <v>22004</v>
      </c>
      <c r="D201" s="49">
        <v>5</v>
      </c>
      <c r="E201" s="49" t="s">
        <v>464</v>
      </c>
      <c r="F201" s="49">
        <v>4</v>
      </c>
      <c r="G201" s="49">
        <v>10</v>
      </c>
      <c r="H201" s="49" t="s">
        <v>464</v>
      </c>
      <c r="I201" s="49" t="s">
        <v>464</v>
      </c>
      <c r="J201" s="49" t="s">
        <v>464</v>
      </c>
      <c r="K201" s="49" t="s">
        <v>464</v>
      </c>
      <c r="L201" s="49">
        <v>7117</v>
      </c>
      <c r="M201" s="49">
        <v>1040</v>
      </c>
      <c r="N201" s="49">
        <v>442</v>
      </c>
      <c r="O201" s="49">
        <v>525</v>
      </c>
      <c r="P201" s="49">
        <v>0</v>
      </c>
      <c r="Q201" s="49">
        <v>0</v>
      </c>
      <c r="R201" s="49">
        <v>100</v>
      </c>
      <c r="S201" s="49">
        <v>0</v>
      </c>
      <c r="T201" s="49">
        <v>0</v>
      </c>
      <c r="U201" s="49">
        <v>500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60">
        <v>0</v>
      </c>
      <c r="AB201" s="49">
        <v>0</v>
      </c>
      <c r="AC201" s="60">
        <v>0</v>
      </c>
      <c r="AD201" s="49">
        <v>0</v>
      </c>
      <c r="AE201" s="60">
        <v>0</v>
      </c>
      <c r="AF201" s="60">
        <v>0</v>
      </c>
    </row>
    <row r="202" spans="1:32">
      <c r="A202" s="62">
        <v>2200406</v>
      </c>
      <c r="B202" s="49" t="s">
        <v>1002</v>
      </c>
      <c r="C202" s="49">
        <v>22004</v>
      </c>
      <c r="D202" s="49">
        <v>6</v>
      </c>
      <c r="E202" s="49" t="s">
        <v>464</v>
      </c>
      <c r="F202" s="49">
        <v>1</v>
      </c>
      <c r="G202" s="49">
        <v>780</v>
      </c>
      <c r="H202" s="49" t="s">
        <v>464</v>
      </c>
      <c r="I202" s="49" t="s">
        <v>464</v>
      </c>
      <c r="J202" s="49" t="s">
        <v>464</v>
      </c>
      <c r="K202" s="49" t="s">
        <v>464</v>
      </c>
      <c r="L202" s="49">
        <v>8913</v>
      </c>
      <c r="M202" s="49">
        <v>1302</v>
      </c>
      <c r="N202" s="49">
        <v>554</v>
      </c>
      <c r="O202" s="49">
        <v>657</v>
      </c>
      <c r="P202" s="49">
        <v>0</v>
      </c>
      <c r="Q202" s="49">
        <v>0</v>
      </c>
      <c r="R202" s="49">
        <v>100</v>
      </c>
      <c r="S202" s="49">
        <v>0</v>
      </c>
      <c r="T202" s="49">
        <v>0</v>
      </c>
      <c r="U202" s="49">
        <v>500</v>
      </c>
      <c r="V202" s="49">
        <v>0</v>
      </c>
      <c r="W202" s="49">
        <v>0</v>
      </c>
      <c r="X202" s="49">
        <v>0</v>
      </c>
      <c r="Y202" s="49">
        <v>0</v>
      </c>
      <c r="Z202" s="49">
        <v>0</v>
      </c>
      <c r="AA202" s="60">
        <v>0</v>
      </c>
      <c r="AB202" s="49">
        <v>0</v>
      </c>
      <c r="AC202" s="60">
        <v>0</v>
      </c>
      <c r="AD202" s="49">
        <v>0</v>
      </c>
      <c r="AE202" s="60">
        <v>0</v>
      </c>
      <c r="AF202" s="60">
        <v>0</v>
      </c>
    </row>
    <row r="203" spans="1:32">
      <c r="A203" s="62">
        <v>2200407</v>
      </c>
      <c r="B203" s="49" t="s">
        <v>1002</v>
      </c>
      <c r="C203" s="49">
        <v>22004</v>
      </c>
      <c r="D203" s="49">
        <v>7</v>
      </c>
      <c r="E203" s="49" t="s">
        <v>464</v>
      </c>
      <c r="F203" s="49">
        <v>20</v>
      </c>
      <c r="G203" s="49">
        <v>1000</v>
      </c>
      <c r="H203" s="49" t="s">
        <v>464</v>
      </c>
      <c r="I203" s="49" t="s">
        <v>464</v>
      </c>
      <c r="J203" s="49" t="s">
        <v>464</v>
      </c>
      <c r="K203" s="49" t="s">
        <v>464</v>
      </c>
      <c r="L203" s="49">
        <v>10848</v>
      </c>
      <c r="M203" s="49">
        <v>1585</v>
      </c>
      <c r="N203" s="49">
        <v>675</v>
      </c>
      <c r="O203" s="49">
        <v>800</v>
      </c>
      <c r="P203" s="49">
        <v>0</v>
      </c>
      <c r="Q203" s="49">
        <v>0</v>
      </c>
      <c r="R203" s="49">
        <v>100</v>
      </c>
      <c r="S203" s="49">
        <v>0</v>
      </c>
      <c r="T203" s="49">
        <v>0</v>
      </c>
      <c r="U203" s="49">
        <v>500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60">
        <v>0</v>
      </c>
      <c r="AB203" s="49">
        <v>0</v>
      </c>
      <c r="AC203" s="60">
        <v>0</v>
      </c>
      <c r="AD203" s="49">
        <v>0</v>
      </c>
      <c r="AE203" s="60">
        <v>0</v>
      </c>
      <c r="AF203" s="60">
        <v>0</v>
      </c>
    </row>
    <row r="204" spans="1:32">
      <c r="A204" s="62">
        <v>2200408</v>
      </c>
      <c r="B204" s="49" t="s">
        <v>1002</v>
      </c>
      <c r="C204" s="49">
        <v>22004</v>
      </c>
      <c r="D204" s="49">
        <v>8</v>
      </c>
      <c r="E204" s="49">
        <v>100221</v>
      </c>
      <c r="F204" s="49" t="s">
        <v>464</v>
      </c>
      <c r="G204" s="49" t="s">
        <v>464</v>
      </c>
      <c r="H204" s="49" t="s">
        <v>464</v>
      </c>
      <c r="I204" s="49" t="s">
        <v>464</v>
      </c>
      <c r="J204" s="49" t="s">
        <v>464</v>
      </c>
      <c r="K204" s="49" t="s">
        <v>464</v>
      </c>
      <c r="L204" s="49">
        <v>12921</v>
      </c>
      <c r="M204" s="49">
        <v>1888</v>
      </c>
      <c r="N204" s="49">
        <v>804</v>
      </c>
      <c r="O204" s="49">
        <v>953</v>
      </c>
      <c r="P204" s="49">
        <v>0</v>
      </c>
      <c r="Q204" s="49">
        <v>0</v>
      </c>
      <c r="R204" s="49">
        <v>100</v>
      </c>
      <c r="S204" s="49">
        <v>0</v>
      </c>
      <c r="T204" s="49">
        <v>0</v>
      </c>
      <c r="U204" s="49">
        <v>500</v>
      </c>
      <c r="V204" s="49">
        <v>0</v>
      </c>
      <c r="W204" s="49">
        <v>0</v>
      </c>
      <c r="X204" s="49">
        <v>0</v>
      </c>
      <c r="Y204" s="49">
        <v>0</v>
      </c>
      <c r="Z204" s="49">
        <v>0</v>
      </c>
      <c r="AA204" s="60">
        <v>0</v>
      </c>
      <c r="AB204" s="49">
        <v>0</v>
      </c>
      <c r="AC204" s="60">
        <v>0</v>
      </c>
      <c r="AD204" s="49">
        <v>0</v>
      </c>
      <c r="AE204" s="60">
        <v>0</v>
      </c>
      <c r="AF204" s="60">
        <v>0</v>
      </c>
    </row>
    <row r="205" spans="1:32">
      <c r="A205" s="62">
        <v>2200409</v>
      </c>
      <c r="B205" s="49" t="s">
        <v>1002</v>
      </c>
      <c r="C205" s="49">
        <v>22004</v>
      </c>
      <c r="D205" s="49">
        <v>9</v>
      </c>
      <c r="E205" s="49" t="s">
        <v>464</v>
      </c>
      <c r="F205" s="49">
        <v>2</v>
      </c>
      <c r="G205" s="49">
        <v>2550</v>
      </c>
      <c r="H205" s="49">
        <v>1</v>
      </c>
      <c r="I205" s="49">
        <v>340</v>
      </c>
      <c r="J205" s="49">
        <v>3</v>
      </c>
      <c r="K205" s="49">
        <v>170</v>
      </c>
      <c r="L205" s="49">
        <v>15132</v>
      </c>
      <c r="M205" s="49">
        <v>2211</v>
      </c>
      <c r="N205" s="49">
        <v>941</v>
      </c>
      <c r="O205" s="49">
        <v>1116</v>
      </c>
      <c r="P205" s="49">
        <v>0</v>
      </c>
      <c r="Q205" s="49">
        <v>0</v>
      </c>
      <c r="R205" s="49">
        <v>100</v>
      </c>
      <c r="S205" s="49">
        <v>0</v>
      </c>
      <c r="T205" s="49">
        <v>0</v>
      </c>
      <c r="U205" s="49">
        <v>500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60">
        <v>0</v>
      </c>
      <c r="AB205" s="49">
        <v>0</v>
      </c>
      <c r="AC205" s="60">
        <v>0</v>
      </c>
      <c r="AD205" s="49">
        <v>0</v>
      </c>
      <c r="AE205" s="60">
        <v>0</v>
      </c>
      <c r="AF205" s="60">
        <v>0</v>
      </c>
    </row>
    <row r="206" spans="1:32">
      <c r="A206" s="62">
        <v>2200410</v>
      </c>
      <c r="B206" s="49" t="s">
        <v>1002</v>
      </c>
      <c r="C206" s="49">
        <v>22004</v>
      </c>
      <c r="D206" s="49">
        <v>10</v>
      </c>
      <c r="E206" s="49" t="s">
        <v>464</v>
      </c>
      <c r="F206" s="49">
        <v>4</v>
      </c>
      <c r="G206" s="49">
        <v>12</v>
      </c>
      <c r="H206" s="49" t="s">
        <v>464</v>
      </c>
      <c r="I206" s="49" t="s">
        <v>464</v>
      </c>
      <c r="J206" s="49" t="s">
        <v>464</v>
      </c>
      <c r="K206" s="49" t="s">
        <v>464</v>
      </c>
      <c r="L206" s="49">
        <v>17482</v>
      </c>
      <c r="M206" s="49">
        <v>2555</v>
      </c>
      <c r="N206" s="49">
        <v>1087</v>
      </c>
      <c r="O206" s="49">
        <v>1290</v>
      </c>
      <c r="P206" s="49">
        <v>0</v>
      </c>
      <c r="Q206" s="49">
        <v>0</v>
      </c>
      <c r="R206" s="49">
        <v>100</v>
      </c>
      <c r="S206" s="49">
        <v>0</v>
      </c>
      <c r="T206" s="49">
        <v>0</v>
      </c>
      <c r="U206" s="49">
        <v>500</v>
      </c>
      <c r="V206" s="49">
        <v>0</v>
      </c>
      <c r="W206" s="49">
        <v>0</v>
      </c>
      <c r="X206" s="49">
        <v>0</v>
      </c>
      <c r="Y206" s="49">
        <v>0</v>
      </c>
      <c r="Z206" s="49">
        <v>0</v>
      </c>
      <c r="AA206" s="60">
        <v>0</v>
      </c>
      <c r="AB206" s="49">
        <v>0</v>
      </c>
      <c r="AC206" s="60">
        <v>0</v>
      </c>
      <c r="AD206" s="49">
        <v>0</v>
      </c>
      <c r="AE206" s="60">
        <v>0</v>
      </c>
      <c r="AF206" s="60">
        <v>0</v>
      </c>
    </row>
    <row r="207" spans="1:32">
      <c r="A207" s="62">
        <v>2200411</v>
      </c>
      <c r="B207" s="49" t="s">
        <v>1002</v>
      </c>
      <c r="C207" s="49">
        <v>22004</v>
      </c>
      <c r="D207" s="49">
        <v>11</v>
      </c>
      <c r="E207" s="49" t="s">
        <v>464</v>
      </c>
      <c r="F207" s="49">
        <v>1</v>
      </c>
      <c r="G207" s="49">
        <v>1380</v>
      </c>
      <c r="H207" s="49" t="s">
        <v>464</v>
      </c>
      <c r="I207" s="49" t="s">
        <v>464</v>
      </c>
      <c r="J207" s="49" t="s">
        <v>464</v>
      </c>
      <c r="K207" s="49" t="s">
        <v>464</v>
      </c>
      <c r="L207" s="49">
        <v>20660</v>
      </c>
      <c r="M207" s="49">
        <v>3019</v>
      </c>
      <c r="N207" s="49">
        <v>1285</v>
      </c>
      <c r="O207" s="49">
        <v>1524</v>
      </c>
      <c r="P207" s="49">
        <v>0</v>
      </c>
      <c r="Q207" s="49">
        <v>0</v>
      </c>
      <c r="R207" s="49">
        <v>100</v>
      </c>
      <c r="S207" s="49">
        <v>0</v>
      </c>
      <c r="T207" s="49">
        <v>0</v>
      </c>
      <c r="U207" s="49">
        <v>500</v>
      </c>
      <c r="V207" s="49">
        <v>0</v>
      </c>
      <c r="W207" s="49">
        <v>0</v>
      </c>
      <c r="X207" s="49">
        <v>0</v>
      </c>
      <c r="Y207" s="49">
        <v>0</v>
      </c>
      <c r="Z207" s="49">
        <v>0</v>
      </c>
      <c r="AA207" s="60">
        <v>0</v>
      </c>
      <c r="AB207" s="49">
        <v>0</v>
      </c>
      <c r="AC207" s="60">
        <v>0</v>
      </c>
      <c r="AD207" s="49">
        <v>0</v>
      </c>
      <c r="AE207" s="60">
        <v>0</v>
      </c>
      <c r="AF207" s="60">
        <v>0</v>
      </c>
    </row>
    <row r="208" spans="1:32">
      <c r="A208" s="62">
        <v>2200412</v>
      </c>
      <c r="B208" s="49" t="s">
        <v>1002</v>
      </c>
      <c r="C208" s="49">
        <v>22004</v>
      </c>
      <c r="D208" s="49">
        <v>12</v>
      </c>
      <c r="E208" s="49" t="s">
        <v>464</v>
      </c>
      <c r="F208" s="49">
        <v>18</v>
      </c>
      <c r="G208" s="49">
        <v>1500</v>
      </c>
      <c r="H208" s="49" t="s">
        <v>464</v>
      </c>
      <c r="I208" s="49" t="s">
        <v>464</v>
      </c>
      <c r="J208" s="49" t="s">
        <v>464</v>
      </c>
      <c r="K208" s="49" t="s">
        <v>464</v>
      </c>
      <c r="L208" s="49">
        <v>25014</v>
      </c>
      <c r="M208" s="49">
        <v>3656</v>
      </c>
      <c r="N208" s="49">
        <v>1556</v>
      </c>
      <c r="O208" s="49">
        <v>1846</v>
      </c>
      <c r="P208" s="49">
        <v>0</v>
      </c>
      <c r="Q208" s="49">
        <v>0</v>
      </c>
      <c r="R208" s="49">
        <v>100</v>
      </c>
      <c r="S208" s="49">
        <v>0</v>
      </c>
      <c r="T208" s="49">
        <v>0</v>
      </c>
      <c r="U208" s="49">
        <v>500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60">
        <v>0</v>
      </c>
      <c r="AB208" s="49">
        <v>0</v>
      </c>
      <c r="AC208" s="60">
        <v>0</v>
      </c>
      <c r="AD208" s="49">
        <v>0</v>
      </c>
      <c r="AE208" s="60">
        <v>0</v>
      </c>
      <c r="AF208" s="60">
        <v>0</v>
      </c>
    </row>
    <row r="209" spans="1:32">
      <c r="A209" s="62">
        <v>2200413</v>
      </c>
      <c r="B209" s="49" t="s">
        <v>1002</v>
      </c>
      <c r="C209" s="49">
        <v>22004</v>
      </c>
      <c r="D209" s="49">
        <v>13</v>
      </c>
      <c r="E209" s="49">
        <v>100231</v>
      </c>
      <c r="F209" s="49" t="s">
        <v>464</v>
      </c>
      <c r="G209" s="49" t="s">
        <v>464</v>
      </c>
      <c r="H209" s="49" t="s">
        <v>464</v>
      </c>
      <c r="I209" s="49" t="s">
        <v>464</v>
      </c>
      <c r="J209" s="49" t="s">
        <v>464</v>
      </c>
      <c r="K209" s="49" t="s">
        <v>464</v>
      </c>
      <c r="L209" s="49">
        <v>30956</v>
      </c>
      <c r="M209" s="49">
        <v>4524</v>
      </c>
      <c r="N209" s="49">
        <v>1926</v>
      </c>
      <c r="O209" s="49">
        <v>2284</v>
      </c>
      <c r="P209" s="49">
        <v>0</v>
      </c>
      <c r="Q209" s="49">
        <v>0</v>
      </c>
      <c r="R209" s="49">
        <v>100</v>
      </c>
      <c r="S209" s="49">
        <v>0</v>
      </c>
      <c r="T209" s="49">
        <v>0</v>
      </c>
      <c r="U209" s="49">
        <v>500</v>
      </c>
      <c r="V209" s="49">
        <v>0</v>
      </c>
      <c r="W209" s="49">
        <v>0</v>
      </c>
      <c r="X209" s="49">
        <v>0</v>
      </c>
      <c r="Y209" s="49">
        <v>0</v>
      </c>
      <c r="Z209" s="49">
        <v>0</v>
      </c>
      <c r="AA209" s="60">
        <v>0</v>
      </c>
      <c r="AB209" s="49">
        <v>0</v>
      </c>
      <c r="AC209" s="60">
        <v>0</v>
      </c>
      <c r="AD209" s="49">
        <v>0</v>
      </c>
      <c r="AE209" s="60">
        <v>0</v>
      </c>
      <c r="AF209" s="60">
        <v>0</v>
      </c>
    </row>
    <row r="210" spans="1:32">
      <c r="A210" s="62">
        <v>2200414</v>
      </c>
      <c r="B210" s="49" t="s">
        <v>1002</v>
      </c>
      <c r="C210" s="49">
        <v>22004</v>
      </c>
      <c r="D210" s="49">
        <v>14</v>
      </c>
      <c r="E210" s="49" t="s">
        <v>464</v>
      </c>
      <c r="F210" s="49">
        <v>2</v>
      </c>
      <c r="G210" s="49">
        <v>9150</v>
      </c>
      <c r="H210" s="49">
        <v>1</v>
      </c>
      <c r="I210" s="49">
        <v>1220</v>
      </c>
      <c r="J210" s="49">
        <v>3</v>
      </c>
      <c r="K210" s="49">
        <v>610</v>
      </c>
      <c r="L210" s="49">
        <v>39041</v>
      </c>
      <c r="M210" s="49">
        <v>5706</v>
      </c>
      <c r="N210" s="49">
        <v>2429</v>
      </c>
      <c r="O210" s="49">
        <v>2881</v>
      </c>
      <c r="P210" s="49">
        <v>0</v>
      </c>
      <c r="Q210" s="49">
        <v>0</v>
      </c>
      <c r="R210" s="49">
        <v>100</v>
      </c>
      <c r="S210" s="49">
        <v>0</v>
      </c>
      <c r="T210" s="49">
        <v>0</v>
      </c>
      <c r="U210" s="49">
        <v>500</v>
      </c>
      <c r="V210" s="49">
        <v>0</v>
      </c>
      <c r="W210" s="49">
        <v>0</v>
      </c>
      <c r="X210" s="49">
        <v>0</v>
      </c>
      <c r="Y210" s="49">
        <v>0</v>
      </c>
      <c r="Z210" s="49">
        <v>0</v>
      </c>
      <c r="AA210" s="60">
        <v>0</v>
      </c>
      <c r="AB210" s="49">
        <v>0</v>
      </c>
      <c r="AC210" s="60">
        <v>0</v>
      </c>
      <c r="AD210" s="49">
        <v>0</v>
      </c>
      <c r="AE210" s="60">
        <v>0</v>
      </c>
      <c r="AF210" s="60">
        <v>0</v>
      </c>
    </row>
    <row r="211" spans="1:32">
      <c r="A211" s="62">
        <v>2200415</v>
      </c>
      <c r="B211" s="49" t="s">
        <v>1002</v>
      </c>
      <c r="C211" s="49">
        <v>22004</v>
      </c>
      <c r="D211" s="49">
        <v>15</v>
      </c>
      <c r="E211" s="49" t="s">
        <v>464</v>
      </c>
      <c r="F211" s="49">
        <v>4</v>
      </c>
      <c r="G211" s="49">
        <v>14</v>
      </c>
      <c r="H211" s="49" t="s">
        <v>464</v>
      </c>
      <c r="I211" s="49" t="s">
        <v>464</v>
      </c>
      <c r="J211" s="49" t="s">
        <v>464</v>
      </c>
      <c r="K211" s="49" t="s">
        <v>464</v>
      </c>
      <c r="L211" s="49">
        <v>50097</v>
      </c>
      <c r="M211" s="49">
        <v>7322</v>
      </c>
      <c r="N211" s="49">
        <v>3117</v>
      </c>
      <c r="O211" s="49">
        <v>3697</v>
      </c>
      <c r="P211" s="49">
        <v>0</v>
      </c>
      <c r="Q211" s="49">
        <v>0</v>
      </c>
      <c r="R211" s="49">
        <v>100</v>
      </c>
      <c r="S211" s="49">
        <v>0</v>
      </c>
      <c r="T211" s="49">
        <v>0</v>
      </c>
      <c r="U211" s="49">
        <v>500</v>
      </c>
      <c r="V211" s="49">
        <v>0</v>
      </c>
      <c r="W211" s="49">
        <v>0</v>
      </c>
      <c r="X211" s="49">
        <v>0</v>
      </c>
      <c r="Y211" s="49">
        <v>0</v>
      </c>
      <c r="Z211" s="49">
        <v>0</v>
      </c>
      <c r="AA211" s="60">
        <v>0</v>
      </c>
      <c r="AB211" s="49">
        <v>0</v>
      </c>
      <c r="AC211" s="60">
        <v>0</v>
      </c>
      <c r="AD211" s="49">
        <v>0</v>
      </c>
      <c r="AE211" s="60">
        <v>0</v>
      </c>
      <c r="AF211" s="60">
        <v>0</v>
      </c>
    </row>
    <row r="212" spans="1:32">
      <c r="A212" s="62">
        <v>2200416</v>
      </c>
      <c r="B212" s="49" t="s">
        <v>1002</v>
      </c>
      <c r="C212" s="49">
        <v>22004</v>
      </c>
      <c r="D212" s="49">
        <v>16</v>
      </c>
      <c r="E212" s="49" t="s">
        <v>464</v>
      </c>
      <c r="F212" s="49">
        <v>1</v>
      </c>
      <c r="G212" s="49">
        <v>6840</v>
      </c>
      <c r="H212" s="49" t="s">
        <v>464</v>
      </c>
      <c r="I212" s="49" t="s">
        <v>464</v>
      </c>
      <c r="J212" s="49" t="s">
        <v>464</v>
      </c>
      <c r="K212" s="49" t="s">
        <v>464</v>
      </c>
      <c r="L212" s="49">
        <v>65230</v>
      </c>
      <c r="M212" s="49">
        <v>9534</v>
      </c>
      <c r="N212" s="49">
        <v>4059</v>
      </c>
      <c r="O212" s="49">
        <v>4814</v>
      </c>
      <c r="P212" s="49">
        <v>0</v>
      </c>
      <c r="Q212" s="49">
        <v>0</v>
      </c>
      <c r="R212" s="49">
        <v>100</v>
      </c>
      <c r="S212" s="49">
        <v>0</v>
      </c>
      <c r="T212" s="49">
        <v>0</v>
      </c>
      <c r="U212" s="49">
        <v>500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60">
        <v>0</v>
      </c>
      <c r="AB212" s="49">
        <v>0</v>
      </c>
      <c r="AC212" s="60">
        <v>0</v>
      </c>
      <c r="AD212" s="49">
        <v>0</v>
      </c>
      <c r="AE212" s="60">
        <v>0</v>
      </c>
      <c r="AF212" s="60">
        <v>0</v>
      </c>
    </row>
    <row r="213" spans="1:32">
      <c r="A213" s="62">
        <v>2200417</v>
      </c>
      <c r="B213" s="49" t="s">
        <v>1002</v>
      </c>
      <c r="C213" s="49">
        <v>22004</v>
      </c>
      <c r="D213" s="49">
        <v>17</v>
      </c>
      <c r="E213" s="49" t="s">
        <v>464</v>
      </c>
      <c r="F213" s="49">
        <v>20</v>
      </c>
      <c r="G213" s="49">
        <v>2000</v>
      </c>
      <c r="H213" s="49" t="s">
        <v>464</v>
      </c>
      <c r="I213" s="49" t="s">
        <v>464</v>
      </c>
      <c r="J213" s="49" t="s">
        <v>464</v>
      </c>
      <c r="K213" s="49" t="s">
        <v>464</v>
      </c>
      <c r="L213" s="49">
        <v>85960</v>
      </c>
      <c r="M213" s="49">
        <v>12564</v>
      </c>
      <c r="N213" s="49">
        <v>5349</v>
      </c>
      <c r="O213" s="49">
        <v>6344</v>
      </c>
      <c r="P213" s="49">
        <v>0</v>
      </c>
      <c r="Q213" s="49">
        <v>0</v>
      </c>
      <c r="R213" s="49">
        <v>100</v>
      </c>
      <c r="S213" s="49">
        <v>0</v>
      </c>
      <c r="T213" s="49">
        <v>0</v>
      </c>
      <c r="U213" s="49">
        <v>500</v>
      </c>
      <c r="V213" s="49">
        <v>0</v>
      </c>
      <c r="W213" s="49">
        <v>0</v>
      </c>
      <c r="X213" s="49">
        <v>0</v>
      </c>
      <c r="Y213" s="49">
        <v>0</v>
      </c>
      <c r="Z213" s="49">
        <v>0</v>
      </c>
      <c r="AA213" s="60">
        <v>0</v>
      </c>
      <c r="AB213" s="49">
        <v>0</v>
      </c>
      <c r="AC213" s="60">
        <v>0</v>
      </c>
      <c r="AD213" s="49">
        <v>0</v>
      </c>
      <c r="AE213" s="60">
        <v>0</v>
      </c>
      <c r="AF213" s="60">
        <v>0</v>
      </c>
    </row>
    <row r="214" spans="1:32">
      <c r="A214" s="62">
        <v>2200418</v>
      </c>
      <c r="B214" s="49" t="s">
        <v>1002</v>
      </c>
      <c r="C214" s="49">
        <v>22004</v>
      </c>
      <c r="D214" s="49">
        <v>18</v>
      </c>
      <c r="E214" s="49">
        <v>100241</v>
      </c>
      <c r="F214" s="49" t="s">
        <v>464</v>
      </c>
      <c r="G214" s="49" t="s">
        <v>464</v>
      </c>
      <c r="H214" s="49" t="s">
        <v>464</v>
      </c>
      <c r="I214" s="49" t="s">
        <v>464</v>
      </c>
      <c r="J214" s="49" t="s">
        <v>464</v>
      </c>
      <c r="K214" s="49" t="s">
        <v>464</v>
      </c>
      <c r="L214" s="49">
        <v>114360</v>
      </c>
      <c r="M214" s="49">
        <v>16715</v>
      </c>
      <c r="N214" s="49">
        <v>7116</v>
      </c>
      <c r="O214" s="49">
        <v>8440</v>
      </c>
      <c r="P214" s="49">
        <v>0</v>
      </c>
      <c r="Q214" s="49">
        <v>0</v>
      </c>
      <c r="R214" s="49">
        <v>100</v>
      </c>
      <c r="S214" s="49">
        <v>0</v>
      </c>
      <c r="T214" s="49">
        <v>0</v>
      </c>
      <c r="U214" s="49">
        <v>500</v>
      </c>
      <c r="V214" s="49">
        <v>0</v>
      </c>
      <c r="W214" s="49">
        <v>0</v>
      </c>
      <c r="X214" s="49">
        <v>0</v>
      </c>
      <c r="Y214" s="49">
        <v>0</v>
      </c>
      <c r="Z214" s="49">
        <v>0</v>
      </c>
      <c r="AA214" s="60">
        <v>0</v>
      </c>
      <c r="AB214" s="49">
        <v>0</v>
      </c>
      <c r="AC214" s="60">
        <v>0</v>
      </c>
      <c r="AD214" s="49">
        <v>0</v>
      </c>
      <c r="AE214" s="60">
        <v>0</v>
      </c>
      <c r="AF214" s="60">
        <v>0</v>
      </c>
    </row>
    <row r="215" spans="1:32">
      <c r="A215" s="62">
        <v>2200419</v>
      </c>
      <c r="B215" s="49" t="s">
        <v>1002</v>
      </c>
      <c r="C215" s="49">
        <v>22004</v>
      </c>
      <c r="D215" s="49">
        <v>19</v>
      </c>
      <c r="E215" s="49" t="s">
        <v>464</v>
      </c>
      <c r="F215" s="49">
        <v>2</v>
      </c>
      <c r="G215" s="49">
        <v>43800</v>
      </c>
      <c r="H215" s="49">
        <v>1</v>
      </c>
      <c r="I215" s="49">
        <v>5840</v>
      </c>
      <c r="J215" s="49">
        <v>3</v>
      </c>
      <c r="K215" s="49">
        <v>2920</v>
      </c>
      <c r="L215" s="49">
        <v>153263</v>
      </c>
      <c r="M215" s="49">
        <v>22401</v>
      </c>
      <c r="N215" s="49">
        <v>9537</v>
      </c>
      <c r="O215" s="49">
        <v>11311</v>
      </c>
      <c r="P215" s="49">
        <v>0</v>
      </c>
      <c r="Q215" s="49">
        <v>0</v>
      </c>
      <c r="R215" s="49">
        <v>100</v>
      </c>
      <c r="S215" s="49">
        <v>0</v>
      </c>
      <c r="T215" s="49">
        <v>0</v>
      </c>
      <c r="U215" s="49">
        <v>500</v>
      </c>
      <c r="V215" s="49">
        <v>0</v>
      </c>
      <c r="W215" s="49">
        <v>0</v>
      </c>
      <c r="X215" s="49">
        <v>0</v>
      </c>
      <c r="Y215" s="49">
        <v>0</v>
      </c>
      <c r="Z215" s="49">
        <v>0</v>
      </c>
      <c r="AA215" s="60">
        <v>0</v>
      </c>
      <c r="AB215" s="49">
        <v>0</v>
      </c>
      <c r="AC215" s="60">
        <v>0</v>
      </c>
      <c r="AD215" s="49">
        <v>0</v>
      </c>
      <c r="AE215" s="60">
        <v>0</v>
      </c>
      <c r="AF215" s="60">
        <v>0</v>
      </c>
    </row>
    <row r="216" spans="1:32">
      <c r="A216" s="62">
        <v>2200420</v>
      </c>
      <c r="B216" s="49" t="s">
        <v>1002</v>
      </c>
      <c r="C216" s="49">
        <v>22004</v>
      </c>
      <c r="D216" s="49">
        <v>20</v>
      </c>
      <c r="E216" s="49" t="s">
        <v>464</v>
      </c>
      <c r="F216" s="49">
        <v>4</v>
      </c>
      <c r="G216" s="49">
        <v>16</v>
      </c>
      <c r="H216" s="49" t="s">
        <v>464</v>
      </c>
      <c r="I216" s="49" t="s">
        <v>464</v>
      </c>
      <c r="J216" s="49" t="s">
        <v>464</v>
      </c>
      <c r="K216" s="49" t="s">
        <v>464</v>
      </c>
      <c r="L216" s="49">
        <v>206539</v>
      </c>
      <c r="M216" s="49">
        <v>30188</v>
      </c>
      <c r="N216" s="49">
        <v>12852</v>
      </c>
      <c r="O216" s="49">
        <v>15243</v>
      </c>
      <c r="P216" s="49">
        <v>0</v>
      </c>
      <c r="Q216" s="49">
        <v>0</v>
      </c>
      <c r="R216" s="49">
        <v>100</v>
      </c>
      <c r="S216" s="49">
        <v>0</v>
      </c>
      <c r="T216" s="49">
        <v>0</v>
      </c>
      <c r="U216" s="49">
        <v>500</v>
      </c>
      <c r="V216" s="49">
        <v>0</v>
      </c>
      <c r="W216" s="49">
        <v>0</v>
      </c>
      <c r="X216" s="49">
        <v>0</v>
      </c>
      <c r="Y216" s="49">
        <v>0</v>
      </c>
      <c r="Z216" s="49">
        <v>0</v>
      </c>
      <c r="AA216" s="60">
        <v>0</v>
      </c>
      <c r="AB216" s="49">
        <v>0</v>
      </c>
      <c r="AC216" s="60">
        <v>0</v>
      </c>
      <c r="AD216" s="49">
        <v>0</v>
      </c>
      <c r="AE216" s="60">
        <v>0</v>
      </c>
      <c r="AF216" s="60">
        <v>0</v>
      </c>
    </row>
    <row r="217" spans="1:32">
      <c r="A217" s="62">
        <v>2400500</v>
      </c>
      <c r="B217" s="49" t="s">
        <v>1003</v>
      </c>
      <c r="C217" s="49">
        <v>24005</v>
      </c>
      <c r="D217" s="49">
        <v>0</v>
      </c>
      <c r="E217" s="49"/>
      <c r="L217" s="49">
        <v>739</v>
      </c>
      <c r="M217" s="49">
        <v>85</v>
      </c>
      <c r="N217" s="49">
        <v>45</v>
      </c>
      <c r="O217" s="49">
        <v>54</v>
      </c>
      <c r="P217" s="49">
        <v>0</v>
      </c>
      <c r="Q217" s="49">
        <v>0</v>
      </c>
      <c r="R217" s="49">
        <v>122</v>
      </c>
      <c r="S217" s="49">
        <v>0</v>
      </c>
      <c r="T217" s="49">
        <v>0</v>
      </c>
      <c r="U217" s="49">
        <v>500</v>
      </c>
      <c r="V217" s="49">
        <v>0</v>
      </c>
      <c r="W217" s="49">
        <v>0</v>
      </c>
      <c r="X217" s="49">
        <v>0</v>
      </c>
      <c r="Y217" s="49">
        <v>0</v>
      </c>
      <c r="Z217" s="49">
        <v>0</v>
      </c>
      <c r="AA217" s="60">
        <v>0</v>
      </c>
      <c r="AB217" s="49">
        <v>0</v>
      </c>
      <c r="AC217" s="60">
        <v>0</v>
      </c>
      <c r="AD217" s="49">
        <v>0</v>
      </c>
      <c r="AE217" s="60">
        <v>0</v>
      </c>
      <c r="AF217" s="60">
        <v>0</v>
      </c>
    </row>
    <row r="218" spans="1:32">
      <c r="A218" s="62">
        <v>2400501</v>
      </c>
      <c r="B218" s="49" t="s">
        <v>1003</v>
      </c>
      <c r="C218" s="49">
        <v>24005</v>
      </c>
      <c r="D218" s="49">
        <v>1</v>
      </c>
      <c r="E218" s="49" t="s">
        <v>464</v>
      </c>
      <c r="F218" s="49">
        <v>2</v>
      </c>
      <c r="G218" s="49">
        <v>2550</v>
      </c>
      <c r="H218" s="49" t="s">
        <v>464</v>
      </c>
      <c r="I218" s="49" t="s">
        <v>464</v>
      </c>
      <c r="J218" s="49" t="s">
        <v>464</v>
      </c>
      <c r="K218" s="49" t="s">
        <v>464</v>
      </c>
      <c r="L218" s="49">
        <v>1625</v>
      </c>
      <c r="M218" s="49">
        <v>187</v>
      </c>
      <c r="N218" s="49">
        <v>99</v>
      </c>
      <c r="O218" s="49">
        <v>118</v>
      </c>
      <c r="P218" s="49">
        <v>0</v>
      </c>
      <c r="Q218" s="49">
        <v>0</v>
      </c>
      <c r="R218" s="49">
        <v>122</v>
      </c>
      <c r="S218" s="49">
        <v>0</v>
      </c>
      <c r="T218" s="49">
        <v>0</v>
      </c>
      <c r="U218" s="49">
        <v>500</v>
      </c>
      <c r="V218" s="49">
        <v>0</v>
      </c>
      <c r="W218" s="49">
        <v>0</v>
      </c>
      <c r="X218" s="49">
        <v>0</v>
      </c>
      <c r="Y218" s="49">
        <v>0</v>
      </c>
      <c r="Z218" s="49">
        <v>0</v>
      </c>
      <c r="AA218" s="60">
        <v>0</v>
      </c>
      <c r="AB218" s="49">
        <v>0</v>
      </c>
      <c r="AC218" s="60">
        <v>0</v>
      </c>
      <c r="AD218" s="49">
        <v>0</v>
      </c>
      <c r="AE218" s="60">
        <v>0</v>
      </c>
      <c r="AF218" s="60">
        <v>0</v>
      </c>
    </row>
    <row r="219" spans="1:32">
      <c r="A219" s="62">
        <v>2400502</v>
      </c>
      <c r="B219" s="49" t="s">
        <v>1003</v>
      </c>
      <c r="C219" s="49">
        <v>24005</v>
      </c>
      <c r="D219" s="49">
        <v>2</v>
      </c>
      <c r="E219" s="49">
        <v>100411</v>
      </c>
      <c r="F219" s="49" t="s">
        <v>464</v>
      </c>
      <c r="G219" s="49" t="s">
        <v>464</v>
      </c>
      <c r="H219" s="49" t="s">
        <v>464</v>
      </c>
      <c r="I219" s="49" t="s">
        <v>464</v>
      </c>
      <c r="J219" s="49" t="s">
        <v>464</v>
      </c>
      <c r="K219" s="49" t="s">
        <v>464</v>
      </c>
      <c r="L219" s="49">
        <v>2734</v>
      </c>
      <c r="M219" s="49">
        <v>314</v>
      </c>
      <c r="N219" s="49">
        <v>166</v>
      </c>
      <c r="O219" s="49">
        <v>199</v>
      </c>
      <c r="P219" s="49">
        <v>0</v>
      </c>
      <c r="Q219" s="49">
        <v>0</v>
      </c>
      <c r="R219" s="49">
        <v>122</v>
      </c>
      <c r="S219" s="49">
        <v>0</v>
      </c>
      <c r="T219" s="49">
        <v>0</v>
      </c>
      <c r="U219" s="49">
        <v>500</v>
      </c>
      <c r="V219" s="49">
        <v>0</v>
      </c>
      <c r="W219" s="49">
        <v>0</v>
      </c>
      <c r="X219" s="49">
        <v>0</v>
      </c>
      <c r="Y219" s="49">
        <v>0</v>
      </c>
      <c r="Z219" s="49">
        <v>0</v>
      </c>
      <c r="AA219" s="60">
        <v>0</v>
      </c>
      <c r="AB219" s="49">
        <v>0</v>
      </c>
      <c r="AC219" s="60">
        <v>0</v>
      </c>
      <c r="AD219" s="49">
        <v>0</v>
      </c>
      <c r="AE219" s="60">
        <v>0</v>
      </c>
      <c r="AF219" s="60">
        <v>0</v>
      </c>
    </row>
    <row r="220" spans="1:32">
      <c r="A220" s="62">
        <v>2400503</v>
      </c>
      <c r="B220" s="49" t="s">
        <v>1003</v>
      </c>
      <c r="C220" s="49">
        <v>24005</v>
      </c>
      <c r="D220" s="49">
        <v>3</v>
      </c>
      <c r="E220" s="49" t="s">
        <v>464</v>
      </c>
      <c r="F220" s="49">
        <v>2</v>
      </c>
      <c r="G220" s="49">
        <v>4950</v>
      </c>
      <c r="H220" s="49" t="s">
        <v>464</v>
      </c>
      <c r="I220" s="49" t="s">
        <v>464</v>
      </c>
      <c r="J220" s="49" t="s">
        <v>464</v>
      </c>
      <c r="K220" s="49" t="s">
        <v>464</v>
      </c>
      <c r="L220" s="49">
        <v>4212</v>
      </c>
      <c r="M220" s="49">
        <v>484</v>
      </c>
      <c r="N220" s="49">
        <v>256</v>
      </c>
      <c r="O220" s="49">
        <v>307</v>
      </c>
      <c r="P220" s="49">
        <v>0</v>
      </c>
      <c r="Q220" s="49">
        <v>0</v>
      </c>
      <c r="R220" s="49">
        <v>122</v>
      </c>
      <c r="S220" s="49">
        <v>0</v>
      </c>
      <c r="T220" s="49">
        <v>0</v>
      </c>
      <c r="U220" s="49">
        <v>500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60">
        <v>0</v>
      </c>
      <c r="AB220" s="49">
        <v>0</v>
      </c>
      <c r="AC220" s="60">
        <v>0</v>
      </c>
      <c r="AD220" s="49">
        <v>0</v>
      </c>
      <c r="AE220" s="60">
        <v>0</v>
      </c>
      <c r="AF220" s="60">
        <v>0</v>
      </c>
    </row>
    <row r="221" spans="1:32">
      <c r="A221" s="62">
        <v>2400504</v>
      </c>
      <c r="B221" s="49" t="s">
        <v>1003</v>
      </c>
      <c r="C221" s="49">
        <v>24005</v>
      </c>
      <c r="D221" s="49">
        <v>4</v>
      </c>
      <c r="E221" s="49" t="s">
        <v>464</v>
      </c>
      <c r="F221" s="49">
        <v>2</v>
      </c>
      <c r="G221" s="49">
        <v>1650</v>
      </c>
      <c r="H221" s="49">
        <v>1</v>
      </c>
      <c r="I221" s="49">
        <v>220</v>
      </c>
      <c r="J221" s="49">
        <v>3</v>
      </c>
      <c r="K221" s="49">
        <v>110</v>
      </c>
      <c r="L221" s="49">
        <v>5838</v>
      </c>
      <c r="M221" s="49">
        <v>671</v>
      </c>
      <c r="N221" s="49">
        <v>355</v>
      </c>
      <c r="O221" s="49">
        <v>426</v>
      </c>
      <c r="P221" s="49">
        <v>0</v>
      </c>
      <c r="Q221" s="49">
        <v>0</v>
      </c>
      <c r="R221" s="49">
        <v>122</v>
      </c>
      <c r="S221" s="49">
        <v>0</v>
      </c>
      <c r="T221" s="49">
        <v>0</v>
      </c>
      <c r="U221" s="49">
        <v>500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60">
        <v>0</v>
      </c>
      <c r="AB221" s="49">
        <v>0</v>
      </c>
      <c r="AC221" s="60">
        <v>0</v>
      </c>
      <c r="AD221" s="49">
        <v>0</v>
      </c>
      <c r="AE221" s="60">
        <v>0</v>
      </c>
      <c r="AF221" s="60">
        <v>0</v>
      </c>
    </row>
    <row r="222" spans="1:32">
      <c r="A222" s="62">
        <v>2400505</v>
      </c>
      <c r="B222" s="49" t="s">
        <v>1003</v>
      </c>
      <c r="C222" s="49">
        <v>24005</v>
      </c>
      <c r="D222" s="49">
        <v>5</v>
      </c>
      <c r="E222" s="49" t="s">
        <v>464</v>
      </c>
      <c r="F222" s="49">
        <v>4</v>
      </c>
      <c r="G222" s="49">
        <v>10</v>
      </c>
      <c r="H222" s="49" t="s">
        <v>464</v>
      </c>
      <c r="I222" s="49" t="s">
        <v>464</v>
      </c>
      <c r="J222" s="49" t="s">
        <v>464</v>
      </c>
      <c r="K222" s="49" t="s">
        <v>464</v>
      </c>
      <c r="L222" s="49">
        <v>7611</v>
      </c>
      <c r="M222" s="49">
        <v>875</v>
      </c>
      <c r="N222" s="49">
        <v>463</v>
      </c>
      <c r="O222" s="49">
        <v>556</v>
      </c>
      <c r="P222" s="49">
        <v>0</v>
      </c>
      <c r="Q222" s="49">
        <v>0</v>
      </c>
      <c r="R222" s="49">
        <v>122</v>
      </c>
      <c r="S222" s="49">
        <v>0</v>
      </c>
      <c r="T222" s="49">
        <v>0</v>
      </c>
      <c r="U222" s="49">
        <v>500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60">
        <v>0</v>
      </c>
      <c r="AB222" s="49">
        <v>0</v>
      </c>
      <c r="AC222" s="60">
        <v>0</v>
      </c>
      <c r="AD222" s="49">
        <v>0</v>
      </c>
      <c r="AE222" s="60">
        <v>0</v>
      </c>
      <c r="AF222" s="60">
        <v>0</v>
      </c>
    </row>
    <row r="223" spans="1:32">
      <c r="A223" s="62">
        <v>2400506</v>
      </c>
      <c r="B223" s="49" t="s">
        <v>1003</v>
      </c>
      <c r="C223" s="49">
        <v>24005</v>
      </c>
      <c r="D223" s="49">
        <v>6</v>
      </c>
      <c r="E223" s="49" t="s">
        <v>464</v>
      </c>
      <c r="F223" s="49">
        <v>2</v>
      </c>
      <c r="G223" s="49">
        <v>5850</v>
      </c>
      <c r="H223" s="49" t="s">
        <v>464</v>
      </c>
      <c r="I223" s="49" t="s">
        <v>464</v>
      </c>
      <c r="J223" s="49" t="s">
        <v>464</v>
      </c>
      <c r="K223" s="49" t="s">
        <v>464</v>
      </c>
      <c r="L223" s="49">
        <v>9533</v>
      </c>
      <c r="M223" s="49">
        <v>1096</v>
      </c>
      <c r="N223" s="49">
        <v>580</v>
      </c>
      <c r="O223" s="49">
        <v>696</v>
      </c>
      <c r="P223" s="49">
        <v>0</v>
      </c>
      <c r="Q223" s="49">
        <v>0</v>
      </c>
      <c r="R223" s="49">
        <v>122</v>
      </c>
      <c r="S223" s="49">
        <v>0</v>
      </c>
      <c r="T223" s="49">
        <v>0</v>
      </c>
      <c r="U223" s="49">
        <v>500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60">
        <v>0</v>
      </c>
      <c r="AB223" s="49">
        <v>0</v>
      </c>
      <c r="AC223" s="60">
        <v>0</v>
      </c>
      <c r="AD223" s="49">
        <v>0</v>
      </c>
      <c r="AE223" s="60">
        <v>0</v>
      </c>
      <c r="AF223" s="60">
        <v>0</v>
      </c>
    </row>
    <row r="224" spans="1:32">
      <c r="A224" s="62">
        <v>2400507</v>
      </c>
      <c r="B224" s="49" t="s">
        <v>1003</v>
      </c>
      <c r="C224" s="49">
        <v>24005</v>
      </c>
      <c r="D224" s="49">
        <v>7</v>
      </c>
      <c r="E224" s="49" t="s">
        <v>464</v>
      </c>
      <c r="F224" s="49">
        <v>21</v>
      </c>
      <c r="G224" s="49">
        <v>1000</v>
      </c>
      <c r="H224" s="49" t="s">
        <v>464</v>
      </c>
      <c r="I224" s="49" t="s">
        <v>464</v>
      </c>
      <c r="J224" s="49" t="s">
        <v>464</v>
      </c>
      <c r="K224" s="49" t="s">
        <v>464</v>
      </c>
      <c r="L224" s="49">
        <v>11602</v>
      </c>
      <c r="M224" s="49">
        <v>1334</v>
      </c>
      <c r="N224" s="49">
        <v>706</v>
      </c>
      <c r="O224" s="49">
        <v>847</v>
      </c>
      <c r="P224" s="49">
        <v>0</v>
      </c>
      <c r="Q224" s="49">
        <v>0</v>
      </c>
      <c r="R224" s="49">
        <v>122</v>
      </c>
      <c r="S224" s="49">
        <v>0</v>
      </c>
      <c r="T224" s="49">
        <v>0</v>
      </c>
      <c r="U224" s="49">
        <v>500</v>
      </c>
      <c r="V224" s="49">
        <v>0</v>
      </c>
      <c r="W224" s="49">
        <v>0</v>
      </c>
      <c r="X224" s="49">
        <v>0</v>
      </c>
      <c r="Y224" s="49">
        <v>0</v>
      </c>
      <c r="Z224" s="49">
        <v>0</v>
      </c>
      <c r="AA224" s="60">
        <v>0</v>
      </c>
      <c r="AB224" s="49">
        <v>0</v>
      </c>
      <c r="AC224" s="60">
        <v>0</v>
      </c>
      <c r="AD224" s="49">
        <v>0</v>
      </c>
      <c r="AE224" s="60">
        <v>0</v>
      </c>
      <c r="AF224" s="60">
        <v>0</v>
      </c>
    </row>
    <row r="225" spans="1:32">
      <c r="A225" s="62">
        <v>2400508</v>
      </c>
      <c r="B225" s="49" t="s">
        <v>1003</v>
      </c>
      <c r="C225" s="49">
        <v>24005</v>
      </c>
      <c r="D225" s="49">
        <v>8</v>
      </c>
      <c r="E225" s="49">
        <v>100421</v>
      </c>
      <c r="F225" s="49" t="s">
        <v>464</v>
      </c>
      <c r="G225" s="49" t="s">
        <v>464</v>
      </c>
      <c r="H225" s="49" t="s">
        <v>464</v>
      </c>
      <c r="I225" s="49" t="s">
        <v>464</v>
      </c>
      <c r="J225" s="49" t="s">
        <v>464</v>
      </c>
      <c r="K225" s="49" t="s">
        <v>464</v>
      </c>
      <c r="L225" s="49">
        <v>13819</v>
      </c>
      <c r="M225" s="49">
        <v>1589</v>
      </c>
      <c r="N225" s="49">
        <v>841</v>
      </c>
      <c r="O225" s="49">
        <v>1009</v>
      </c>
      <c r="P225" s="49">
        <v>0</v>
      </c>
      <c r="Q225" s="49">
        <v>0</v>
      </c>
      <c r="R225" s="49">
        <v>122</v>
      </c>
      <c r="S225" s="49">
        <v>0</v>
      </c>
      <c r="T225" s="49">
        <v>0</v>
      </c>
      <c r="U225" s="49">
        <v>500</v>
      </c>
      <c r="V225" s="49">
        <v>0</v>
      </c>
      <c r="W225" s="49">
        <v>0</v>
      </c>
      <c r="X225" s="49">
        <v>0</v>
      </c>
      <c r="Y225" s="49">
        <v>0</v>
      </c>
      <c r="Z225" s="49">
        <v>0</v>
      </c>
      <c r="AA225" s="60">
        <v>0</v>
      </c>
      <c r="AB225" s="49">
        <v>0</v>
      </c>
      <c r="AC225" s="60">
        <v>0</v>
      </c>
      <c r="AD225" s="49">
        <v>0</v>
      </c>
      <c r="AE225" s="60">
        <v>0</v>
      </c>
      <c r="AF225" s="60">
        <v>0</v>
      </c>
    </row>
    <row r="226" spans="1:32">
      <c r="A226" s="62">
        <v>2400509</v>
      </c>
      <c r="B226" s="49" t="s">
        <v>1003</v>
      </c>
      <c r="C226" s="49">
        <v>24005</v>
      </c>
      <c r="D226" s="49">
        <v>9</v>
      </c>
      <c r="E226" s="49" t="s">
        <v>464</v>
      </c>
      <c r="F226" s="49">
        <v>2</v>
      </c>
      <c r="G226" s="49">
        <v>2550</v>
      </c>
      <c r="H226" s="49">
        <v>1</v>
      </c>
      <c r="I226" s="49">
        <v>340</v>
      </c>
      <c r="J226" s="49">
        <v>3</v>
      </c>
      <c r="K226" s="49">
        <v>170</v>
      </c>
      <c r="L226" s="49">
        <v>16184</v>
      </c>
      <c r="M226" s="49">
        <v>1861</v>
      </c>
      <c r="N226" s="49">
        <v>985</v>
      </c>
      <c r="O226" s="49">
        <v>1182</v>
      </c>
      <c r="P226" s="49">
        <v>0</v>
      </c>
      <c r="Q226" s="49">
        <v>0</v>
      </c>
      <c r="R226" s="49">
        <v>122</v>
      </c>
      <c r="S226" s="49">
        <v>0</v>
      </c>
      <c r="T226" s="49">
        <v>0</v>
      </c>
      <c r="U226" s="49">
        <v>500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60">
        <v>0</v>
      </c>
      <c r="AB226" s="49">
        <v>0</v>
      </c>
      <c r="AC226" s="60">
        <v>0</v>
      </c>
      <c r="AD226" s="49">
        <v>0</v>
      </c>
      <c r="AE226" s="60">
        <v>0</v>
      </c>
      <c r="AF226" s="60">
        <v>0</v>
      </c>
    </row>
    <row r="227" spans="1:32">
      <c r="A227" s="62">
        <v>2400510</v>
      </c>
      <c r="B227" s="49" t="s">
        <v>1003</v>
      </c>
      <c r="C227" s="49">
        <v>24005</v>
      </c>
      <c r="D227" s="49">
        <v>10</v>
      </c>
      <c r="E227" s="49" t="s">
        <v>464</v>
      </c>
      <c r="F227" s="49">
        <v>4</v>
      </c>
      <c r="G227" s="49">
        <v>12</v>
      </c>
      <c r="H227" s="49" t="s">
        <v>464</v>
      </c>
      <c r="I227" s="49" t="s">
        <v>464</v>
      </c>
      <c r="J227" s="49" t="s">
        <v>464</v>
      </c>
      <c r="K227" s="49" t="s">
        <v>464</v>
      </c>
      <c r="L227" s="49">
        <v>18696</v>
      </c>
      <c r="M227" s="49">
        <v>2150</v>
      </c>
      <c r="N227" s="49">
        <v>1138</v>
      </c>
      <c r="O227" s="49">
        <v>1366</v>
      </c>
      <c r="P227" s="49">
        <v>0</v>
      </c>
      <c r="Q227" s="49">
        <v>0</v>
      </c>
      <c r="R227" s="49">
        <v>122</v>
      </c>
      <c r="S227" s="49">
        <v>0</v>
      </c>
      <c r="T227" s="49">
        <v>0</v>
      </c>
      <c r="U227" s="49">
        <v>500</v>
      </c>
      <c r="V227" s="49">
        <v>0</v>
      </c>
      <c r="W227" s="49">
        <v>0</v>
      </c>
      <c r="X227" s="49">
        <v>0</v>
      </c>
      <c r="Y227" s="49">
        <v>0</v>
      </c>
      <c r="Z227" s="49">
        <v>0</v>
      </c>
      <c r="AA227" s="60">
        <v>0</v>
      </c>
      <c r="AB227" s="49">
        <v>0</v>
      </c>
      <c r="AC227" s="60">
        <v>0</v>
      </c>
      <c r="AD227" s="49">
        <v>0</v>
      </c>
      <c r="AE227" s="60">
        <v>0</v>
      </c>
      <c r="AF227" s="60">
        <v>0</v>
      </c>
    </row>
    <row r="228" s="60" customFormat="1" spans="1:32">
      <c r="A228" s="62">
        <v>2400511</v>
      </c>
      <c r="B228" s="49" t="s">
        <v>1003</v>
      </c>
      <c r="C228" s="49">
        <v>24005</v>
      </c>
      <c r="D228" s="49">
        <v>11</v>
      </c>
      <c r="E228" s="49" t="s">
        <v>464</v>
      </c>
      <c r="F228" s="49">
        <v>2</v>
      </c>
      <c r="G228" s="49">
        <v>10350</v>
      </c>
      <c r="H228" s="49" t="s">
        <v>464</v>
      </c>
      <c r="I228" s="49" t="s">
        <v>464</v>
      </c>
      <c r="J228" s="49" t="s">
        <v>464</v>
      </c>
      <c r="K228" s="49" t="s">
        <v>464</v>
      </c>
      <c r="L228" s="49">
        <v>22096</v>
      </c>
      <c r="M228" s="49">
        <v>2541</v>
      </c>
      <c r="N228" s="49">
        <v>1345</v>
      </c>
      <c r="O228" s="49">
        <v>1614</v>
      </c>
      <c r="P228" s="49">
        <v>0</v>
      </c>
      <c r="Q228" s="49">
        <v>0</v>
      </c>
      <c r="R228" s="49">
        <v>122</v>
      </c>
      <c r="S228" s="49">
        <v>0</v>
      </c>
      <c r="T228" s="49">
        <v>0</v>
      </c>
      <c r="U228" s="49">
        <v>500</v>
      </c>
      <c r="V228" s="49">
        <v>0</v>
      </c>
      <c r="W228" s="49">
        <v>0</v>
      </c>
      <c r="X228" s="49">
        <v>0</v>
      </c>
      <c r="Y228" s="49">
        <v>0</v>
      </c>
      <c r="Z228" s="49">
        <v>0</v>
      </c>
      <c r="AA228" s="60">
        <v>0</v>
      </c>
      <c r="AB228" s="49">
        <v>0</v>
      </c>
      <c r="AC228" s="60">
        <v>0</v>
      </c>
      <c r="AD228" s="49">
        <v>0</v>
      </c>
      <c r="AE228" s="60">
        <v>0</v>
      </c>
      <c r="AF228" s="60">
        <v>0</v>
      </c>
    </row>
    <row r="229" spans="1:32">
      <c r="A229" s="62">
        <v>2400512</v>
      </c>
      <c r="B229" s="49" t="s">
        <v>1003</v>
      </c>
      <c r="C229" s="49">
        <v>24005</v>
      </c>
      <c r="D229" s="49">
        <v>12</v>
      </c>
      <c r="E229" s="49" t="s">
        <v>464</v>
      </c>
      <c r="F229" s="49">
        <v>18</v>
      </c>
      <c r="G229" s="49">
        <v>1500</v>
      </c>
      <c r="H229" s="49" t="s">
        <v>464</v>
      </c>
      <c r="I229" s="49" t="s">
        <v>464</v>
      </c>
      <c r="J229" s="49" t="s">
        <v>464</v>
      </c>
      <c r="K229" s="49" t="s">
        <v>464</v>
      </c>
      <c r="L229" s="49">
        <v>26751</v>
      </c>
      <c r="M229" s="49">
        <v>3077</v>
      </c>
      <c r="N229" s="49">
        <v>1629</v>
      </c>
      <c r="O229" s="49">
        <v>1954</v>
      </c>
      <c r="P229" s="49">
        <v>0</v>
      </c>
      <c r="Q229" s="49">
        <v>0</v>
      </c>
      <c r="R229" s="49">
        <v>122</v>
      </c>
      <c r="S229" s="49">
        <v>0</v>
      </c>
      <c r="T229" s="49">
        <v>0</v>
      </c>
      <c r="U229" s="49">
        <v>500</v>
      </c>
      <c r="V229" s="49">
        <v>0</v>
      </c>
      <c r="W229" s="49">
        <v>0</v>
      </c>
      <c r="X229" s="49">
        <v>0</v>
      </c>
      <c r="Y229" s="49">
        <v>0</v>
      </c>
      <c r="Z229" s="49">
        <v>0</v>
      </c>
      <c r="AA229" s="60">
        <v>0</v>
      </c>
      <c r="AB229" s="49">
        <v>0</v>
      </c>
      <c r="AC229" s="60">
        <v>0</v>
      </c>
      <c r="AD229" s="49">
        <v>0</v>
      </c>
      <c r="AE229" s="60">
        <v>0</v>
      </c>
      <c r="AF229" s="60">
        <v>0</v>
      </c>
    </row>
    <row r="230" spans="1:32">
      <c r="A230" s="62">
        <v>2400513</v>
      </c>
      <c r="B230" s="49" t="s">
        <v>1003</v>
      </c>
      <c r="C230" s="49">
        <v>24005</v>
      </c>
      <c r="D230" s="49">
        <v>13</v>
      </c>
      <c r="E230" s="49">
        <v>100431</v>
      </c>
      <c r="F230" s="49" t="s">
        <v>464</v>
      </c>
      <c r="G230" s="49" t="s">
        <v>464</v>
      </c>
      <c r="H230" s="49" t="s">
        <v>464</v>
      </c>
      <c r="I230" s="49" t="s">
        <v>464</v>
      </c>
      <c r="J230" s="49" t="s">
        <v>464</v>
      </c>
      <c r="K230" s="49" t="s">
        <v>464</v>
      </c>
      <c r="L230" s="49">
        <v>33107</v>
      </c>
      <c r="M230" s="49">
        <v>3808</v>
      </c>
      <c r="N230" s="49">
        <v>2016</v>
      </c>
      <c r="O230" s="49">
        <v>2419</v>
      </c>
      <c r="P230" s="49">
        <v>0</v>
      </c>
      <c r="Q230" s="49">
        <v>0</v>
      </c>
      <c r="R230" s="49">
        <v>122</v>
      </c>
      <c r="S230" s="49">
        <v>0</v>
      </c>
      <c r="T230" s="49">
        <v>0</v>
      </c>
      <c r="U230" s="49">
        <v>500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60">
        <v>0</v>
      </c>
      <c r="AB230" s="49">
        <v>0</v>
      </c>
      <c r="AC230" s="60">
        <v>0</v>
      </c>
      <c r="AD230" s="49">
        <v>0</v>
      </c>
      <c r="AE230" s="60">
        <v>0</v>
      </c>
      <c r="AF230" s="60">
        <v>0</v>
      </c>
    </row>
    <row r="231" spans="1:32">
      <c r="A231" s="62">
        <v>2400514</v>
      </c>
      <c r="B231" s="49" t="s">
        <v>1003</v>
      </c>
      <c r="C231" s="49">
        <v>24005</v>
      </c>
      <c r="D231" s="49">
        <v>14</v>
      </c>
      <c r="E231" s="49" t="s">
        <v>464</v>
      </c>
      <c r="F231" s="49">
        <v>2</v>
      </c>
      <c r="G231" s="49">
        <v>9150</v>
      </c>
      <c r="H231" s="49">
        <v>1</v>
      </c>
      <c r="I231" s="49">
        <v>1220</v>
      </c>
      <c r="J231" s="49">
        <v>3</v>
      </c>
      <c r="K231" s="49">
        <v>610</v>
      </c>
      <c r="L231" s="49">
        <v>41753</v>
      </c>
      <c r="M231" s="49">
        <v>4802</v>
      </c>
      <c r="N231" s="49">
        <v>2542</v>
      </c>
      <c r="O231" s="49">
        <v>3051</v>
      </c>
      <c r="P231" s="49">
        <v>0</v>
      </c>
      <c r="Q231" s="49">
        <v>0</v>
      </c>
      <c r="R231" s="49">
        <v>122</v>
      </c>
      <c r="S231" s="49">
        <v>0</v>
      </c>
      <c r="T231" s="49">
        <v>0</v>
      </c>
      <c r="U231" s="49">
        <v>500</v>
      </c>
      <c r="V231" s="49">
        <v>0</v>
      </c>
      <c r="W231" s="49">
        <v>0</v>
      </c>
      <c r="X231" s="49">
        <v>0</v>
      </c>
      <c r="Y231" s="49">
        <v>0</v>
      </c>
      <c r="Z231" s="49">
        <v>0</v>
      </c>
      <c r="AA231" s="60">
        <v>0</v>
      </c>
      <c r="AB231" s="49">
        <v>0</v>
      </c>
      <c r="AC231" s="60">
        <v>0</v>
      </c>
      <c r="AD231" s="49">
        <v>0</v>
      </c>
      <c r="AE231" s="60">
        <v>0</v>
      </c>
      <c r="AF231" s="60">
        <v>0</v>
      </c>
    </row>
    <row r="232" spans="1:32">
      <c r="A232" s="62">
        <v>2400515</v>
      </c>
      <c r="B232" s="49" t="s">
        <v>1003</v>
      </c>
      <c r="C232" s="49">
        <v>24005</v>
      </c>
      <c r="D232" s="49">
        <v>15</v>
      </c>
      <c r="E232" s="49" t="s">
        <v>464</v>
      </c>
      <c r="F232" s="49">
        <v>4</v>
      </c>
      <c r="G232" s="49">
        <v>14</v>
      </c>
      <c r="H232" s="49" t="s">
        <v>464</v>
      </c>
      <c r="I232" s="49" t="s">
        <v>464</v>
      </c>
      <c r="J232" s="49" t="s">
        <v>464</v>
      </c>
      <c r="K232" s="49" t="s">
        <v>464</v>
      </c>
      <c r="L232" s="49">
        <v>53577</v>
      </c>
      <c r="M232" s="49">
        <v>6162</v>
      </c>
      <c r="N232" s="49">
        <v>3262</v>
      </c>
      <c r="O232" s="49">
        <v>3915</v>
      </c>
      <c r="P232" s="49">
        <v>0</v>
      </c>
      <c r="Q232" s="49">
        <v>0</v>
      </c>
      <c r="R232" s="49">
        <v>122</v>
      </c>
      <c r="S232" s="49">
        <v>0</v>
      </c>
      <c r="T232" s="49">
        <v>0</v>
      </c>
      <c r="U232" s="49">
        <v>500</v>
      </c>
      <c r="V232" s="49">
        <v>0</v>
      </c>
      <c r="W232" s="49">
        <v>0</v>
      </c>
      <c r="X232" s="49">
        <v>0</v>
      </c>
      <c r="Y232" s="49">
        <v>0</v>
      </c>
      <c r="Z232" s="49">
        <v>0</v>
      </c>
      <c r="AA232" s="60">
        <v>0</v>
      </c>
      <c r="AB232" s="49">
        <v>0</v>
      </c>
      <c r="AC232" s="60">
        <v>0</v>
      </c>
      <c r="AD232" s="49">
        <v>0</v>
      </c>
      <c r="AE232" s="60">
        <v>0</v>
      </c>
      <c r="AF232" s="60">
        <v>0</v>
      </c>
    </row>
    <row r="233" spans="1:32">
      <c r="A233" s="62">
        <v>2400516</v>
      </c>
      <c r="B233" s="49" t="s">
        <v>1003</v>
      </c>
      <c r="C233" s="49">
        <v>24005</v>
      </c>
      <c r="D233" s="49">
        <v>16</v>
      </c>
      <c r="E233" s="49" t="s">
        <v>464</v>
      </c>
      <c r="F233" s="49">
        <v>2</v>
      </c>
      <c r="G233" s="49">
        <v>51300</v>
      </c>
      <c r="H233" s="49" t="s">
        <v>464</v>
      </c>
      <c r="I233" s="49" t="s">
        <v>464</v>
      </c>
      <c r="J233" s="49" t="s">
        <v>464</v>
      </c>
      <c r="K233" s="49" t="s">
        <v>464</v>
      </c>
      <c r="L233" s="49">
        <v>69761</v>
      </c>
      <c r="M233" s="49">
        <v>8024</v>
      </c>
      <c r="N233" s="49">
        <v>4248</v>
      </c>
      <c r="O233" s="49">
        <v>5097</v>
      </c>
      <c r="P233" s="49">
        <v>0</v>
      </c>
      <c r="Q233" s="49">
        <v>0</v>
      </c>
      <c r="R233" s="49">
        <v>122</v>
      </c>
      <c r="S233" s="49">
        <v>0</v>
      </c>
      <c r="T233" s="49">
        <v>0</v>
      </c>
      <c r="U233" s="49">
        <v>500</v>
      </c>
      <c r="V233" s="49">
        <v>0</v>
      </c>
      <c r="W233" s="49">
        <v>0</v>
      </c>
      <c r="X233" s="49">
        <v>0</v>
      </c>
      <c r="Y233" s="49">
        <v>0</v>
      </c>
      <c r="Z233" s="49">
        <v>0</v>
      </c>
      <c r="AA233" s="60">
        <v>0</v>
      </c>
      <c r="AB233" s="49">
        <v>0</v>
      </c>
      <c r="AC233" s="60">
        <v>0</v>
      </c>
      <c r="AD233" s="49">
        <v>0</v>
      </c>
      <c r="AE233" s="60">
        <v>0</v>
      </c>
      <c r="AF233" s="60">
        <v>0</v>
      </c>
    </row>
    <row r="234" spans="1:32">
      <c r="A234" s="62">
        <v>2400517</v>
      </c>
      <c r="B234" s="49" t="s">
        <v>1003</v>
      </c>
      <c r="C234" s="49">
        <v>24005</v>
      </c>
      <c r="D234" s="49">
        <v>17</v>
      </c>
      <c r="E234" s="49" t="s">
        <v>464</v>
      </c>
      <c r="F234" s="49">
        <v>21</v>
      </c>
      <c r="G234" s="49">
        <v>2000</v>
      </c>
      <c r="H234" s="49" t="s">
        <v>464</v>
      </c>
      <c r="I234" s="49" t="s">
        <v>464</v>
      </c>
      <c r="J234" s="49" t="s">
        <v>464</v>
      </c>
      <c r="K234" s="49" t="s">
        <v>464</v>
      </c>
      <c r="L234" s="49">
        <v>91931</v>
      </c>
      <c r="M234" s="49">
        <v>10574</v>
      </c>
      <c r="N234" s="49">
        <v>5598</v>
      </c>
      <c r="O234" s="49">
        <v>6717</v>
      </c>
      <c r="P234" s="49">
        <v>0</v>
      </c>
      <c r="Q234" s="49">
        <v>0</v>
      </c>
      <c r="R234" s="49">
        <v>122</v>
      </c>
      <c r="S234" s="49">
        <v>0</v>
      </c>
      <c r="T234" s="49">
        <v>0</v>
      </c>
      <c r="U234" s="49">
        <v>500</v>
      </c>
      <c r="V234" s="49">
        <v>0</v>
      </c>
      <c r="W234" s="49">
        <v>0</v>
      </c>
      <c r="X234" s="49">
        <v>0</v>
      </c>
      <c r="Y234" s="49">
        <v>0</v>
      </c>
      <c r="Z234" s="49">
        <v>0</v>
      </c>
      <c r="AA234" s="60">
        <v>0</v>
      </c>
      <c r="AB234" s="49">
        <v>0</v>
      </c>
      <c r="AC234" s="60">
        <v>0</v>
      </c>
      <c r="AD234" s="49">
        <v>0</v>
      </c>
      <c r="AE234" s="60">
        <v>0</v>
      </c>
      <c r="AF234" s="60">
        <v>0</v>
      </c>
    </row>
    <row r="235" s="60" customFormat="1" spans="1:32">
      <c r="A235" s="62">
        <v>2400518</v>
      </c>
      <c r="B235" s="49" t="s">
        <v>1003</v>
      </c>
      <c r="C235" s="49">
        <v>24005</v>
      </c>
      <c r="D235" s="49">
        <v>18</v>
      </c>
      <c r="E235" s="49">
        <v>100441</v>
      </c>
      <c r="F235" s="49" t="s">
        <v>464</v>
      </c>
      <c r="G235" s="49" t="s">
        <v>464</v>
      </c>
      <c r="H235" s="49" t="s">
        <v>464</v>
      </c>
      <c r="I235" s="49" t="s">
        <v>464</v>
      </c>
      <c r="J235" s="49" t="s">
        <v>464</v>
      </c>
      <c r="K235" s="49" t="s">
        <v>464</v>
      </c>
      <c r="L235" s="49">
        <v>122304</v>
      </c>
      <c r="M235" s="49">
        <v>14067</v>
      </c>
      <c r="N235" s="49">
        <v>7447</v>
      </c>
      <c r="O235" s="49">
        <v>8937</v>
      </c>
      <c r="P235" s="49">
        <v>0</v>
      </c>
      <c r="Q235" s="49">
        <v>0</v>
      </c>
      <c r="R235" s="49">
        <v>122</v>
      </c>
      <c r="S235" s="49">
        <v>0</v>
      </c>
      <c r="T235" s="49">
        <v>0</v>
      </c>
      <c r="U235" s="49">
        <v>500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60">
        <v>0</v>
      </c>
      <c r="AB235" s="49">
        <v>0</v>
      </c>
      <c r="AC235" s="60">
        <v>0</v>
      </c>
      <c r="AD235" s="49">
        <v>0</v>
      </c>
      <c r="AE235" s="60">
        <v>0</v>
      </c>
      <c r="AF235" s="60">
        <v>0</v>
      </c>
    </row>
    <row r="236" s="60" customFormat="1" spans="1:32">
      <c r="A236" s="62">
        <v>2400519</v>
      </c>
      <c r="B236" s="49" t="s">
        <v>1003</v>
      </c>
      <c r="C236" s="49">
        <v>24005</v>
      </c>
      <c r="D236" s="49">
        <v>19</v>
      </c>
      <c r="E236" s="49" t="s">
        <v>464</v>
      </c>
      <c r="F236" s="49">
        <v>2</v>
      </c>
      <c r="G236" s="49">
        <v>43800</v>
      </c>
      <c r="H236" s="49">
        <v>1</v>
      </c>
      <c r="I236" s="49">
        <v>5840</v>
      </c>
      <c r="J236" s="49">
        <v>3</v>
      </c>
      <c r="K236" s="49">
        <v>2920</v>
      </c>
      <c r="L236" s="49">
        <v>163910</v>
      </c>
      <c r="M236" s="49">
        <v>18853</v>
      </c>
      <c r="N236" s="49">
        <v>9981</v>
      </c>
      <c r="O236" s="49">
        <v>11977</v>
      </c>
      <c r="P236" s="49">
        <v>0</v>
      </c>
      <c r="Q236" s="49">
        <v>0</v>
      </c>
      <c r="R236" s="49">
        <v>122</v>
      </c>
      <c r="S236" s="49">
        <v>0</v>
      </c>
      <c r="T236" s="49">
        <v>0</v>
      </c>
      <c r="U236" s="49">
        <v>500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60">
        <v>0</v>
      </c>
      <c r="AB236" s="49">
        <v>0</v>
      </c>
      <c r="AC236" s="60">
        <v>0</v>
      </c>
      <c r="AD236" s="49">
        <v>0</v>
      </c>
      <c r="AE236" s="60">
        <v>0</v>
      </c>
      <c r="AF236" s="60">
        <v>0</v>
      </c>
    </row>
    <row r="237" s="60" customFormat="1" spans="1:32">
      <c r="A237" s="62">
        <v>2400520</v>
      </c>
      <c r="B237" s="49" t="s">
        <v>1003</v>
      </c>
      <c r="C237" s="49">
        <v>24005</v>
      </c>
      <c r="D237" s="49">
        <v>20</v>
      </c>
      <c r="E237" s="49" t="s">
        <v>464</v>
      </c>
      <c r="F237" s="49">
        <v>4</v>
      </c>
      <c r="G237" s="49">
        <v>16</v>
      </c>
      <c r="H237" s="49" t="s">
        <v>464</v>
      </c>
      <c r="I237" s="49" t="s">
        <v>464</v>
      </c>
      <c r="J237" s="49" t="s">
        <v>464</v>
      </c>
      <c r="K237" s="49" t="s">
        <v>464</v>
      </c>
      <c r="L237" s="49">
        <v>220887</v>
      </c>
      <c r="M237" s="49">
        <v>25406</v>
      </c>
      <c r="N237" s="49">
        <v>13450</v>
      </c>
      <c r="O237" s="49">
        <v>16140</v>
      </c>
      <c r="P237" s="49">
        <v>0</v>
      </c>
      <c r="Q237" s="49">
        <v>0</v>
      </c>
      <c r="R237" s="49">
        <v>122</v>
      </c>
      <c r="S237" s="49">
        <v>0</v>
      </c>
      <c r="T237" s="49">
        <v>0</v>
      </c>
      <c r="U237" s="49">
        <v>500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60">
        <v>0</v>
      </c>
      <c r="AB237" s="49">
        <v>0</v>
      </c>
      <c r="AC237" s="60">
        <v>0</v>
      </c>
      <c r="AD237" s="49">
        <v>0</v>
      </c>
      <c r="AE237" s="60">
        <v>0</v>
      </c>
      <c r="AF237" s="60">
        <v>0</v>
      </c>
    </row>
    <row r="238" s="60" customFormat="1" spans="1:32">
      <c r="A238" s="62">
        <v>2400600</v>
      </c>
      <c r="B238" s="49" t="s">
        <v>500</v>
      </c>
      <c r="C238" s="49">
        <v>24006</v>
      </c>
      <c r="D238" s="49">
        <v>0</v>
      </c>
      <c r="E238" s="49"/>
      <c r="F238" s="49"/>
      <c r="G238" s="49"/>
      <c r="H238" s="49"/>
      <c r="I238" s="49"/>
      <c r="J238" s="49"/>
      <c r="K238" s="49"/>
      <c r="L238" s="49">
        <v>780</v>
      </c>
      <c r="M238" s="49">
        <v>90</v>
      </c>
      <c r="N238" s="49">
        <v>48</v>
      </c>
      <c r="O238" s="49">
        <v>57</v>
      </c>
      <c r="P238" s="49">
        <v>0</v>
      </c>
      <c r="Q238" s="49">
        <v>0</v>
      </c>
      <c r="R238" s="49">
        <v>124</v>
      </c>
      <c r="S238" s="49">
        <v>0</v>
      </c>
      <c r="T238" s="49">
        <v>0</v>
      </c>
      <c r="U238" s="49">
        <v>500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60">
        <v>0</v>
      </c>
      <c r="AB238" s="49">
        <v>0</v>
      </c>
      <c r="AC238" s="60">
        <v>0</v>
      </c>
      <c r="AD238" s="49">
        <v>0</v>
      </c>
      <c r="AE238" s="60">
        <v>0</v>
      </c>
      <c r="AF238" s="60">
        <v>0</v>
      </c>
    </row>
    <row r="239" s="60" customFormat="1" spans="1:32">
      <c r="A239" s="62">
        <v>2400601</v>
      </c>
      <c r="B239" s="49" t="s">
        <v>500</v>
      </c>
      <c r="C239" s="49">
        <v>24006</v>
      </c>
      <c r="D239" s="49">
        <v>1</v>
      </c>
      <c r="E239" s="49" t="s">
        <v>464</v>
      </c>
      <c r="F239" s="49">
        <v>2</v>
      </c>
      <c r="G239" s="49">
        <v>2550</v>
      </c>
      <c r="H239" s="49" t="s">
        <v>464</v>
      </c>
      <c r="I239" s="49" t="s">
        <v>464</v>
      </c>
      <c r="J239" s="49" t="s">
        <v>464</v>
      </c>
      <c r="K239" s="49" t="s">
        <v>464</v>
      </c>
      <c r="L239" s="49">
        <v>1716</v>
      </c>
      <c r="M239" s="49">
        <v>198</v>
      </c>
      <c r="N239" s="49">
        <v>105</v>
      </c>
      <c r="O239" s="49">
        <v>125</v>
      </c>
      <c r="P239" s="49">
        <v>0</v>
      </c>
      <c r="Q239" s="49">
        <v>0</v>
      </c>
      <c r="R239" s="49">
        <v>124</v>
      </c>
      <c r="S239" s="49">
        <v>0</v>
      </c>
      <c r="T239" s="49">
        <v>0</v>
      </c>
      <c r="U239" s="49">
        <v>500</v>
      </c>
      <c r="V239" s="49">
        <v>0</v>
      </c>
      <c r="W239" s="49">
        <v>0</v>
      </c>
      <c r="X239" s="49">
        <v>0</v>
      </c>
      <c r="Y239" s="49">
        <v>0</v>
      </c>
      <c r="Z239" s="49">
        <v>0</v>
      </c>
      <c r="AA239" s="60">
        <v>0</v>
      </c>
      <c r="AB239" s="49">
        <v>0</v>
      </c>
      <c r="AC239" s="60">
        <v>0</v>
      </c>
      <c r="AD239" s="49">
        <v>0</v>
      </c>
      <c r="AE239" s="60">
        <v>0</v>
      </c>
      <c r="AF239" s="60">
        <v>0</v>
      </c>
    </row>
    <row r="240" s="60" customFormat="1" spans="1:32">
      <c r="A240" s="62">
        <v>2400602</v>
      </c>
      <c r="B240" s="49" t="s">
        <v>500</v>
      </c>
      <c r="C240" s="49">
        <v>24006</v>
      </c>
      <c r="D240" s="49">
        <v>2</v>
      </c>
      <c r="E240" s="49">
        <v>100411</v>
      </c>
      <c r="F240" s="49" t="s">
        <v>464</v>
      </c>
      <c r="G240" s="49" t="s">
        <v>464</v>
      </c>
      <c r="H240" s="49" t="s">
        <v>464</v>
      </c>
      <c r="I240" s="49" t="s">
        <v>464</v>
      </c>
      <c r="J240" s="49" t="s">
        <v>464</v>
      </c>
      <c r="K240" s="49" t="s">
        <v>464</v>
      </c>
      <c r="L240" s="49">
        <v>2886</v>
      </c>
      <c r="M240" s="49">
        <v>333</v>
      </c>
      <c r="N240" s="49">
        <v>177</v>
      </c>
      <c r="O240" s="49">
        <v>210</v>
      </c>
      <c r="P240" s="49">
        <v>0</v>
      </c>
      <c r="Q240" s="49">
        <v>0</v>
      </c>
      <c r="R240" s="49">
        <v>124</v>
      </c>
      <c r="S240" s="49">
        <v>0</v>
      </c>
      <c r="T240" s="49">
        <v>0</v>
      </c>
      <c r="U240" s="49">
        <v>500</v>
      </c>
      <c r="V240" s="49">
        <v>0</v>
      </c>
      <c r="W240" s="49">
        <v>0</v>
      </c>
      <c r="X240" s="49">
        <v>0</v>
      </c>
      <c r="Y240" s="49">
        <v>0</v>
      </c>
      <c r="Z240" s="49">
        <v>0</v>
      </c>
      <c r="AA240" s="60">
        <v>0</v>
      </c>
      <c r="AB240" s="49">
        <v>0</v>
      </c>
      <c r="AC240" s="60">
        <v>0</v>
      </c>
      <c r="AD240" s="49">
        <v>0</v>
      </c>
      <c r="AE240" s="60">
        <v>0</v>
      </c>
      <c r="AF240" s="60">
        <v>0</v>
      </c>
    </row>
    <row r="241" s="60" customFormat="1" spans="1:32">
      <c r="A241" s="62">
        <v>2400603</v>
      </c>
      <c r="B241" s="49" t="s">
        <v>500</v>
      </c>
      <c r="C241" s="49">
        <v>24006</v>
      </c>
      <c r="D241" s="49">
        <v>3</v>
      </c>
      <c r="E241" s="49" t="s">
        <v>464</v>
      </c>
      <c r="F241" s="49">
        <v>2</v>
      </c>
      <c r="G241" s="49">
        <v>4950</v>
      </c>
      <c r="H241" s="49" t="s">
        <v>464</v>
      </c>
      <c r="I241" s="49" t="s">
        <v>464</v>
      </c>
      <c r="J241" s="49" t="s">
        <v>464</v>
      </c>
      <c r="K241" s="49" t="s">
        <v>464</v>
      </c>
      <c r="L241" s="49">
        <v>4446</v>
      </c>
      <c r="M241" s="49">
        <v>513</v>
      </c>
      <c r="N241" s="49">
        <v>273</v>
      </c>
      <c r="O241" s="49">
        <v>324</v>
      </c>
      <c r="P241" s="49">
        <v>0</v>
      </c>
      <c r="Q241" s="49">
        <v>0</v>
      </c>
      <c r="R241" s="49">
        <v>124</v>
      </c>
      <c r="S241" s="49">
        <v>0</v>
      </c>
      <c r="T241" s="49">
        <v>0</v>
      </c>
      <c r="U241" s="49">
        <v>500</v>
      </c>
      <c r="V241" s="49">
        <v>0</v>
      </c>
      <c r="W241" s="49">
        <v>0</v>
      </c>
      <c r="X241" s="49">
        <v>0</v>
      </c>
      <c r="Y241" s="49">
        <v>0</v>
      </c>
      <c r="Z241" s="49">
        <v>0</v>
      </c>
      <c r="AA241" s="60">
        <v>0</v>
      </c>
      <c r="AB241" s="49">
        <v>0</v>
      </c>
      <c r="AC241" s="60">
        <v>0</v>
      </c>
      <c r="AD241" s="49">
        <v>0</v>
      </c>
      <c r="AE241" s="60">
        <v>0</v>
      </c>
      <c r="AF241" s="60">
        <v>0</v>
      </c>
    </row>
    <row r="242" spans="1:32">
      <c r="A242" s="62">
        <v>2400604</v>
      </c>
      <c r="B242" s="49" t="s">
        <v>500</v>
      </c>
      <c r="C242" s="49">
        <v>24006</v>
      </c>
      <c r="D242" s="49">
        <v>4</v>
      </c>
      <c r="E242" s="49" t="s">
        <v>464</v>
      </c>
      <c r="F242" s="49">
        <v>2</v>
      </c>
      <c r="G242" s="49">
        <v>1650</v>
      </c>
      <c r="H242" s="49">
        <v>1</v>
      </c>
      <c r="I242" s="49">
        <v>220</v>
      </c>
      <c r="J242" s="49">
        <v>3</v>
      </c>
      <c r="K242" s="49">
        <v>110</v>
      </c>
      <c r="L242" s="49">
        <v>6162</v>
      </c>
      <c r="M242" s="49">
        <v>711</v>
      </c>
      <c r="N242" s="49">
        <v>379</v>
      </c>
      <c r="O242" s="49">
        <v>450</v>
      </c>
      <c r="P242" s="49">
        <v>0</v>
      </c>
      <c r="Q242" s="49">
        <v>0</v>
      </c>
      <c r="R242" s="49">
        <v>124</v>
      </c>
      <c r="S242" s="49">
        <v>0</v>
      </c>
      <c r="T242" s="49">
        <v>0</v>
      </c>
      <c r="U242" s="49">
        <v>500</v>
      </c>
      <c r="V242" s="49">
        <v>0</v>
      </c>
      <c r="W242" s="49">
        <v>0</v>
      </c>
      <c r="X242" s="49">
        <v>0</v>
      </c>
      <c r="Y242" s="49">
        <v>0</v>
      </c>
      <c r="Z242" s="49">
        <v>0</v>
      </c>
      <c r="AA242" s="60">
        <v>0</v>
      </c>
      <c r="AB242" s="49">
        <v>0</v>
      </c>
      <c r="AC242" s="60">
        <v>0</v>
      </c>
      <c r="AD242" s="49">
        <v>0</v>
      </c>
      <c r="AE242" s="60">
        <v>0</v>
      </c>
      <c r="AF242" s="60">
        <v>0</v>
      </c>
    </row>
    <row r="243" spans="1:32">
      <c r="A243" s="62">
        <v>2400605</v>
      </c>
      <c r="B243" s="49" t="s">
        <v>500</v>
      </c>
      <c r="C243" s="49">
        <v>24006</v>
      </c>
      <c r="D243" s="49">
        <v>5</v>
      </c>
      <c r="E243" s="49" t="s">
        <v>464</v>
      </c>
      <c r="F243" s="49">
        <v>4</v>
      </c>
      <c r="G243" s="49">
        <v>10</v>
      </c>
      <c r="H243" s="49" t="s">
        <v>464</v>
      </c>
      <c r="I243" s="49" t="s">
        <v>464</v>
      </c>
      <c r="J243" s="49" t="s">
        <v>464</v>
      </c>
      <c r="K243" s="49" t="s">
        <v>464</v>
      </c>
      <c r="L243" s="49">
        <v>8034</v>
      </c>
      <c r="M243" s="49">
        <v>927</v>
      </c>
      <c r="N243" s="49">
        <v>494</v>
      </c>
      <c r="O243" s="49">
        <v>587</v>
      </c>
      <c r="P243" s="49">
        <v>0</v>
      </c>
      <c r="Q243" s="49">
        <v>0</v>
      </c>
      <c r="R243" s="49">
        <v>124</v>
      </c>
      <c r="S243" s="49">
        <v>0</v>
      </c>
      <c r="T243" s="49">
        <v>0</v>
      </c>
      <c r="U243" s="49">
        <v>500</v>
      </c>
      <c r="V243" s="49">
        <v>0</v>
      </c>
      <c r="W243" s="49">
        <v>0</v>
      </c>
      <c r="X243" s="49">
        <v>0</v>
      </c>
      <c r="Y243" s="49">
        <v>0</v>
      </c>
      <c r="Z243" s="49">
        <v>0</v>
      </c>
      <c r="AA243" s="60">
        <v>0</v>
      </c>
      <c r="AB243" s="49">
        <v>0</v>
      </c>
      <c r="AC243" s="60">
        <v>0</v>
      </c>
      <c r="AD243" s="49">
        <v>0</v>
      </c>
      <c r="AE243" s="60">
        <v>0</v>
      </c>
      <c r="AF243" s="60">
        <v>0</v>
      </c>
    </row>
    <row r="244" spans="1:32">
      <c r="A244" s="62">
        <v>2400606</v>
      </c>
      <c r="B244" s="49" t="s">
        <v>500</v>
      </c>
      <c r="C244" s="49">
        <v>24006</v>
      </c>
      <c r="D244" s="49">
        <v>6</v>
      </c>
      <c r="E244" s="49" t="s">
        <v>464</v>
      </c>
      <c r="F244" s="49">
        <v>2</v>
      </c>
      <c r="G244" s="49">
        <v>5850</v>
      </c>
      <c r="H244" s="49" t="s">
        <v>464</v>
      </c>
      <c r="I244" s="49" t="s">
        <v>464</v>
      </c>
      <c r="J244" s="49" t="s">
        <v>464</v>
      </c>
      <c r="K244" s="49" t="s">
        <v>464</v>
      </c>
      <c r="L244" s="49">
        <v>10062</v>
      </c>
      <c r="M244" s="49">
        <v>1161</v>
      </c>
      <c r="N244" s="49">
        <v>619</v>
      </c>
      <c r="O244" s="49">
        <v>735</v>
      </c>
      <c r="P244" s="49">
        <v>0</v>
      </c>
      <c r="Q244" s="49">
        <v>0</v>
      </c>
      <c r="R244" s="49">
        <v>124</v>
      </c>
      <c r="S244" s="49">
        <v>0</v>
      </c>
      <c r="T244" s="49">
        <v>0</v>
      </c>
      <c r="U244" s="49">
        <v>500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60">
        <v>0</v>
      </c>
      <c r="AB244" s="49">
        <v>0</v>
      </c>
      <c r="AC244" s="60">
        <v>0</v>
      </c>
      <c r="AD244" s="49">
        <v>0</v>
      </c>
      <c r="AE244" s="60">
        <v>0</v>
      </c>
      <c r="AF244" s="60">
        <v>0</v>
      </c>
    </row>
    <row r="245" spans="1:32">
      <c r="A245" s="62">
        <v>2400607</v>
      </c>
      <c r="B245" s="49" t="s">
        <v>500</v>
      </c>
      <c r="C245" s="49">
        <v>24006</v>
      </c>
      <c r="D245" s="49">
        <v>7</v>
      </c>
      <c r="E245" s="49" t="s">
        <v>464</v>
      </c>
      <c r="F245" s="49">
        <v>21</v>
      </c>
      <c r="G245" s="49">
        <v>1000</v>
      </c>
      <c r="H245" s="49" t="s">
        <v>464</v>
      </c>
      <c r="I245" s="49" t="s">
        <v>464</v>
      </c>
      <c r="J245" s="49" t="s">
        <v>464</v>
      </c>
      <c r="K245" s="49" t="s">
        <v>464</v>
      </c>
      <c r="L245" s="49">
        <v>12246</v>
      </c>
      <c r="M245" s="49">
        <v>1413</v>
      </c>
      <c r="N245" s="49">
        <v>753</v>
      </c>
      <c r="O245" s="49">
        <v>894</v>
      </c>
      <c r="P245" s="49">
        <v>0</v>
      </c>
      <c r="Q245" s="49">
        <v>0</v>
      </c>
      <c r="R245" s="49">
        <v>124</v>
      </c>
      <c r="S245" s="49">
        <v>0</v>
      </c>
      <c r="T245" s="49">
        <v>0</v>
      </c>
      <c r="U245" s="49">
        <v>500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60">
        <v>0</v>
      </c>
      <c r="AB245" s="49">
        <v>0</v>
      </c>
      <c r="AC245" s="60">
        <v>0</v>
      </c>
      <c r="AD245" s="49">
        <v>0</v>
      </c>
      <c r="AE245" s="60">
        <v>0</v>
      </c>
      <c r="AF245" s="60">
        <v>0</v>
      </c>
    </row>
    <row r="246" spans="1:32">
      <c r="A246" s="62">
        <v>2400608</v>
      </c>
      <c r="B246" s="49" t="s">
        <v>500</v>
      </c>
      <c r="C246" s="49">
        <v>24006</v>
      </c>
      <c r="D246" s="49">
        <v>8</v>
      </c>
      <c r="E246" s="49">
        <v>100421</v>
      </c>
      <c r="F246" s="49" t="s">
        <v>464</v>
      </c>
      <c r="G246" s="49" t="s">
        <v>464</v>
      </c>
      <c r="H246" s="49" t="s">
        <v>464</v>
      </c>
      <c r="I246" s="49" t="s">
        <v>464</v>
      </c>
      <c r="J246" s="49" t="s">
        <v>464</v>
      </c>
      <c r="K246" s="49" t="s">
        <v>464</v>
      </c>
      <c r="L246" s="49">
        <v>14586</v>
      </c>
      <c r="M246" s="49">
        <v>1683</v>
      </c>
      <c r="N246" s="49">
        <v>897</v>
      </c>
      <c r="O246" s="49">
        <v>1065</v>
      </c>
      <c r="P246" s="49">
        <v>0</v>
      </c>
      <c r="Q246" s="49">
        <v>0</v>
      </c>
      <c r="R246" s="49">
        <v>124</v>
      </c>
      <c r="S246" s="49">
        <v>0</v>
      </c>
      <c r="T246" s="49">
        <v>0</v>
      </c>
      <c r="U246" s="49">
        <v>500</v>
      </c>
      <c r="V246" s="49">
        <v>0</v>
      </c>
      <c r="W246" s="49">
        <v>0</v>
      </c>
      <c r="X246" s="49">
        <v>0</v>
      </c>
      <c r="Y246" s="49">
        <v>0</v>
      </c>
      <c r="Z246" s="49">
        <v>0</v>
      </c>
      <c r="AA246" s="60">
        <v>0</v>
      </c>
      <c r="AB246" s="49">
        <v>0</v>
      </c>
      <c r="AC246" s="60">
        <v>0</v>
      </c>
      <c r="AD246" s="49">
        <v>0</v>
      </c>
      <c r="AE246" s="60">
        <v>0</v>
      </c>
      <c r="AF246" s="60">
        <v>0</v>
      </c>
    </row>
    <row r="247" spans="1:32">
      <c r="A247" s="62">
        <v>2400609</v>
      </c>
      <c r="B247" s="49" t="s">
        <v>500</v>
      </c>
      <c r="C247" s="49">
        <v>24006</v>
      </c>
      <c r="D247" s="49">
        <v>9</v>
      </c>
      <c r="E247" s="49" t="s">
        <v>464</v>
      </c>
      <c r="F247" s="49">
        <v>2</v>
      </c>
      <c r="G247" s="49">
        <v>2550</v>
      </c>
      <c r="H247" s="49">
        <v>1</v>
      </c>
      <c r="I247" s="49">
        <v>340</v>
      </c>
      <c r="J247" s="49">
        <v>3</v>
      </c>
      <c r="K247" s="49">
        <v>170</v>
      </c>
      <c r="L247" s="49">
        <v>17082</v>
      </c>
      <c r="M247" s="49">
        <v>1971</v>
      </c>
      <c r="N247" s="49">
        <v>1051</v>
      </c>
      <c r="O247" s="49">
        <v>1248</v>
      </c>
      <c r="P247" s="49">
        <v>0</v>
      </c>
      <c r="Q247" s="49">
        <v>0</v>
      </c>
      <c r="R247" s="49">
        <v>124</v>
      </c>
      <c r="S247" s="49">
        <v>0</v>
      </c>
      <c r="T247" s="49">
        <v>0</v>
      </c>
      <c r="U247" s="49">
        <v>500</v>
      </c>
      <c r="V247" s="49">
        <v>0</v>
      </c>
      <c r="W247" s="49">
        <v>0</v>
      </c>
      <c r="X247" s="49">
        <v>0</v>
      </c>
      <c r="Y247" s="49">
        <v>0</v>
      </c>
      <c r="Z247" s="49">
        <v>0</v>
      </c>
      <c r="AA247" s="60">
        <v>0</v>
      </c>
      <c r="AB247" s="49">
        <v>0</v>
      </c>
      <c r="AC247" s="60">
        <v>0</v>
      </c>
      <c r="AD247" s="49">
        <v>0</v>
      </c>
      <c r="AE247" s="60">
        <v>0</v>
      </c>
      <c r="AF247" s="60">
        <v>0</v>
      </c>
    </row>
    <row r="248" spans="1:32">
      <c r="A248" s="62">
        <v>2400610</v>
      </c>
      <c r="B248" s="49" t="s">
        <v>500</v>
      </c>
      <c r="C248" s="49">
        <v>24006</v>
      </c>
      <c r="D248" s="49">
        <v>10</v>
      </c>
      <c r="E248" s="49" t="s">
        <v>464</v>
      </c>
      <c r="F248" s="49">
        <v>4</v>
      </c>
      <c r="G248" s="49">
        <v>12</v>
      </c>
      <c r="H248" s="49" t="s">
        <v>464</v>
      </c>
      <c r="I248" s="49" t="s">
        <v>464</v>
      </c>
      <c r="J248" s="49" t="s">
        <v>464</v>
      </c>
      <c r="K248" s="49" t="s">
        <v>464</v>
      </c>
      <c r="L248" s="49">
        <v>19734</v>
      </c>
      <c r="M248" s="49">
        <v>2277</v>
      </c>
      <c r="N248" s="49">
        <v>1214</v>
      </c>
      <c r="O248" s="49">
        <v>1442</v>
      </c>
      <c r="P248" s="49">
        <v>0</v>
      </c>
      <c r="Q248" s="49">
        <v>0</v>
      </c>
      <c r="R248" s="49">
        <v>124</v>
      </c>
      <c r="S248" s="49">
        <v>0</v>
      </c>
      <c r="T248" s="49">
        <v>0</v>
      </c>
      <c r="U248" s="49">
        <v>500</v>
      </c>
      <c r="V248" s="49">
        <v>0</v>
      </c>
      <c r="W248" s="49">
        <v>0</v>
      </c>
      <c r="X248" s="49">
        <v>0</v>
      </c>
      <c r="Y248" s="49">
        <v>0</v>
      </c>
      <c r="Z248" s="49">
        <v>0</v>
      </c>
      <c r="AA248" s="60">
        <v>0</v>
      </c>
      <c r="AB248" s="49">
        <v>0</v>
      </c>
      <c r="AC248" s="60">
        <v>0</v>
      </c>
      <c r="AD248" s="49">
        <v>0</v>
      </c>
      <c r="AE248" s="60">
        <v>0</v>
      </c>
      <c r="AF248" s="60">
        <v>0</v>
      </c>
    </row>
    <row r="249" spans="1:32">
      <c r="A249" s="62">
        <v>2400611</v>
      </c>
      <c r="B249" s="49" t="s">
        <v>500</v>
      </c>
      <c r="C249" s="49">
        <v>24006</v>
      </c>
      <c r="D249" s="49">
        <v>11</v>
      </c>
      <c r="E249" s="49" t="s">
        <v>464</v>
      </c>
      <c r="F249" s="49">
        <v>2</v>
      </c>
      <c r="G249" s="49">
        <v>10350</v>
      </c>
      <c r="H249" s="49" t="s">
        <v>464</v>
      </c>
      <c r="I249" s="49" t="s">
        <v>464</v>
      </c>
      <c r="J249" s="49" t="s">
        <v>464</v>
      </c>
      <c r="K249" s="49" t="s">
        <v>464</v>
      </c>
      <c r="L249" s="49">
        <v>23322</v>
      </c>
      <c r="M249" s="49">
        <v>2691</v>
      </c>
      <c r="N249" s="49">
        <v>1435</v>
      </c>
      <c r="O249" s="49">
        <v>1704</v>
      </c>
      <c r="P249" s="49">
        <v>0</v>
      </c>
      <c r="Q249" s="49">
        <v>0</v>
      </c>
      <c r="R249" s="49">
        <v>124</v>
      </c>
      <c r="S249" s="49">
        <v>0</v>
      </c>
      <c r="T249" s="49">
        <v>0</v>
      </c>
      <c r="U249" s="49">
        <v>500</v>
      </c>
      <c r="V249" s="49">
        <v>0</v>
      </c>
      <c r="W249" s="49">
        <v>0</v>
      </c>
      <c r="X249" s="49">
        <v>0</v>
      </c>
      <c r="Y249" s="49">
        <v>0</v>
      </c>
      <c r="Z249" s="49">
        <v>0</v>
      </c>
      <c r="AA249" s="60">
        <v>0</v>
      </c>
      <c r="AB249" s="49">
        <v>0</v>
      </c>
      <c r="AC249" s="60">
        <v>0</v>
      </c>
      <c r="AD249" s="49">
        <v>0</v>
      </c>
      <c r="AE249" s="60">
        <v>0</v>
      </c>
      <c r="AF249" s="60">
        <v>0</v>
      </c>
    </row>
    <row r="250" spans="1:32">
      <c r="A250" s="62">
        <v>2400612</v>
      </c>
      <c r="B250" s="49" t="s">
        <v>500</v>
      </c>
      <c r="C250" s="49">
        <v>24006</v>
      </c>
      <c r="D250" s="49">
        <v>12</v>
      </c>
      <c r="E250" s="49" t="s">
        <v>464</v>
      </c>
      <c r="F250" s="49">
        <v>18</v>
      </c>
      <c r="G250" s="49">
        <v>1500</v>
      </c>
      <c r="H250" s="49" t="s">
        <v>464</v>
      </c>
      <c r="I250" s="49" t="s">
        <v>464</v>
      </c>
      <c r="J250" s="49" t="s">
        <v>464</v>
      </c>
      <c r="K250" s="49" t="s">
        <v>464</v>
      </c>
      <c r="L250" s="49">
        <v>28236</v>
      </c>
      <c r="M250" s="49">
        <v>3258</v>
      </c>
      <c r="N250" s="49">
        <v>1737</v>
      </c>
      <c r="O250" s="49">
        <v>2063</v>
      </c>
      <c r="P250" s="49">
        <v>0</v>
      </c>
      <c r="Q250" s="49">
        <v>0</v>
      </c>
      <c r="R250" s="49">
        <v>124</v>
      </c>
      <c r="S250" s="49">
        <v>0</v>
      </c>
      <c r="T250" s="49">
        <v>0</v>
      </c>
      <c r="U250" s="49">
        <v>500</v>
      </c>
      <c r="V250" s="49">
        <v>0</v>
      </c>
      <c r="W250" s="49">
        <v>0</v>
      </c>
      <c r="X250" s="49">
        <v>0</v>
      </c>
      <c r="Y250" s="49">
        <v>0</v>
      </c>
      <c r="Z250" s="49">
        <v>0</v>
      </c>
      <c r="AA250" s="60">
        <v>0</v>
      </c>
      <c r="AB250" s="49">
        <v>0</v>
      </c>
      <c r="AC250" s="60">
        <v>0</v>
      </c>
      <c r="AD250" s="49">
        <v>0</v>
      </c>
      <c r="AE250" s="60">
        <v>0</v>
      </c>
      <c r="AF250" s="60">
        <v>0</v>
      </c>
    </row>
    <row r="251" spans="1:32">
      <c r="A251" s="62">
        <v>2400613</v>
      </c>
      <c r="B251" s="49" t="s">
        <v>500</v>
      </c>
      <c r="C251" s="49">
        <v>24006</v>
      </c>
      <c r="D251" s="49">
        <v>13</v>
      </c>
      <c r="E251" s="49">
        <v>100431</v>
      </c>
      <c r="F251" s="49" t="s">
        <v>464</v>
      </c>
      <c r="G251" s="49" t="s">
        <v>464</v>
      </c>
      <c r="H251" s="49" t="s">
        <v>464</v>
      </c>
      <c r="I251" s="49" t="s">
        <v>464</v>
      </c>
      <c r="J251" s="49" t="s">
        <v>464</v>
      </c>
      <c r="K251" s="49" t="s">
        <v>464</v>
      </c>
      <c r="L251" s="49">
        <v>34944</v>
      </c>
      <c r="M251" s="49">
        <v>4032</v>
      </c>
      <c r="N251" s="49">
        <v>2150</v>
      </c>
      <c r="O251" s="49">
        <v>2553</v>
      </c>
      <c r="P251" s="49">
        <v>0</v>
      </c>
      <c r="Q251" s="49">
        <v>0</v>
      </c>
      <c r="R251" s="49">
        <v>124</v>
      </c>
      <c r="S251" s="49">
        <v>0</v>
      </c>
      <c r="T251" s="49">
        <v>0</v>
      </c>
      <c r="U251" s="49">
        <v>500</v>
      </c>
      <c r="V251" s="49">
        <v>0</v>
      </c>
      <c r="W251" s="49">
        <v>0</v>
      </c>
      <c r="X251" s="49">
        <v>0</v>
      </c>
      <c r="Y251" s="49">
        <v>0</v>
      </c>
      <c r="Z251" s="49">
        <v>0</v>
      </c>
      <c r="AA251" s="60">
        <v>0</v>
      </c>
      <c r="AB251" s="49">
        <v>0</v>
      </c>
      <c r="AC251" s="60">
        <v>0</v>
      </c>
      <c r="AD251" s="49">
        <v>0</v>
      </c>
      <c r="AE251" s="60">
        <v>0</v>
      </c>
      <c r="AF251" s="60">
        <v>0</v>
      </c>
    </row>
    <row r="252" spans="1:32">
      <c r="A252" s="62">
        <v>2400614</v>
      </c>
      <c r="B252" s="49" t="s">
        <v>500</v>
      </c>
      <c r="C252" s="49">
        <v>24006</v>
      </c>
      <c r="D252" s="49">
        <v>14</v>
      </c>
      <c r="E252" s="49" t="s">
        <v>464</v>
      </c>
      <c r="F252" s="49">
        <v>2</v>
      </c>
      <c r="G252" s="49">
        <v>9150</v>
      </c>
      <c r="H252" s="49">
        <v>1</v>
      </c>
      <c r="I252" s="49">
        <v>1220</v>
      </c>
      <c r="J252" s="49">
        <v>3</v>
      </c>
      <c r="K252" s="49">
        <v>610</v>
      </c>
      <c r="L252" s="49">
        <v>44070</v>
      </c>
      <c r="M252" s="49">
        <v>5085</v>
      </c>
      <c r="N252" s="49">
        <v>2712</v>
      </c>
      <c r="O252" s="49">
        <v>3220</v>
      </c>
      <c r="P252" s="49">
        <v>0</v>
      </c>
      <c r="Q252" s="49">
        <v>0</v>
      </c>
      <c r="R252" s="49">
        <v>124</v>
      </c>
      <c r="S252" s="49">
        <v>0</v>
      </c>
      <c r="T252" s="49">
        <v>0</v>
      </c>
      <c r="U252" s="49">
        <v>500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60">
        <v>0</v>
      </c>
      <c r="AB252" s="49">
        <v>0</v>
      </c>
      <c r="AC252" s="60">
        <v>0</v>
      </c>
      <c r="AD252" s="49">
        <v>0</v>
      </c>
      <c r="AE252" s="60">
        <v>0</v>
      </c>
      <c r="AF252" s="60">
        <v>0</v>
      </c>
    </row>
    <row r="253" spans="1:32">
      <c r="A253" s="62">
        <v>2400615</v>
      </c>
      <c r="B253" s="49" t="s">
        <v>500</v>
      </c>
      <c r="C253" s="49">
        <v>24006</v>
      </c>
      <c r="D253" s="49">
        <v>15</v>
      </c>
      <c r="E253" s="49" t="s">
        <v>464</v>
      </c>
      <c r="F253" s="49">
        <v>4</v>
      </c>
      <c r="G253" s="49">
        <v>14</v>
      </c>
      <c r="H253" s="49" t="s">
        <v>464</v>
      </c>
      <c r="I253" s="49" t="s">
        <v>464</v>
      </c>
      <c r="J253" s="49" t="s">
        <v>464</v>
      </c>
      <c r="K253" s="49" t="s">
        <v>464</v>
      </c>
      <c r="L253" s="49">
        <v>56550</v>
      </c>
      <c r="M253" s="49">
        <v>6525</v>
      </c>
      <c r="N253" s="49">
        <v>3480</v>
      </c>
      <c r="O253" s="49">
        <v>4132</v>
      </c>
      <c r="P253" s="49">
        <v>0</v>
      </c>
      <c r="Q253" s="49">
        <v>0</v>
      </c>
      <c r="R253" s="49">
        <v>124</v>
      </c>
      <c r="S253" s="49">
        <v>0</v>
      </c>
      <c r="T253" s="49">
        <v>0</v>
      </c>
      <c r="U253" s="49">
        <v>500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60">
        <v>0</v>
      </c>
      <c r="AB253" s="49">
        <v>0</v>
      </c>
      <c r="AC253" s="60">
        <v>0</v>
      </c>
      <c r="AD253" s="49">
        <v>0</v>
      </c>
      <c r="AE253" s="60">
        <v>0</v>
      </c>
      <c r="AF253" s="60">
        <v>0</v>
      </c>
    </row>
    <row r="254" spans="1:32">
      <c r="A254" s="62">
        <v>2400616</v>
      </c>
      <c r="B254" s="49" t="s">
        <v>500</v>
      </c>
      <c r="C254" s="49">
        <v>24006</v>
      </c>
      <c r="D254" s="49">
        <v>16</v>
      </c>
      <c r="E254" s="49" t="s">
        <v>464</v>
      </c>
      <c r="F254" s="49">
        <v>2</v>
      </c>
      <c r="G254" s="49">
        <v>51300</v>
      </c>
      <c r="H254" s="49" t="s">
        <v>464</v>
      </c>
      <c r="I254" s="49" t="s">
        <v>464</v>
      </c>
      <c r="J254" s="49" t="s">
        <v>464</v>
      </c>
      <c r="K254" s="49" t="s">
        <v>464</v>
      </c>
      <c r="L254" s="49">
        <v>73632</v>
      </c>
      <c r="M254" s="49">
        <v>8496</v>
      </c>
      <c r="N254" s="49">
        <v>4531</v>
      </c>
      <c r="O254" s="49">
        <v>5380</v>
      </c>
      <c r="P254" s="49">
        <v>0</v>
      </c>
      <c r="Q254" s="49">
        <v>0</v>
      </c>
      <c r="R254" s="49">
        <v>124</v>
      </c>
      <c r="S254" s="49">
        <v>0</v>
      </c>
      <c r="T254" s="49">
        <v>0</v>
      </c>
      <c r="U254" s="49">
        <v>500</v>
      </c>
      <c r="V254" s="49">
        <v>0</v>
      </c>
      <c r="W254" s="49">
        <v>0</v>
      </c>
      <c r="X254" s="49">
        <v>0</v>
      </c>
      <c r="Y254" s="49">
        <v>0</v>
      </c>
      <c r="Z254" s="49">
        <v>0</v>
      </c>
      <c r="AA254" s="60">
        <v>0</v>
      </c>
      <c r="AB254" s="49">
        <v>0</v>
      </c>
      <c r="AC254" s="60">
        <v>0</v>
      </c>
      <c r="AD254" s="49">
        <v>0</v>
      </c>
      <c r="AE254" s="60">
        <v>0</v>
      </c>
      <c r="AF254" s="60">
        <v>0</v>
      </c>
    </row>
    <row r="255" spans="1:32">
      <c r="A255" s="62">
        <v>2400617</v>
      </c>
      <c r="B255" s="49" t="s">
        <v>500</v>
      </c>
      <c r="C255" s="49">
        <v>24006</v>
      </c>
      <c r="D255" s="49">
        <v>17</v>
      </c>
      <c r="E255" s="49" t="s">
        <v>464</v>
      </c>
      <c r="F255" s="49">
        <v>21</v>
      </c>
      <c r="G255" s="49">
        <v>2000</v>
      </c>
      <c r="H255" s="49" t="s">
        <v>464</v>
      </c>
      <c r="I255" s="49" t="s">
        <v>464</v>
      </c>
      <c r="J255" s="49" t="s">
        <v>464</v>
      </c>
      <c r="K255" s="49" t="s">
        <v>464</v>
      </c>
      <c r="L255" s="49">
        <v>97032</v>
      </c>
      <c r="M255" s="49">
        <v>11196</v>
      </c>
      <c r="N255" s="49">
        <v>5971</v>
      </c>
      <c r="O255" s="49">
        <v>7090</v>
      </c>
      <c r="P255" s="49">
        <v>0</v>
      </c>
      <c r="Q255" s="49">
        <v>0</v>
      </c>
      <c r="R255" s="49">
        <v>124</v>
      </c>
      <c r="S255" s="49">
        <v>0</v>
      </c>
      <c r="T255" s="49">
        <v>0</v>
      </c>
      <c r="U255" s="49">
        <v>500</v>
      </c>
      <c r="V255" s="49">
        <v>0</v>
      </c>
      <c r="W255" s="49">
        <v>0</v>
      </c>
      <c r="X255" s="49">
        <v>0</v>
      </c>
      <c r="Y255" s="49">
        <v>0</v>
      </c>
      <c r="Z255" s="49">
        <v>0</v>
      </c>
      <c r="AA255" s="60">
        <v>0</v>
      </c>
      <c r="AB255" s="49">
        <v>0</v>
      </c>
      <c r="AC255" s="60">
        <v>0</v>
      </c>
      <c r="AD255" s="49">
        <v>0</v>
      </c>
      <c r="AE255" s="60">
        <v>0</v>
      </c>
      <c r="AF255" s="60">
        <v>0</v>
      </c>
    </row>
    <row r="256" spans="1:32">
      <c r="A256" s="62">
        <v>2400618</v>
      </c>
      <c r="B256" s="49" t="s">
        <v>500</v>
      </c>
      <c r="C256" s="49">
        <v>24006</v>
      </c>
      <c r="D256" s="49">
        <v>18</v>
      </c>
      <c r="E256" s="49">
        <v>100441</v>
      </c>
      <c r="F256" s="49" t="s">
        <v>464</v>
      </c>
      <c r="G256" s="49" t="s">
        <v>464</v>
      </c>
      <c r="H256" s="49" t="s">
        <v>464</v>
      </c>
      <c r="I256" s="49" t="s">
        <v>464</v>
      </c>
      <c r="J256" s="49" t="s">
        <v>464</v>
      </c>
      <c r="K256" s="49" t="s">
        <v>464</v>
      </c>
      <c r="L256" s="49">
        <v>129090</v>
      </c>
      <c r="M256" s="49">
        <v>14895</v>
      </c>
      <c r="N256" s="49">
        <v>7944</v>
      </c>
      <c r="O256" s="49">
        <v>9433</v>
      </c>
      <c r="P256" s="49">
        <v>0</v>
      </c>
      <c r="Q256" s="49">
        <v>0</v>
      </c>
      <c r="R256" s="49">
        <v>124</v>
      </c>
      <c r="S256" s="49">
        <v>0</v>
      </c>
      <c r="T256" s="49">
        <v>0</v>
      </c>
      <c r="U256" s="49">
        <v>500</v>
      </c>
      <c r="V256" s="49">
        <v>0</v>
      </c>
      <c r="W256" s="49">
        <v>0</v>
      </c>
      <c r="X256" s="49">
        <v>0</v>
      </c>
      <c r="Y256" s="49">
        <v>0</v>
      </c>
      <c r="Z256" s="49">
        <v>0</v>
      </c>
      <c r="AA256" s="60">
        <v>0</v>
      </c>
      <c r="AB256" s="49">
        <v>0</v>
      </c>
      <c r="AC256" s="60">
        <v>0</v>
      </c>
      <c r="AD256" s="49">
        <v>0</v>
      </c>
      <c r="AE256" s="60">
        <v>0</v>
      </c>
      <c r="AF256" s="60">
        <v>0</v>
      </c>
    </row>
    <row r="257" spans="1:32">
      <c r="A257" s="62">
        <v>2400619</v>
      </c>
      <c r="B257" s="49" t="s">
        <v>500</v>
      </c>
      <c r="C257" s="49">
        <v>24006</v>
      </c>
      <c r="D257" s="49">
        <v>19</v>
      </c>
      <c r="E257" s="49" t="s">
        <v>464</v>
      </c>
      <c r="F257" s="49">
        <v>2</v>
      </c>
      <c r="G257" s="49">
        <v>43800</v>
      </c>
      <c r="H257" s="49">
        <v>1</v>
      </c>
      <c r="I257" s="49">
        <v>5840</v>
      </c>
      <c r="J257" s="49">
        <v>3</v>
      </c>
      <c r="K257" s="49">
        <v>2920</v>
      </c>
      <c r="L257" s="49">
        <v>173004</v>
      </c>
      <c r="M257" s="49">
        <v>19962</v>
      </c>
      <c r="N257" s="49">
        <v>10646</v>
      </c>
      <c r="O257" s="49">
        <v>12642</v>
      </c>
      <c r="P257" s="49">
        <v>0</v>
      </c>
      <c r="Q257" s="49">
        <v>0</v>
      </c>
      <c r="R257" s="49">
        <v>124</v>
      </c>
      <c r="S257" s="49">
        <v>0</v>
      </c>
      <c r="T257" s="49">
        <v>0</v>
      </c>
      <c r="U257" s="49">
        <v>500</v>
      </c>
      <c r="V257" s="49">
        <v>0</v>
      </c>
      <c r="W257" s="49">
        <v>0</v>
      </c>
      <c r="X257" s="49">
        <v>0</v>
      </c>
      <c r="Y257" s="49">
        <v>0</v>
      </c>
      <c r="Z257" s="49">
        <v>0</v>
      </c>
      <c r="AA257" s="60">
        <v>0</v>
      </c>
      <c r="AB257" s="49">
        <v>0</v>
      </c>
      <c r="AC257" s="60">
        <v>0</v>
      </c>
      <c r="AD257" s="49">
        <v>0</v>
      </c>
      <c r="AE257" s="60">
        <v>0</v>
      </c>
      <c r="AF257" s="60">
        <v>0</v>
      </c>
    </row>
    <row r="258" spans="1:32">
      <c r="A258" s="62">
        <v>2400620</v>
      </c>
      <c r="B258" s="49" t="s">
        <v>500</v>
      </c>
      <c r="C258" s="49">
        <v>24006</v>
      </c>
      <c r="D258" s="49">
        <v>20</v>
      </c>
      <c r="E258" s="49" t="s">
        <v>464</v>
      </c>
      <c r="F258" s="49">
        <v>4</v>
      </c>
      <c r="G258" s="49">
        <v>16</v>
      </c>
      <c r="H258" s="49" t="s">
        <v>464</v>
      </c>
      <c r="I258" s="49" t="s">
        <v>464</v>
      </c>
      <c r="J258" s="49" t="s">
        <v>464</v>
      </c>
      <c r="K258" s="49" t="s">
        <v>464</v>
      </c>
      <c r="L258" s="49">
        <v>233142</v>
      </c>
      <c r="M258" s="49">
        <v>26901</v>
      </c>
      <c r="N258" s="49">
        <v>14347</v>
      </c>
      <c r="O258" s="49">
        <v>17037</v>
      </c>
      <c r="P258" s="49">
        <v>0</v>
      </c>
      <c r="Q258" s="49">
        <v>0</v>
      </c>
      <c r="R258" s="49">
        <v>124</v>
      </c>
      <c r="S258" s="49">
        <v>0</v>
      </c>
      <c r="T258" s="49">
        <v>0</v>
      </c>
      <c r="U258" s="49">
        <v>500</v>
      </c>
      <c r="V258" s="49">
        <v>0</v>
      </c>
      <c r="W258" s="49">
        <v>0</v>
      </c>
      <c r="X258" s="49">
        <v>0</v>
      </c>
      <c r="Y258" s="49">
        <v>0</v>
      </c>
      <c r="Z258" s="49">
        <v>0</v>
      </c>
      <c r="AA258" s="60">
        <v>0</v>
      </c>
      <c r="AB258" s="49">
        <v>0</v>
      </c>
      <c r="AC258" s="60">
        <v>0</v>
      </c>
      <c r="AD258" s="49">
        <v>0</v>
      </c>
      <c r="AE258" s="60">
        <v>0</v>
      </c>
      <c r="AF258" s="60">
        <v>0</v>
      </c>
    </row>
    <row r="259" spans="5:5">
      <c r="E259" s="84"/>
    </row>
    <row r="260" spans="1:32">
      <c r="A260" s="62">
        <v>3200100</v>
      </c>
      <c r="B260" s="49" t="s">
        <v>1004</v>
      </c>
      <c r="C260" s="49">
        <v>32001</v>
      </c>
      <c r="D260" s="49">
        <v>0</v>
      </c>
      <c r="E260" s="49"/>
      <c r="L260" s="49">
        <v>708</v>
      </c>
      <c r="M260" s="49">
        <v>113</v>
      </c>
      <c r="N260" s="49">
        <v>43</v>
      </c>
      <c r="O260" s="49">
        <v>51</v>
      </c>
      <c r="P260" s="49">
        <v>0</v>
      </c>
      <c r="Q260" s="49">
        <v>0</v>
      </c>
      <c r="R260" s="49">
        <v>96</v>
      </c>
      <c r="S260" s="49">
        <v>0</v>
      </c>
      <c r="T260" s="49">
        <v>0</v>
      </c>
      <c r="U260" s="49">
        <v>500</v>
      </c>
      <c r="V260" s="49">
        <v>0</v>
      </c>
      <c r="W260" s="49">
        <v>0</v>
      </c>
      <c r="X260" s="49">
        <v>0</v>
      </c>
      <c r="Y260" s="49">
        <v>0</v>
      </c>
      <c r="Z260" s="49">
        <v>0</v>
      </c>
      <c r="AA260" s="60">
        <v>0</v>
      </c>
      <c r="AB260" s="49">
        <v>0</v>
      </c>
      <c r="AC260" s="60">
        <v>0</v>
      </c>
      <c r="AD260" s="49">
        <v>0</v>
      </c>
      <c r="AE260" s="60">
        <v>0</v>
      </c>
      <c r="AF260" s="60">
        <v>0</v>
      </c>
    </row>
    <row r="261" spans="1:32">
      <c r="A261" s="62">
        <v>3200101</v>
      </c>
      <c r="B261" s="49" t="s">
        <v>1004</v>
      </c>
      <c r="C261" s="49">
        <v>32001</v>
      </c>
      <c r="D261" s="49">
        <v>1</v>
      </c>
      <c r="E261" s="49" t="s">
        <v>464</v>
      </c>
      <c r="F261" s="49">
        <v>1</v>
      </c>
      <c r="G261" s="49">
        <v>340</v>
      </c>
      <c r="H261" s="49" t="s">
        <v>464</v>
      </c>
      <c r="I261" s="49" t="s">
        <v>464</v>
      </c>
      <c r="J261" s="49" t="s">
        <v>464</v>
      </c>
      <c r="K261" s="49" t="s">
        <v>464</v>
      </c>
      <c r="L261" s="49">
        <v>1557</v>
      </c>
      <c r="M261" s="49">
        <v>248</v>
      </c>
      <c r="N261" s="49">
        <v>94</v>
      </c>
      <c r="O261" s="49">
        <v>112</v>
      </c>
      <c r="P261" s="49">
        <v>0</v>
      </c>
      <c r="Q261" s="49">
        <v>0</v>
      </c>
      <c r="R261" s="49">
        <v>96</v>
      </c>
      <c r="S261" s="49">
        <v>0</v>
      </c>
      <c r="T261" s="49">
        <v>0</v>
      </c>
      <c r="U261" s="49">
        <v>500</v>
      </c>
      <c r="V261" s="49">
        <v>0</v>
      </c>
      <c r="W261" s="49">
        <v>0</v>
      </c>
      <c r="X261" s="49">
        <v>0</v>
      </c>
      <c r="Y261" s="49">
        <v>0</v>
      </c>
      <c r="Z261" s="49">
        <v>0</v>
      </c>
      <c r="AA261" s="60">
        <v>0</v>
      </c>
      <c r="AB261" s="49">
        <v>0</v>
      </c>
      <c r="AC261" s="60">
        <v>0</v>
      </c>
      <c r="AD261" s="49">
        <v>0</v>
      </c>
      <c r="AE261" s="60">
        <v>0</v>
      </c>
      <c r="AF261" s="60">
        <v>0</v>
      </c>
    </row>
    <row r="262" spans="1:32">
      <c r="A262" s="62">
        <v>3200102</v>
      </c>
      <c r="B262" s="49" t="s">
        <v>1004</v>
      </c>
      <c r="C262" s="49">
        <v>32001</v>
      </c>
      <c r="D262" s="49">
        <v>2</v>
      </c>
      <c r="E262" s="49">
        <v>100211</v>
      </c>
      <c r="F262" s="49" t="s">
        <v>464</v>
      </c>
      <c r="G262" s="49" t="s">
        <v>464</v>
      </c>
      <c r="H262" s="49" t="s">
        <v>464</v>
      </c>
      <c r="I262" s="49" t="s">
        <v>464</v>
      </c>
      <c r="J262" s="49" t="s">
        <v>464</v>
      </c>
      <c r="K262" s="49" t="s">
        <v>464</v>
      </c>
      <c r="L262" s="49">
        <v>2619</v>
      </c>
      <c r="M262" s="49">
        <v>418</v>
      </c>
      <c r="N262" s="49">
        <v>159</v>
      </c>
      <c r="O262" s="49">
        <v>188</v>
      </c>
      <c r="P262" s="49">
        <v>0</v>
      </c>
      <c r="Q262" s="49">
        <v>0</v>
      </c>
      <c r="R262" s="49">
        <v>96</v>
      </c>
      <c r="S262" s="49">
        <v>0</v>
      </c>
      <c r="T262" s="49">
        <v>0</v>
      </c>
      <c r="U262" s="49">
        <v>500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60">
        <v>0</v>
      </c>
      <c r="AB262" s="49">
        <v>0</v>
      </c>
      <c r="AC262" s="60">
        <v>0</v>
      </c>
      <c r="AD262" s="49">
        <v>0</v>
      </c>
      <c r="AE262" s="60">
        <v>0</v>
      </c>
      <c r="AF262" s="60">
        <v>0</v>
      </c>
    </row>
    <row r="263" spans="1:32">
      <c r="A263" s="62">
        <v>3200103</v>
      </c>
      <c r="B263" s="49" t="s">
        <v>1004</v>
      </c>
      <c r="C263" s="49">
        <v>32001</v>
      </c>
      <c r="D263" s="49">
        <v>3</v>
      </c>
      <c r="E263" s="49" t="s">
        <v>464</v>
      </c>
      <c r="F263" s="49">
        <v>1</v>
      </c>
      <c r="G263" s="49">
        <v>660</v>
      </c>
      <c r="H263" s="49" t="s">
        <v>464</v>
      </c>
      <c r="I263" s="49" t="s">
        <v>464</v>
      </c>
      <c r="J263" s="49" t="s">
        <v>464</v>
      </c>
      <c r="K263" s="49" t="s">
        <v>464</v>
      </c>
      <c r="L263" s="49">
        <v>4035</v>
      </c>
      <c r="M263" s="49">
        <v>644</v>
      </c>
      <c r="N263" s="49">
        <v>245</v>
      </c>
      <c r="O263" s="49">
        <v>290</v>
      </c>
      <c r="P263" s="49">
        <v>0</v>
      </c>
      <c r="Q263" s="49">
        <v>0</v>
      </c>
      <c r="R263" s="49">
        <v>96</v>
      </c>
      <c r="S263" s="49">
        <v>0</v>
      </c>
      <c r="T263" s="49">
        <v>0</v>
      </c>
      <c r="U263" s="49">
        <v>500</v>
      </c>
      <c r="V263" s="49">
        <v>0</v>
      </c>
      <c r="W263" s="49">
        <v>0</v>
      </c>
      <c r="X263" s="49">
        <v>0</v>
      </c>
      <c r="Y263" s="49">
        <v>0</v>
      </c>
      <c r="Z263" s="49">
        <v>0</v>
      </c>
      <c r="AA263" s="60">
        <v>0</v>
      </c>
      <c r="AB263" s="49">
        <v>0</v>
      </c>
      <c r="AC263" s="60">
        <v>0</v>
      </c>
      <c r="AD263" s="49">
        <v>0</v>
      </c>
      <c r="AE263" s="60">
        <v>0</v>
      </c>
      <c r="AF263" s="60">
        <v>0</v>
      </c>
    </row>
    <row r="264" spans="1:32">
      <c r="A264" s="62">
        <v>3200104</v>
      </c>
      <c r="B264" s="49" t="s">
        <v>1004</v>
      </c>
      <c r="C264" s="49">
        <v>32001</v>
      </c>
      <c r="D264" s="49">
        <v>4</v>
      </c>
      <c r="E264" s="49" t="s">
        <v>464</v>
      </c>
      <c r="F264" s="49">
        <v>2</v>
      </c>
      <c r="G264" s="49">
        <v>1650</v>
      </c>
      <c r="H264" s="49">
        <v>1</v>
      </c>
      <c r="I264" s="49">
        <v>220</v>
      </c>
      <c r="J264" s="49">
        <v>3</v>
      </c>
      <c r="K264" s="49">
        <v>110</v>
      </c>
      <c r="L264" s="49">
        <v>5593</v>
      </c>
      <c r="M264" s="49">
        <v>892</v>
      </c>
      <c r="N264" s="49">
        <v>339</v>
      </c>
      <c r="O264" s="49">
        <v>402</v>
      </c>
      <c r="P264" s="49">
        <v>0</v>
      </c>
      <c r="Q264" s="49">
        <v>0</v>
      </c>
      <c r="R264" s="49">
        <v>96</v>
      </c>
      <c r="S264" s="49">
        <v>0</v>
      </c>
      <c r="T264" s="49">
        <v>0</v>
      </c>
      <c r="U264" s="49">
        <v>500</v>
      </c>
      <c r="V264" s="49">
        <v>0</v>
      </c>
      <c r="W264" s="49">
        <v>0</v>
      </c>
      <c r="X264" s="49">
        <v>0</v>
      </c>
      <c r="Y264" s="49">
        <v>0</v>
      </c>
      <c r="Z264" s="49">
        <v>0</v>
      </c>
      <c r="AA264" s="60">
        <v>0</v>
      </c>
      <c r="AB264" s="49">
        <v>0</v>
      </c>
      <c r="AC264" s="60">
        <v>0</v>
      </c>
      <c r="AD264" s="49">
        <v>0</v>
      </c>
      <c r="AE264" s="60">
        <v>0</v>
      </c>
      <c r="AF264" s="60">
        <v>0</v>
      </c>
    </row>
    <row r="265" spans="1:32">
      <c r="A265" s="62">
        <v>3200105</v>
      </c>
      <c r="B265" s="49" t="s">
        <v>1004</v>
      </c>
      <c r="C265" s="49">
        <v>32001</v>
      </c>
      <c r="D265" s="49">
        <v>5</v>
      </c>
      <c r="E265" s="49" t="s">
        <v>464</v>
      </c>
      <c r="F265" s="49">
        <v>4</v>
      </c>
      <c r="G265" s="49">
        <v>10</v>
      </c>
      <c r="H265" s="49" t="s">
        <v>464</v>
      </c>
      <c r="I265" s="49" t="s">
        <v>464</v>
      </c>
      <c r="J265" s="49" t="s">
        <v>464</v>
      </c>
      <c r="K265" s="49" t="s">
        <v>464</v>
      </c>
      <c r="L265" s="49">
        <v>7292</v>
      </c>
      <c r="M265" s="49">
        <v>1163</v>
      </c>
      <c r="N265" s="49">
        <v>442</v>
      </c>
      <c r="O265" s="49">
        <v>525</v>
      </c>
      <c r="P265" s="49">
        <v>0</v>
      </c>
      <c r="Q265" s="49">
        <v>0</v>
      </c>
      <c r="R265" s="49">
        <v>96</v>
      </c>
      <c r="S265" s="49">
        <v>0</v>
      </c>
      <c r="T265" s="49">
        <v>0</v>
      </c>
      <c r="U265" s="49">
        <v>500</v>
      </c>
      <c r="V265" s="49">
        <v>0</v>
      </c>
      <c r="W265" s="49">
        <v>0</v>
      </c>
      <c r="X265" s="49">
        <v>0</v>
      </c>
      <c r="Y265" s="49">
        <v>0</v>
      </c>
      <c r="Z265" s="49">
        <v>0</v>
      </c>
      <c r="AA265" s="60">
        <v>0</v>
      </c>
      <c r="AB265" s="49">
        <v>0</v>
      </c>
      <c r="AC265" s="60">
        <v>0</v>
      </c>
      <c r="AD265" s="49">
        <v>0</v>
      </c>
      <c r="AE265" s="60">
        <v>0</v>
      </c>
      <c r="AF265" s="60">
        <v>0</v>
      </c>
    </row>
    <row r="266" spans="1:32">
      <c r="A266" s="62">
        <v>3200106</v>
      </c>
      <c r="B266" s="49" t="s">
        <v>1004</v>
      </c>
      <c r="C266" s="49">
        <v>32001</v>
      </c>
      <c r="D266" s="49">
        <v>6</v>
      </c>
      <c r="E266" s="49" t="s">
        <v>464</v>
      </c>
      <c r="F266" s="49">
        <v>1</v>
      </c>
      <c r="G266" s="49">
        <v>780</v>
      </c>
      <c r="H266" s="49" t="s">
        <v>464</v>
      </c>
      <c r="I266" s="49" t="s">
        <v>464</v>
      </c>
      <c r="J266" s="49" t="s">
        <v>464</v>
      </c>
      <c r="K266" s="49" t="s">
        <v>464</v>
      </c>
      <c r="L266" s="49">
        <v>9133</v>
      </c>
      <c r="M266" s="49">
        <v>1457</v>
      </c>
      <c r="N266" s="49">
        <v>554</v>
      </c>
      <c r="O266" s="49">
        <v>657</v>
      </c>
      <c r="P266" s="49">
        <v>0</v>
      </c>
      <c r="Q266" s="49">
        <v>0</v>
      </c>
      <c r="R266" s="49">
        <v>96</v>
      </c>
      <c r="S266" s="49">
        <v>0</v>
      </c>
      <c r="T266" s="49">
        <v>0</v>
      </c>
      <c r="U266" s="49">
        <v>500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60">
        <v>0</v>
      </c>
      <c r="AB266" s="49">
        <v>0</v>
      </c>
      <c r="AC266" s="60">
        <v>0</v>
      </c>
      <c r="AD266" s="49">
        <v>0</v>
      </c>
      <c r="AE266" s="60">
        <v>0</v>
      </c>
      <c r="AF266" s="60">
        <v>0</v>
      </c>
    </row>
    <row r="267" spans="1:32">
      <c r="A267" s="62">
        <v>3200107</v>
      </c>
      <c r="B267" s="49" t="s">
        <v>1004</v>
      </c>
      <c r="C267" s="49">
        <v>32001</v>
      </c>
      <c r="D267" s="49">
        <v>7</v>
      </c>
      <c r="E267" s="49" t="s">
        <v>464</v>
      </c>
      <c r="F267" s="49">
        <v>20</v>
      </c>
      <c r="G267" s="49">
        <v>1000</v>
      </c>
      <c r="H267" s="49" t="s">
        <v>464</v>
      </c>
      <c r="I267" s="49" t="s">
        <v>464</v>
      </c>
      <c r="J267" s="49" t="s">
        <v>464</v>
      </c>
      <c r="K267" s="49" t="s">
        <v>464</v>
      </c>
      <c r="L267" s="49">
        <v>11115</v>
      </c>
      <c r="M267" s="49">
        <v>1774</v>
      </c>
      <c r="N267" s="49">
        <v>675</v>
      </c>
      <c r="O267" s="49">
        <v>800</v>
      </c>
      <c r="P267" s="49">
        <v>0</v>
      </c>
      <c r="Q267" s="49">
        <v>0</v>
      </c>
      <c r="R267" s="49">
        <v>96</v>
      </c>
      <c r="S267" s="49">
        <v>0</v>
      </c>
      <c r="T267" s="49">
        <v>0</v>
      </c>
      <c r="U267" s="49">
        <v>500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60">
        <v>0</v>
      </c>
      <c r="AB267" s="49">
        <v>0</v>
      </c>
      <c r="AC267" s="60">
        <v>0</v>
      </c>
      <c r="AD267" s="49">
        <v>0</v>
      </c>
      <c r="AE267" s="60">
        <v>0</v>
      </c>
      <c r="AF267" s="60">
        <v>0</v>
      </c>
    </row>
    <row r="268" spans="1:32">
      <c r="A268" s="62">
        <v>3200108</v>
      </c>
      <c r="B268" s="49" t="s">
        <v>1004</v>
      </c>
      <c r="C268" s="49">
        <v>32001</v>
      </c>
      <c r="D268" s="49">
        <v>8</v>
      </c>
      <c r="E268" s="49">
        <v>100221</v>
      </c>
      <c r="F268" s="49" t="s">
        <v>464</v>
      </c>
      <c r="G268" s="49" t="s">
        <v>464</v>
      </c>
      <c r="H268" s="49" t="s">
        <v>464</v>
      </c>
      <c r="I268" s="49" t="s">
        <v>464</v>
      </c>
      <c r="J268" s="49" t="s">
        <v>464</v>
      </c>
      <c r="K268" s="49" t="s">
        <v>464</v>
      </c>
      <c r="L268" s="49">
        <v>13239</v>
      </c>
      <c r="M268" s="49">
        <v>2113</v>
      </c>
      <c r="N268" s="49">
        <v>804</v>
      </c>
      <c r="O268" s="49">
        <v>953</v>
      </c>
      <c r="P268" s="49">
        <v>0</v>
      </c>
      <c r="Q268" s="49">
        <v>0</v>
      </c>
      <c r="R268" s="49">
        <v>96</v>
      </c>
      <c r="S268" s="49">
        <v>0</v>
      </c>
      <c r="T268" s="49">
        <v>0</v>
      </c>
      <c r="U268" s="49">
        <v>500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60">
        <v>0</v>
      </c>
      <c r="AB268" s="49">
        <v>0</v>
      </c>
      <c r="AC268" s="60">
        <v>0</v>
      </c>
      <c r="AD268" s="49">
        <v>0</v>
      </c>
      <c r="AE268" s="60">
        <v>0</v>
      </c>
      <c r="AF268" s="60">
        <v>0</v>
      </c>
    </row>
    <row r="269" spans="1:32">
      <c r="A269" s="62">
        <v>3200109</v>
      </c>
      <c r="B269" s="49" t="s">
        <v>1004</v>
      </c>
      <c r="C269" s="49">
        <v>32001</v>
      </c>
      <c r="D269" s="49">
        <v>9</v>
      </c>
      <c r="E269" s="49" t="s">
        <v>464</v>
      </c>
      <c r="F269" s="49">
        <v>2</v>
      </c>
      <c r="G269" s="49">
        <v>2550</v>
      </c>
      <c r="H269" s="49">
        <v>1</v>
      </c>
      <c r="I269" s="49">
        <v>340</v>
      </c>
      <c r="J269" s="49">
        <v>3</v>
      </c>
      <c r="K269" s="49">
        <v>170</v>
      </c>
      <c r="L269" s="49">
        <v>15505</v>
      </c>
      <c r="M269" s="49">
        <v>2474</v>
      </c>
      <c r="N269" s="49">
        <v>941</v>
      </c>
      <c r="O269" s="49">
        <v>1116</v>
      </c>
      <c r="P269" s="49">
        <v>0</v>
      </c>
      <c r="Q269" s="49">
        <v>0</v>
      </c>
      <c r="R269" s="49">
        <v>96</v>
      </c>
      <c r="S269" s="49">
        <v>0</v>
      </c>
      <c r="T269" s="49">
        <v>0</v>
      </c>
      <c r="U269" s="49">
        <v>500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60">
        <v>0</v>
      </c>
      <c r="AB269" s="49">
        <v>0</v>
      </c>
      <c r="AC269" s="60">
        <v>0</v>
      </c>
      <c r="AD269" s="49">
        <v>0</v>
      </c>
      <c r="AE269" s="60">
        <v>0</v>
      </c>
      <c r="AF269" s="60">
        <v>0</v>
      </c>
    </row>
    <row r="270" spans="1:32">
      <c r="A270" s="62">
        <v>3200110</v>
      </c>
      <c r="B270" s="49" t="s">
        <v>1004</v>
      </c>
      <c r="C270" s="49">
        <v>32001</v>
      </c>
      <c r="D270" s="49">
        <v>10</v>
      </c>
      <c r="E270" s="49" t="s">
        <v>464</v>
      </c>
      <c r="F270" s="49">
        <v>4</v>
      </c>
      <c r="G270" s="49">
        <v>12</v>
      </c>
      <c r="H270" s="49" t="s">
        <v>464</v>
      </c>
      <c r="I270" s="49" t="s">
        <v>464</v>
      </c>
      <c r="J270" s="49" t="s">
        <v>464</v>
      </c>
      <c r="K270" s="49" t="s">
        <v>464</v>
      </c>
      <c r="L270" s="49">
        <v>17912</v>
      </c>
      <c r="M270" s="49">
        <v>2858</v>
      </c>
      <c r="N270" s="49">
        <v>1087</v>
      </c>
      <c r="O270" s="49">
        <v>1290</v>
      </c>
      <c r="P270" s="49">
        <v>0</v>
      </c>
      <c r="Q270" s="49">
        <v>0</v>
      </c>
      <c r="R270" s="49">
        <v>96</v>
      </c>
      <c r="S270" s="49">
        <v>0</v>
      </c>
      <c r="T270" s="49">
        <v>0</v>
      </c>
      <c r="U270" s="49">
        <v>500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60">
        <v>0</v>
      </c>
      <c r="AB270" s="49">
        <v>0</v>
      </c>
      <c r="AC270" s="60">
        <v>0</v>
      </c>
      <c r="AD270" s="49">
        <v>0</v>
      </c>
      <c r="AE270" s="60">
        <v>0</v>
      </c>
      <c r="AF270" s="60">
        <v>0</v>
      </c>
    </row>
    <row r="271" spans="1:32">
      <c r="A271" s="62">
        <v>3200111</v>
      </c>
      <c r="B271" s="49" t="s">
        <v>1004</v>
      </c>
      <c r="C271" s="49">
        <v>32001</v>
      </c>
      <c r="D271" s="49">
        <v>11</v>
      </c>
      <c r="E271" s="49" t="s">
        <v>464</v>
      </c>
      <c r="F271" s="49">
        <v>1</v>
      </c>
      <c r="G271" s="49">
        <v>1380</v>
      </c>
      <c r="H271" s="49" t="s">
        <v>464</v>
      </c>
      <c r="I271" s="49" t="s">
        <v>464</v>
      </c>
      <c r="J271" s="49" t="s">
        <v>464</v>
      </c>
      <c r="K271" s="49" t="s">
        <v>464</v>
      </c>
      <c r="L271" s="49">
        <v>21169</v>
      </c>
      <c r="M271" s="49">
        <v>3378</v>
      </c>
      <c r="N271" s="49">
        <v>1285</v>
      </c>
      <c r="O271" s="49">
        <v>1524</v>
      </c>
      <c r="P271" s="49">
        <v>0</v>
      </c>
      <c r="Q271" s="49">
        <v>0</v>
      </c>
      <c r="R271" s="49">
        <v>96</v>
      </c>
      <c r="S271" s="49">
        <v>0</v>
      </c>
      <c r="T271" s="49">
        <v>0</v>
      </c>
      <c r="U271" s="49">
        <v>500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60">
        <v>0</v>
      </c>
      <c r="AB271" s="49">
        <v>0</v>
      </c>
      <c r="AC271" s="60">
        <v>0</v>
      </c>
      <c r="AD271" s="49">
        <v>0</v>
      </c>
      <c r="AE271" s="60">
        <v>0</v>
      </c>
      <c r="AF271" s="60">
        <v>0</v>
      </c>
    </row>
    <row r="272" spans="1:32">
      <c r="A272" s="62">
        <v>3200112</v>
      </c>
      <c r="B272" s="49" t="s">
        <v>1004</v>
      </c>
      <c r="C272" s="49">
        <v>32001</v>
      </c>
      <c r="D272" s="49">
        <v>12</v>
      </c>
      <c r="E272" s="49" t="s">
        <v>464</v>
      </c>
      <c r="F272" s="49">
        <v>18</v>
      </c>
      <c r="G272" s="49">
        <v>1500</v>
      </c>
      <c r="H272" s="49" t="s">
        <v>464</v>
      </c>
      <c r="I272" s="49" t="s">
        <v>464</v>
      </c>
      <c r="J272" s="49" t="s">
        <v>464</v>
      </c>
      <c r="K272" s="49" t="s">
        <v>464</v>
      </c>
      <c r="L272" s="49">
        <v>25629</v>
      </c>
      <c r="M272" s="49">
        <v>4090</v>
      </c>
      <c r="N272" s="49">
        <v>1556</v>
      </c>
      <c r="O272" s="49">
        <v>1846</v>
      </c>
      <c r="P272" s="49">
        <v>0</v>
      </c>
      <c r="Q272" s="49">
        <v>0</v>
      </c>
      <c r="R272" s="49">
        <v>96</v>
      </c>
      <c r="S272" s="49">
        <v>0</v>
      </c>
      <c r="T272" s="49">
        <v>0</v>
      </c>
      <c r="U272" s="49">
        <v>500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60">
        <v>0</v>
      </c>
      <c r="AB272" s="49">
        <v>0</v>
      </c>
      <c r="AC272" s="60">
        <v>0</v>
      </c>
      <c r="AD272" s="49">
        <v>0</v>
      </c>
      <c r="AE272" s="60">
        <v>0</v>
      </c>
      <c r="AF272" s="60">
        <v>0</v>
      </c>
    </row>
    <row r="273" spans="1:32">
      <c r="A273" s="62">
        <v>3200113</v>
      </c>
      <c r="B273" s="49" t="s">
        <v>1004</v>
      </c>
      <c r="C273" s="49">
        <v>32001</v>
      </c>
      <c r="D273" s="49">
        <v>13</v>
      </c>
      <c r="E273" s="49">
        <v>100231</v>
      </c>
      <c r="F273" s="49" t="s">
        <v>464</v>
      </c>
      <c r="G273" s="49" t="s">
        <v>464</v>
      </c>
      <c r="H273" s="49" t="s">
        <v>464</v>
      </c>
      <c r="I273" s="49" t="s">
        <v>464</v>
      </c>
      <c r="J273" s="49" t="s">
        <v>464</v>
      </c>
      <c r="K273" s="49" t="s">
        <v>464</v>
      </c>
      <c r="L273" s="49">
        <v>31718</v>
      </c>
      <c r="M273" s="49">
        <v>5062</v>
      </c>
      <c r="N273" s="49">
        <v>1926</v>
      </c>
      <c r="O273" s="49">
        <v>2284</v>
      </c>
      <c r="P273" s="49">
        <v>0</v>
      </c>
      <c r="Q273" s="49">
        <v>0</v>
      </c>
      <c r="R273" s="49">
        <v>96</v>
      </c>
      <c r="S273" s="49">
        <v>0</v>
      </c>
      <c r="T273" s="49">
        <v>0</v>
      </c>
      <c r="U273" s="49">
        <v>500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60">
        <v>0</v>
      </c>
      <c r="AB273" s="49">
        <v>0</v>
      </c>
      <c r="AC273" s="60">
        <v>0</v>
      </c>
      <c r="AD273" s="49">
        <v>0</v>
      </c>
      <c r="AE273" s="60">
        <v>0</v>
      </c>
      <c r="AF273" s="60">
        <v>0</v>
      </c>
    </row>
    <row r="274" spans="1:32">
      <c r="A274" s="62">
        <v>3200114</v>
      </c>
      <c r="B274" s="49" t="s">
        <v>1004</v>
      </c>
      <c r="C274" s="49">
        <v>32001</v>
      </c>
      <c r="D274" s="49">
        <v>14</v>
      </c>
      <c r="E274" s="49" t="s">
        <v>464</v>
      </c>
      <c r="F274" s="49">
        <v>2</v>
      </c>
      <c r="G274" s="49">
        <v>9150</v>
      </c>
      <c r="H274" s="49">
        <v>1</v>
      </c>
      <c r="I274" s="49">
        <v>1220</v>
      </c>
      <c r="J274" s="49">
        <v>3</v>
      </c>
      <c r="K274" s="49">
        <v>610</v>
      </c>
      <c r="L274" s="49">
        <v>40002</v>
      </c>
      <c r="M274" s="49">
        <v>6384</v>
      </c>
      <c r="N274" s="49">
        <v>2429</v>
      </c>
      <c r="O274" s="49">
        <v>2881</v>
      </c>
      <c r="P274" s="49">
        <v>0</v>
      </c>
      <c r="Q274" s="49">
        <v>0</v>
      </c>
      <c r="R274" s="49">
        <v>96</v>
      </c>
      <c r="S274" s="49">
        <v>0</v>
      </c>
      <c r="T274" s="49">
        <v>0</v>
      </c>
      <c r="U274" s="49">
        <v>500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60">
        <v>0</v>
      </c>
      <c r="AB274" s="49">
        <v>0</v>
      </c>
      <c r="AC274" s="60">
        <v>0</v>
      </c>
      <c r="AD274" s="49">
        <v>0</v>
      </c>
      <c r="AE274" s="60">
        <v>0</v>
      </c>
      <c r="AF274" s="60">
        <v>0</v>
      </c>
    </row>
    <row r="275" spans="1:32">
      <c r="A275" s="62">
        <v>3200115</v>
      </c>
      <c r="B275" s="49" t="s">
        <v>1004</v>
      </c>
      <c r="C275" s="49">
        <v>32001</v>
      </c>
      <c r="D275" s="49">
        <v>15</v>
      </c>
      <c r="E275" s="49" t="s">
        <v>464</v>
      </c>
      <c r="F275" s="49">
        <v>4</v>
      </c>
      <c r="G275" s="49">
        <v>14</v>
      </c>
      <c r="H275" s="49" t="s">
        <v>464</v>
      </c>
      <c r="I275" s="49" t="s">
        <v>464</v>
      </c>
      <c r="J275" s="49" t="s">
        <v>464</v>
      </c>
      <c r="K275" s="49" t="s">
        <v>464</v>
      </c>
      <c r="L275" s="49">
        <v>51330</v>
      </c>
      <c r="M275" s="49">
        <v>8192</v>
      </c>
      <c r="N275" s="49">
        <v>3117</v>
      </c>
      <c r="O275" s="49">
        <v>3697</v>
      </c>
      <c r="P275" s="49">
        <v>0</v>
      </c>
      <c r="Q275" s="49">
        <v>0</v>
      </c>
      <c r="R275" s="49">
        <v>96</v>
      </c>
      <c r="S275" s="49">
        <v>0</v>
      </c>
      <c r="T275" s="49">
        <v>0</v>
      </c>
      <c r="U275" s="49">
        <v>500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60">
        <v>0</v>
      </c>
      <c r="AB275" s="49">
        <v>0</v>
      </c>
      <c r="AC275" s="60">
        <v>0</v>
      </c>
      <c r="AD275" s="49">
        <v>0</v>
      </c>
      <c r="AE275" s="60">
        <v>0</v>
      </c>
      <c r="AF275" s="60">
        <v>0</v>
      </c>
    </row>
    <row r="276" spans="1:32">
      <c r="A276" s="62">
        <v>3200116</v>
      </c>
      <c r="B276" s="49" t="s">
        <v>1004</v>
      </c>
      <c r="C276" s="49">
        <v>32001</v>
      </c>
      <c r="D276" s="49">
        <v>16</v>
      </c>
      <c r="E276" s="49" t="s">
        <v>464</v>
      </c>
      <c r="F276" s="49">
        <v>1</v>
      </c>
      <c r="G276" s="49">
        <v>6840</v>
      </c>
      <c r="H276" s="49" t="s">
        <v>464</v>
      </c>
      <c r="I276" s="49" t="s">
        <v>464</v>
      </c>
      <c r="J276" s="49" t="s">
        <v>464</v>
      </c>
      <c r="K276" s="49" t="s">
        <v>464</v>
      </c>
      <c r="L276" s="49">
        <v>66835</v>
      </c>
      <c r="M276" s="49">
        <v>10667</v>
      </c>
      <c r="N276" s="49">
        <v>4059</v>
      </c>
      <c r="O276" s="49">
        <v>4814</v>
      </c>
      <c r="P276" s="49">
        <v>0</v>
      </c>
      <c r="Q276" s="49">
        <v>0</v>
      </c>
      <c r="R276" s="49">
        <v>96</v>
      </c>
      <c r="S276" s="49">
        <v>0</v>
      </c>
      <c r="T276" s="49">
        <v>0</v>
      </c>
      <c r="U276" s="49">
        <v>500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60">
        <v>0</v>
      </c>
      <c r="AB276" s="49">
        <v>0</v>
      </c>
      <c r="AC276" s="60">
        <v>0</v>
      </c>
      <c r="AD276" s="49">
        <v>0</v>
      </c>
      <c r="AE276" s="60">
        <v>0</v>
      </c>
      <c r="AF276" s="60">
        <v>0</v>
      </c>
    </row>
    <row r="277" spans="1:32">
      <c r="A277" s="62">
        <v>3200117</v>
      </c>
      <c r="B277" s="49" t="s">
        <v>1004</v>
      </c>
      <c r="C277" s="49">
        <v>32001</v>
      </c>
      <c r="D277" s="49">
        <v>17</v>
      </c>
      <c r="E277" s="49" t="s">
        <v>464</v>
      </c>
      <c r="F277" s="49">
        <v>20</v>
      </c>
      <c r="G277" s="49">
        <v>2000</v>
      </c>
      <c r="H277" s="49" t="s">
        <v>464</v>
      </c>
      <c r="I277" s="49" t="s">
        <v>464</v>
      </c>
      <c r="J277" s="49" t="s">
        <v>464</v>
      </c>
      <c r="K277" s="49" t="s">
        <v>464</v>
      </c>
      <c r="L277" s="49">
        <v>88075</v>
      </c>
      <c r="M277" s="49">
        <v>14057</v>
      </c>
      <c r="N277" s="49">
        <v>5349</v>
      </c>
      <c r="O277" s="49">
        <v>6344</v>
      </c>
      <c r="P277" s="49">
        <v>0</v>
      </c>
      <c r="Q277" s="49">
        <v>0</v>
      </c>
      <c r="R277" s="49">
        <v>96</v>
      </c>
      <c r="S277" s="49">
        <v>0</v>
      </c>
      <c r="T277" s="49">
        <v>0</v>
      </c>
      <c r="U277" s="49">
        <v>500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60">
        <v>0</v>
      </c>
      <c r="AB277" s="49">
        <v>0</v>
      </c>
      <c r="AC277" s="60">
        <v>0</v>
      </c>
      <c r="AD277" s="49">
        <v>0</v>
      </c>
      <c r="AE277" s="60">
        <v>0</v>
      </c>
      <c r="AF277" s="60">
        <v>0</v>
      </c>
    </row>
    <row r="278" spans="1:32">
      <c r="A278" s="62">
        <v>3200118</v>
      </c>
      <c r="B278" s="49" t="s">
        <v>1004</v>
      </c>
      <c r="C278" s="49">
        <v>32001</v>
      </c>
      <c r="D278" s="49">
        <v>18</v>
      </c>
      <c r="E278" s="49">
        <v>100241</v>
      </c>
      <c r="F278" s="49" t="s">
        <v>464</v>
      </c>
      <c r="G278" s="49" t="s">
        <v>464</v>
      </c>
      <c r="H278" s="49" t="s">
        <v>464</v>
      </c>
      <c r="I278" s="49" t="s">
        <v>464</v>
      </c>
      <c r="J278" s="49" t="s">
        <v>464</v>
      </c>
      <c r="K278" s="49" t="s">
        <v>464</v>
      </c>
      <c r="L278" s="49">
        <v>117174</v>
      </c>
      <c r="M278" s="49">
        <v>18701</v>
      </c>
      <c r="N278" s="49">
        <v>7116</v>
      </c>
      <c r="O278" s="49">
        <v>8440</v>
      </c>
      <c r="P278" s="49">
        <v>0</v>
      </c>
      <c r="Q278" s="49">
        <v>0</v>
      </c>
      <c r="R278" s="49">
        <v>96</v>
      </c>
      <c r="S278" s="49">
        <v>0</v>
      </c>
      <c r="T278" s="49">
        <v>0</v>
      </c>
      <c r="U278" s="49">
        <v>500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60">
        <v>0</v>
      </c>
      <c r="AB278" s="49">
        <v>0</v>
      </c>
      <c r="AC278" s="60">
        <v>0</v>
      </c>
      <c r="AD278" s="49">
        <v>0</v>
      </c>
      <c r="AE278" s="60">
        <v>0</v>
      </c>
      <c r="AF278" s="60">
        <v>0</v>
      </c>
    </row>
    <row r="279" spans="1:32">
      <c r="A279" s="62">
        <v>3200119</v>
      </c>
      <c r="B279" s="49" t="s">
        <v>1004</v>
      </c>
      <c r="C279" s="49">
        <v>32001</v>
      </c>
      <c r="D279" s="49">
        <v>19</v>
      </c>
      <c r="E279" s="49" t="s">
        <v>464</v>
      </c>
      <c r="F279" s="49">
        <v>2</v>
      </c>
      <c r="G279" s="49">
        <v>43800</v>
      </c>
      <c r="H279" s="49">
        <v>1</v>
      </c>
      <c r="I279" s="49">
        <v>5840</v>
      </c>
      <c r="J279" s="49">
        <v>3</v>
      </c>
      <c r="K279" s="49">
        <v>2920</v>
      </c>
      <c r="L279" s="49">
        <v>157034</v>
      </c>
      <c r="M279" s="49">
        <v>25063</v>
      </c>
      <c r="N279" s="49">
        <v>9537</v>
      </c>
      <c r="O279" s="49">
        <v>11311</v>
      </c>
      <c r="P279" s="49">
        <v>0</v>
      </c>
      <c r="Q279" s="49">
        <v>0</v>
      </c>
      <c r="R279" s="49">
        <v>96</v>
      </c>
      <c r="S279" s="49">
        <v>0</v>
      </c>
      <c r="T279" s="49">
        <v>0</v>
      </c>
      <c r="U279" s="49">
        <v>500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60">
        <v>0</v>
      </c>
      <c r="AB279" s="49">
        <v>0</v>
      </c>
      <c r="AC279" s="60">
        <v>0</v>
      </c>
      <c r="AD279" s="49">
        <v>0</v>
      </c>
      <c r="AE279" s="60">
        <v>0</v>
      </c>
      <c r="AF279" s="60">
        <v>0</v>
      </c>
    </row>
    <row r="280" spans="1:32">
      <c r="A280" s="62">
        <v>3200120</v>
      </c>
      <c r="B280" s="49" t="s">
        <v>1004</v>
      </c>
      <c r="C280" s="49">
        <v>32001</v>
      </c>
      <c r="D280" s="49">
        <v>20</v>
      </c>
      <c r="E280" s="49" t="s">
        <v>464</v>
      </c>
      <c r="F280" s="49">
        <v>4</v>
      </c>
      <c r="G280" s="49">
        <v>16</v>
      </c>
      <c r="H280" s="49" t="s">
        <v>464</v>
      </c>
      <c r="I280" s="49" t="s">
        <v>464</v>
      </c>
      <c r="J280" s="49" t="s">
        <v>464</v>
      </c>
      <c r="K280" s="49" t="s">
        <v>464</v>
      </c>
      <c r="L280" s="49">
        <v>211621</v>
      </c>
      <c r="M280" s="49">
        <v>33775</v>
      </c>
      <c r="N280" s="49">
        <v>12852</v>
      </c>
      <c r="O280" s="49">
        <v>15243</v>
      </c>
      <c r="P280" s="49">
        <v>0</v>
      </c>
      <c r="Q280" s="49">
        <v>0</v>
      </c>
      <c r="R280" s="49">
        <v>96</v>
      </c>
      <c r="S280" s="49">
        <v>0</v>
      </c>
      <c r="T280" s="49">
        <v>0</v>
      </c>
      <c r="U280" s="49">
        <v>500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60">
        <v>0</v>
      </c>
      <c r="AB280" s="49">
        <v>0</v>
      </c>
      <c r="AC280" s="60">
        <v>0</v>
      </c>
      <c r="AD280" s="49">
        <v>0</v>
      </c>
      <c r="AE280" s="60">
        <v>0</v>
      </c>
      <c r="AF280" s="60">
        <v>0</v>
      </c>
    </row>
    <row r="281" spans="1:32">
      <c r="A281" s="62">
        <v>3100200</v>
      </c>
      <c r="B281" s="49" t="s">
        <v>1005</v>
      </c>
      <c r="C281" s="49">
        <v>31002</v>
      </c>
      <c r="D281" s="49">
        <v>0</v>
      </c>
      <c r="E281" s="49"/>
      <c r="L281" s="49">
        <v>770</v>
      </c>
      <c r="M281" s="49">
        <v>94</v>
      </c>
      <c r="N281" s="49">
        <v>55</v>
      </c>
      <c r="O281" s="49">
        <v>47</v>
      </c>
      <c r="P281" s="49">
        <v>0</v>
      </c>
      <c r="Q281" s="49">
        <v>0</v>
      </c>
      <c r="R281" s="49">
        <v>107</v>
      </c>
      <c r="S281" s="49">
        <v>0</v>
      </c>
      <c r="T281" s="49">
        <v>0</v>
      </c>
      <c r="U281" s="49">
        <v>500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60">
        <v>0</v>
      </c>
      <c r="AB281" s="49">
        <v>0</v>
      </c>
      <c r="AC281" s="60">
        <v>0</v>
      </c>
      <c r="AD281" s="49">
        <v>0</v>
      </c>
      <c r="AE281" s="60">
        <v>0</v>
      </c>
      <c r="AF281" s="60">
        <v>0</v>
      </c>
    </row>
    <row r="282" spans="1:32">
      <c r="A282" s="62">
        <v>3100201</v>
      </c>
      <c r="B282" s="49" t="s">
        <v>1005</v>
      </c>
      <c r="C282" s="49">
        <v>31002</v>
      </c>
      <c r="D282" s="49">
        <v>1</v>
      </c>
      <c r="E282" s="49" t="s">
        <v>464</v>
      </c>
      <c r="F282" s="49">
        <v>3</v>
      </c>
      <c r="G282" s="49">
        <v>170</v>
      </c>
      <c r="H282" s="49" t="s">
        <v>464</v>
      </c>
      <c r="I282" s="49" t="s">
        <v>464</v>
      </c>
      <c r="J282" s="49" t="s">
        <v>464</v>
      </c>
      <c r="K282" s="49" t="s">
        <v>464</v>
      </c>
      <c r="L282" s="49">
        <v>1694</v>
      </c>
      <c r="M282" s="49">
        <v>206</v>
      </c>
      <c r="N282" s="49">
        <v>121</v>
      </c>
      <c r="O282" s="49">
        <v>103</v>
      </c>
      <c r="P282" s="49">
        <v>0</v>
      </c>
      <c r="Q282" s="49">
        <v>0</v>
      </c>
      <c r="R282" s="49">
        <v>107</v>
      </c>
      <c r="S282" s="49">
        <v>0</v>
      </c>
      <c r="T282" s="49">
        <v>0</v>
      </c>
      <c r="U282" s="49">
        <v>500</v>
      </c>
      <c r="V282" s="49">
        <v>0</v>
      </c>
      <c r="W282" s="49">
        <v>0</v>
      </c>
      <c r="X282" s="49">
        <v>0</v>
      </c>
      <c r="Y282" s="49">
        <v>0</v>
      </c>
      <c r="Z282" s="49">
        <v>0</v>
      </c>
      <c r="AA282" s="60">
        <v>0</v>
      </c>
      <c r="AB282" s="49">
        <v>0</v>
      </c>
      <c r="AC282" s="60">
        <v>0</v>
      </c>
      <c r="AD282" s="49">
        <v>0</v>
      </c>
      <c r="AE282" s="60">
        <v>0</v>
      </c>
      <c r="AF282" s="60">
        <v>0</v>
      </c>
    </row>
    <row r="283" spans="1:32">
      <c r="A283" s="62">
        <v>3100202</v>
      </c>
      <c r="B283" s="49" t="s">
        <v>1005</v>
      </c>
      <c r="C283" s="49">
        <v>31002</v>
      </c>
      <c r="D283" s="49">
        <v>2</v>
      </c>
      <c r="E283" s="49">
        <v>100111</v>
      </c>
      <c r="F283" s="49" t="s">
        <v>464</v>
      </c>
      <c r="G283" s="49" t="s">
        <v>464</v>
      </c>
      <c r="H283" s="49" t="s">
        <v>464</v>
      </c>
      <c r="I283" s="49" t="s">
        <v>464</v>
      </c>
      <c r="J283" s="49" t="s">
        <v>464</v>
      </c>
      <c r="K283" s="49" t="s">
        <v>464</v>
      </c>
      <c r="L283" s="49">
        <v>2849</v>
      </c>
      <c r="M283" s="49">
        <v>347</v>
      </c>
      <c r="N283" s="49">
        <v>203</v>
      </c>
      <c r="O283" s="49">
        <v>173</v>
      </c>
      <c r="P283" s="49">
        <v>0</v>
      </c>
      <c r="Q283" s="49">
        <v>0</v>
      </c>
      <c r="R283" s="49">
        <v>107</v>
      </c>
      <c r="S283" s="49">
        <v>0</v>
      </c>
      <c r="T283" s="49">
        <v>0</v>
      </c>
      <c r="U283" s="49">
        <v>500</v>
      </c>
      <c r="V283" s="49">
        <v>0</v>
      </c>
      <c r="W283" s="49">
        <v>0</v>
      </c>
      <c r="X283" s="49">
        <v>0</v>
      </c>
      <c r="Y283" s="49">
        <v>0</v>
      </c>
      <c r="Z283" s="49">
        <v>0</v>
      </c>
      <c r="AA283" s="60">
        <v>0</v>
      </c>
      <c r="AB283" s="49">
        <v>0</v>
      </c>
      <c r="AC283" s="60">
        <v>0</v>
      </c>
      <c r="AD283" s="49">
        <v>0</v>
      </c>
      <c r="AE283" s="60">
        <v>0</v>
      </c>
      <c r="AF283" s="60">
        <v>0</v>
      </c>
    </row>
    <row r="284" spans="1:32">
      <c r="A284" s="62">
        <v>3100203</v>
      </c>
      <c r="B284" s="49" t="s">
        <v>1005</v>
      </c>
      <c r="C284" s="49">
        <v>31002</v>
      </c>
      <c r="D284" s="49">
        <v>3</v>
      </c>
      <c r="E284" s="49" t="s">
        <v>464</v>
      </c>
      <c r="F284" s="49">
        <v>3</v>
      </c>
      <c r="G284" s="49">
        <v>330</v>
      </c>
      <c r="H284" s="49" t="s">
        <v>464</v>
      </c>
      <c r="I284" s="49" t="s">
        <v>464</v>
      </c>
      <c r="J284" s="49" t="s">
        <v>464</v>
      </c>
      <c r="K284" s="49" t="s">
        <v>464</v>
      </c>
      <c r="L284" s="49">
        <v>4389</v>
      </c>
      <c r="M284" s="49">
        <v>535</v>
      </c>
      <c r="N284" s="49">
        <v>313</v>
      </c>
      <c r="O284" s="49">
        <v>267</v>
      </c>
      <c r="P284" s="49">
        <v>0</v>
      </c>
      <c r="Q284" s="49">
        <v>0</v>
      </c>
      <c r="R284" s="49">
        <v>107</v>
      </c>
      <c r="S284" s="49">
        <v>0</v>
      </c>
      <c r="T284" s="49">
        <v>0</v>
      </c>
      <c r="U284" s="49">
        <v>500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60">
        <v>0</v>
      </c>
      <c r="AB284" s="49">
        <v>0</v>
      </c>
      <c r="AC284" s="60">
        <v>0</v>
      </c>
      <c r="AD284" s="49">
        <v>0</v>
      </c>
      <c r="AE284" s="60">
        <v>0</v>
      </c>
      <c r="AF284" s="60">
        <v>0</v>
      </c>
    </row>
    <row r="285" spans="1:32">
      <c r="A285" s="62">
        <v>3100204</v>
      </c>
      <c r="B285" s="49" t="s">
        <v>1005</v>
      </c>
      <c r="C285" s="49">
        <v>31002</v>
      </c>
      <c r="D285" s="49">
        <v>4</v>
      </c>
      <c r="E285" s="49" t="s">
        <v>464</v>
      </c>
      <c r="F285" s="49">
        <v>2</v>
      </c>
      <c r="G285" s="49">
        <v>1650</v>
      </c>
      <c r="H285" s="49">
        <v>1</v>
      </c>
      <c r="I285" s="49">
        <v>220</v>
      </c>
      <c r="J285" s="49">
        <v>3</v>
      </c>
      <c r="K285" s="49">
        <v>110</v>
      </c>
      <c r="L285" s="49">
        <v>6083</v>
      </c>
      <c r="M285" s="49">
        <v>742</v>
      </c>
      <c r="N285" s="49">
        <v>434</v>
      </c>
      <c r="O285" s="49">
        <v>371</v>
      </c>
      <c r="P285" s="49">
        <v>0</v>
      </c>
      <c r="Q285" s="49">
        <v>0</v>
      </c>
      <c r="R285" s="49">
        <v>107</v>
      </c>
      <c r="S285" s="49">
        <v>0</v>
      </c>
      <c r="T285" s="49">
        <v>0</v>
      </c>
      <c r="U285" s="49">
        <v>500</v>
      </c>
      <c r="V285" s="49">
        <v>0</v>
      </c>
      <c r="W285" s="49">
        <v>0</v>
      </c>
      <c r="X285" s="49">
        <v>0</v>
      </c>
      <c r="Y285" s="49">
        <v>0</v>
      </c>
      <c r="Z285" s="49">
        <v>0</v>
      </c>
      <c r="AA285" s="60">
        <v>0</v>
      </c>
      <c r="AB285" s="49">
        <v>0</v>
      </c>
      <c r="AC285" s="60">
        <v>0</v>
      </c>
      <c r="AD285" s="49">
        <v>0</v>
      </c>
      <c r="AE285" s="60">
        <v>0</v>
      </c>
      <c r="AF285" s="60">
        <v>0</v>
      </c>
    </row>
    <row r="286" spans="1:32">
      <c r="A286" s="62">
        <v>3100205</v>
      </c>
      <c r="B286" s="49" t="s">
        <v>1005</v>
      </c>
      <c r="C286" s="49">
        <v>31002</v>
      </c>
      <c r="D286" s="49">
        <v>5</v>
      </c>
      <c r="E286" s="49" t="s">
        <v>464</v>
      </c>
      <c r="F286" s="49">
        <v>4</v>
      </c>
      <c r="G286" s="49">
        <v>10</v>
      </c>
      <c r="H286" s="49" t="s">
        <v>464</v>
      </c>
      <c r="I286" s="49" t="s">
        <v>464</v>
      </c>
      <c r="J286" s="49" t="s">
        <v>464</v>
      </c>
      <c r="K286" s="49" t="s">
        <v>464</v>
      </c>
      <c r="L286" s="49">
        <v>7931</v>
      </c>
      <c r="M286" s="49">
        <v>968</v>
      </c>
      <c r="N286" s="49">
        <v>566</v>
      </c>
      <c r="O286" s="49">
        <v>484</v>
      </c>
      <c r="P286" s="49">
        <v>0</v>
      </c>
      <c r="Q286" s="49">
        <v>0</v>
      </c>
      <c r="R286" s="49">
        <v>107</v>
      </c>
      <c r="S286" s="49">
        <v>0</v>
      </c>
      <c r="T286" s="49">
        <v>0</v>
      </c>
      <c r="U286" s="49">
        <v>500</v>
      </c>
      <c r="V286" s="49">
        <v>0</v>
      </c>
      <c r="W286" s="49">
        <v>0</v>
      </c>
      <c r="X286" s="49">
        <v>0</v>
      </c>
      <c r="Y286" s="49">
        <v>0</v>
      </c>
      <c r="Z286" s="49">
        <v>0</v>
      </c>
      <c r="AA286" s="60">
        <v>0</v>
      </c>
      <c r="AB286" s="49">
        <v>0</v>
      </c>
      <c r="AC286" s="60">
        <v>0</v>
      </c>
      <c r="AD286" s="49">
        <v>0</v>
      </c>
      <c r="AE286" s="60">
        <v>0</v>
      </c>
      <c r="AF286" s="60">
        <v>0</v>
      </c>
    </row>
    <row r="287" spans="1:32">
      <c r="A287" s="62">
        <v>3100206</v>
      </c>
      <c r="B287" s="49" t="s">
        <v>1005</v>
      </c>
      <c r="C287" s="49">
        <v>31002</v>
      </c>
      <c r="D287" s="49">
        <v>6</v>
      </c>
      <c r="E287" s="49" t="s">
        <v>464</v>
      </c>
      <c r="F287" s="49">
        <v>3</v>
      </c>
      <c r="G287" s="49">
        <v>390</v>
      </c>
      <c r="H287" s="49" t="s">
        <v>464</v>
      </c>
      <c r="I287" s="49" t="s">
        <v>464</v>
      </c>
      <c r="J287" s="49" t="s">
        <v>464</v>
      </c>
      <c r="K287" s="49" t="s">
        <v>464</v>
      </c>
      <c r="L287" s="49">
        <v>9933</v>
      </c>
      <c r="M287" s="49">
        <v>1212</v>
      </c>
      <c r="N287" s="49">
        <v>709</v>
      </c>
      <c r="O287" s="49">
        <v>606</v>
      </c>
      <c r="P287" s="49">
        <v>0</v>
      </c>
      <c r="Q287" s="49">
        <v>0</v>
      </c>
      <c r="R287" s="49">
        <v>107</v>
      </c>
      <c r="S287" s="49">
        <v>0</v>
      </c>
      <c r="T287" s="49">
        <v>0</v>
      </c>
      <c r="U287" s="49">
        <v>500</v>
      </c>
      <c r="V287" s="49">
        <v>0</v>
      </c>
      <c r="W287" s="49">
        <v>0</v>
      </c>
      <c r="X287" s="49">
        <v>0</v>
      </c>
      <c r="Y287" s="49">
        <v>0</v>
      </c>
      <c r="Z287" s="49">
        <v>0</v>
      </c>
      <c r="AA287" s="60">
        <v>0</v>
      </c>
      <c r="AB287" s="49">
        <v>0</v>
      </c>
      <c r="AC287" s="60">
        <v>0</v>
      </c>
      <c r="AD287" s="49">
        <v>0</v>
      </c>
      <c r="AE287" s="60">
        <v>0</v>
      </c>
      <c r="AF287" s="60">
        <v>0</v>
      </c>
    </row>
    <row r="288" spans="1:32">
      <c r="A288" s="62">
        <v>3100207</v>
      </c>
      <c r="B288" s="49" t="s">
        <v>1005</v>
      </c>
      <c r="C288" s="49">
        <v>31002</v>
      </c>
      <c r="D288" s="49">
        <v>7</v>
      </c>
      <c r="E288" s="49" t="s">
        <v>464</v>
      </c>
      <c r="F288" s="49">
        <v>21</v>
      </c>
      <c r="G288" s="49">
        <v>1000</v>
      </c>
      <c r="H288" s="49" t="s">
        <v>464</v>
      </c>
      <c r="I288" s="49" t="s">
        <v>464</v>
      </c>
      <c r="J288" s="49" t="s">
        <v>464</v>
      </c>
      <c r="K288" s="49" t="s">
        <v>464</v>
      </c>
      <c r="L288" s="49">
        <v>12089</v>
      </c>
      <c r="M288" s="49">
        <v>1475</v>
      </c>
      <c r="N288" s="49">
        <v>863</v>
      </c>
      <c r="O288" s="49">
        <v>737</v>
      </c>
      <c r="P288" s="49">
        <v>0</v>
      </c>
      <c r="Q288" s="49">
        <v>0</v>
      </c>
      <c r="R288" s="49">
        <v>107</v>
      </c>
      <c r="S288" s="49">
        <v>0</v>
      </c>
      <c r="T288" s="49">
        <v>0</v>
      </c>
      <c r="U288" s="49">
        <v>500</v>
      </c>
      <c r="V288" s="49">
        <v>0</v>
      </c>
      <c r="W288" s="49">
        <v>0</v>
      </c>
      <c r="X288" s="49">
        <v>0</v>
      </c>
      <c r="Y288" s="49">
        <v>0</v>
      </c>
      <c r="Z288" s="49">
        <v>0</v>
      </c>
      <c r="AA288" s="60">
        <v>0</v>
      </c>
      <c r="AB288" s="49">
        <v>0</v>
      </c>
      <c r="AC288" s="60">
        <v>0</v>
      </c>
      <c r="AD288" s="49">
        <v>0</v>
      </c>
      <c r="AE288" s="60">
        <v>0</v>
      </c>
      <c r="AF288" s="60">
        <v>0</v>
      </c>
    </row>
    <row r="289" spans="1:32">
      <c r="A289" s="62">
        <v>3100208</v>
      </c>
      <c r="B289" s="49" t="s">
        <v>1005</v>
      </c>
      <c r="C289" s="49">
        <v>31002</v>
      </c>
      <c r="D289" s="49">
        <v>8</v>
      </c>
      <c r="E289" s="49">
        <v>100121</v>
      </c>
      <c r="F289" s="49" t="s">
        <v>464</v>
      </c>
      <c r="G289" s="49" t="s">
        <v>464</v>
      </c>
      <c r="H289" s="49" t="s">
        <v>464</v>
      </c>
      <c r="I289" s="49" t="s">
        <v>464</v>
      </c>
      <c r="J289" s="49" t="s">
        <v>464</v>
      </c>
      <c r="K289" s="49" t="s">
        <v>464</v>
      </c>
      <c r="L289" s="49">
        <v>14399</v>
      </c>
      <c r="M289" s="49">
        <v>1757</v>
      </c>
      <c r="N289" s="49">
        <v>1028</v>
      </c>
      <c r="O289" s="49">
        <v>878</v>
      </c>
      <c r="P289" s="49">
        <v>0</v>
      </c>
      <c r="Q289" s="49">
        <v>0</v>
      </c>
      <c r="R289" s="49">
        <v>107</v>
      </c>
      <c r="S289" s="49">
        <v>0</v>
      </c>
      <c r="T289" s="49">
        <v>0</v>
      </c>
      <c r="U289" s="49">
        <v>500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60">
        <v>0</v>
      </c>
      <c r="AB289" s="49">
        <v>0</v>
      </c>
      <c r="AC289" s="60">
        <v>0</v>
      </c>
      <c r="AD289" s="49">
        <v>0</v>
      </c>
      <c r="AE289" s="60">
        <v>0</v>
      </c>
      <c r="AF289" s="60">
        <v>0</v>
      </c>
    </row>
    <row r="290" spans="1:32">
      <c r="A290" s="62">
        <v>3100209</v>
      </c>
      <c r="B290" s="49" t="s">
        <v>1005</v>
      </c>
      <c r="C290" s="49">
        <v>31002</v>
      </c>
      <c r="D290" s="49">
        <v>9</v>
      </c>
      <c r="E290" s="49" t="s">
        <v>464</v>
      </c>
      <c r="F290" s="49">
        <v>2</v>
      </c>
      <c r="G290" s="49">
        <v>2550</v>
      </c>
      <c r="H290" s="49">
        <v>1</v>
      </c>
      <c r="I290" s="49">
        <v>340</v>
      </c>
      <c r="J290" s="49">
        <v>3</v>
      </c>
      <c r="K290" s="49">
        <v>170</v>
      </c>
      <c r="L290" s="49">
        <v>16863</v>
      </c>
      <c r="M290" s="49">
        <v>2058</v>
      </c>
      <c r="N290" s="49">
        <v>1204</v>
      </c>
      <c r="O290" s="49">
        <v>1029</v>
      </c>
      <c r="P290" s="49">
        <v>0</v>
      </c>
      <c r="Q290" s="49">
        <v>0</v>
      </c>
      <c r="R290" s="49">
        <v>107</v>
      </c>
      <c r="S290" s="49">
        <v>0</v>
      </c>
      <c r="T290" s="49">
        <v>0</v>
      </c>
      <c r="U290" s="49">
        <v>500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60">
        <v>0</v>
      </c>
      <c r="AB290" s="49">
        <v>0</v>
      </c>
      <c r="AC290" s="60">
        <v>0</v>
      </c>
      <c r="AD290" s="49">
        <v>0</v>
      </c>
      <c r="AE290" s="60">
        <v>0</v>
      </c>
      <c r="AF290" s="60">
        <v>0</v>
      </c>
    </row>
    <row r="291" spans="1:32">
      <c r="A291" s="62">
        <v>3100210</v>
      </c>
      <c r="B291" s="49" t="s">
        <v>1005</v>
      </c>
      <c r="C291" s="49">
        <v>31002</v>
      </c>
      <c r="D291" s="49">
        <v>10</v>
      </c>
      <c r="E291" s="49" t="s">
        <v>464</v>
      </c>
      <c r="F291" s="49">
        <v>4</v>
      </c>
      <c r="G291" s="49">
        <v>12</v>
      </c>
      <c r="H291" s="49" t="s">
        <v>464</v>
      </c>
      <c r="I291" s="49" t="s">
        <v>464</v>
      </c>
      <c r="J291" s="49" t="s">
        <v>464</v>
      </c>
      <c r="K291" s="49" t="s">
        <v>464</v>
      </c>
      <c r="L291" s="49">
        <v>19481</v>
      </c>
      <c r="M291" s="49">
        <v>2378</v>
      </c>
      <c r="N291" s="49">
        <v>1391</v>
      </c>
      <c r="O291" s="49">
        <v>1189</v>
      </c>
      <c r="P291" s="49">
        <v>0</v>
      </c>
      <c r="Q291" s="49">
        <v>0</v>
      </c>
      <c r="R291" s="49">
        <v>107</v>
      </c>
      <c r="S291" s="49">
        <v>0</v>
      </c>
      <c r="T291" s="49">
        <v>0</v>
      </c>
      <c r="U291" s="49">
        <v>500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60">
        <v>0</v>
      </c>
      <c r="AB291" s="49">
        <v>0</v>
      </c>
      <c r="AC291" s="60">
        <v>0</v>
      </c>
      <c r="AD291" s="49">
        <v>0</v>
      </c>
      <c r="AE291" s="60">
        <v>0</v>
      </c>
      <c r="AF291" s="60">
        <v>0</v>
      </c>
    </row>
    <row r="292" spans="1:32">
      <c r="A292" s="62">
        <v>3100211</v>
      </c>
      <c r="B292" s="49" t="s">
        <v>1005</v>
      </c>
      <c r="C292" s="49">
        <v>31002</v>
      </c>
      <c r="D292" s="49">
        <v>11</v>
      </c>
      <c r="E292" s="49" t="s">
        <v>464</v>
      </c>
      <c r="F292" s="49">
        <v>3</v>
      </c>
      <c r="G292" s="49">
        <v>690</v>
      </c>
      <c r="H292" s="49" t="s">
        <v>464</v>
      </c>
      <c r="I292" s="49" t="s">
        <v>464</v>
      </c>
      <c r="J292" s="49" t="s">
        <v>464</v>
      </c>
      <c r="K292" s="49" t="s">
        <v>464</v>
      </c>
      <c r="L292" s="49">
        <v>23023</v>
      </c>
      <c r="M292" s="49">
        <v>2810</v>
      </c>
      <c r="N292" s="49">
        <v>1644</v>
      </c>
      <c r="O292" s="49">
        <v>1405</v>
      </c>
      <c r="P292" s="49">
        <v>0</v>
      </c>
      <c r="Q292" s="49">
        <v>0</v>
      </c>
      <c r="R292" s="49">
        <v>107</v>
      </c>
      <c r="S292" s="49">
        <v>0</v>
      </c>
      <c r="T292" s="49">
        <v>0</v>
      </c>
      <c r="U292" s="49">
        <v>500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60">
        <v>0</v>
      </c>
      <c r="AB292" s="49">
        <v>0</v>
      </c>
      <c r="AC292" s="60">
        <v>0</v>
      </c>
      <c r="AD292" s="49">
        <v>0</v>
      </c>
      <c r="AE292" s="60">
        <v>0</v>
      </c>
      <c r="AF292" s="60">
        <v>0</v>
      </c>
    </row>
    <row r="293" spans="1:32">
      <c r="A293" s="62">
        <v>3100212</v>
      </c>
      <c r="B293" s="49" t="s">
        <v>1005</v>
      </c>
      <c r="C293" s="49">
        <v>31002</v>
      </c>
      <c r="D293" s="49">
        <v>12</v>
      </c>
      <c r="E293" s="49" t="s">
        <v>464</v>
      </c>
      <c r="F293" s="49">
        <v>19</v>
      </c>
      <c r="G293" s="49">
        <v>1500</v>
      </c>
      <c r="H293" s="49" t="s">
        <v>464</v>
      </c>
      <c r="I293" s="49" t="s">
        <v>464</v>
      </c>
      <c r="J293" s="49" t="s">
        <v>464</v>
      </c>
      <c r="K293" s="49" t="s">
        <v>464</v>
      </c>
      <c r="L293" s="49">
        <v>27874</v>
      </c>
      <c r="M293" s="49">
        <v>3402</v>
      </c>
      <c r="N293" s="49">
        <v>1991</v>
      </c>
      <c r="O293" s="49">
        <v>1701</v>
      </c>
      <c r="P293" s="49">
        <v>0</v>
      </c>
      <c r="Q293" s="49">
        <v>0</v>
      </c>
      <c r="R293" s="49">
        <v>107</v>
      </c>
      <c r="S293" s="49">
        <v>0</v>
      </c>
      <c r="T293" s="49">
        <v>0</v>
      </c>
      <c r="U293" s="49">
        <v>500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60">
        <v>0</v>
      </c>
      <c r="AB293" s="49">
        <v>0</v>
      </c>
      <c r="AC293" s="60">
        <v>0</v>
      </c>
      <c r="AD293" s="49">
        <v>0</v>
      </c>
      <c r="AE293" s="60">
        <v>0</v>
      </c>
      <c r="AF293" s="60">
        <v>0</v>
      </c>
    </row>
    <row r="294" spans="1:32">
      <c r="A294" s="62">
        <v>3100213</v>
      </c>
      <c r="B294" s="49" t="s">
        <v>1005</v>
      </c>
      <c r="C294" s="49">
        <v>31002</v>
      </c>
      <c r="D294" s="49">
        <v>13</v>
      </c>
      <c r="E294" s="49">
        <v>100131</v>
      </c>
      <c r="F294" s="49" t="s">
        <v>464</v>
      </c>
      <c r="G294" s="49" t="s">
        <v>464</v>
      </c>
      <c r="H294" s="49" t="s">
        <v>464</v>
      </c>
      <c r="I294" s="49" t="s">
        <v>464</v>
      </c>
      <c r="J294" s="49" t="s">
        <v>464</v>
      </c>
      <c r="K294" s="49" t="s">
        <v>464</v>
      </c>
      <c r="L294" s="49">
        <v>34496</v>
      </c>
      <c r="M294" s="49">
        <v>4211</v>
      </c>
      <c r="N294" s="49">
        <v>2464</v>
      </c>
      <c r="O294" s="49">
        <v>2105</v>
      </c>
      <c r="P294" s="49">
        <v>0</v>
      </c>
      <c r="Q294" s="49">
        <v>0</v>
      </c>
      <c r="R294" s="49">
        <v>107</v>
      </c>
      <c r="S294" s="49">
        <v>0</v>
      </c>
      <c r="T294" s="49">
        <v>0</v>
      </c>
      <c r="U294" s="49">
        <v>500</v>
      </c>
      <c r="V294" s="49">
        <v>0</v>
      </c>
      <c r="W294" s="49">
        <v>0</v>
      </c>
      <c r="X294" s="49">
        <v>0</v>
      </c>
      <c r="Y294" s="49">
        <v>0</v>
      </c>
      <c r="Z294" s="49">
        <v>0</v>
      </c>
      <c r="AA294" s="60">
        <v>0</v>
      </c>
      <c r="AB294" s="49">
        <v>0</v>
      </c>
      <c r="AC294" s="60">
        <v>0</v>
      </c>
      <c r="AD294" s="49">
        <v>0</v>
      </c>
      <c r="AE294" s="60">
        <v>0</v>
      </c>
      <c r="AF294" s="60">
        <v>0</v>
      </c>
    </row>
    <row r="295" spans="1:32">
      <c r="A295" s="62">
        <v>3100214</v>
      </c>
      <c r="B295" s="49" t="s">
        <v>1005</v>
      </c>
      <c r="C295" s="49">
        <v>31002</v>
      </c>
      <c r="D295" s="49">
        <v>14</v>
      </c>
      <c r="E295" s="49" t="s">
        <v>464</v>
      </c>
      <c r="F295" s="49">
        <v>2</v>
      </c>
      <c r="G295" s="49">
        <v>9150</v>
      </c>
      <c r="H295" s="49">
        <v>1</v>
      </c>
      <c r="I295" s="49">
        <v>1220</v>
      </c>
      <c r="J295" s="49">
        <v>3</v>
      </c>
      <c r="K295" s="49">
        <v>610</v>
      </c>
      <c r="L295" s="49">
        <v>43505</v>
      </c>
      <c r="M295" s="49">
        <v>5311</v>
      </c>
      <c r="N295" s="49">
        <v>3107</v>
      </c>
      <c r="O295" s="49">
        <v>2655</v>
      </c>
      <c r="P295" s="49">
        <v>0</v>
      </c>
      <c r="Q295" s="49">
        <v>0</v>
      </c>
      <c r="R295" s="49">
        <v>107</v>
      </c>
      <c r="S295" s="49">
        <v>0</v>
      </c>
      <c r="T295" s="49">
        <v>0</v>
      </c>
      <c r="U295" s="49">
        <v>500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60">
        <v>0</v>
      </c>
      <c r="AB295" s="49">
        <v>0</v>
      </c>
      <c r="AC295" s="60">
        <v>0</v>
      </c>
      <c r="AD295" s="49">
        <v>0</v>
      </c>
      <c r="AE295" s="60">
        <v>0</v>
      </c>
      <c r="AF295" s="60">
        <v>0</v>
      </c>
    </row>
    <row r="296" spans="1:32">
      <c r="A296" s="62">
        <v>3100215</v>
      </c>
      <c r="B296" s="49" t="s">
        <v>1005</v>
      </c>
      <c r="C296" s="49">
        <v>31002</v>
      </c>
      <c r="D296" s="49">
        <v>15</v>
      </c>
      <c r="E296" s="49" t="s">
        <v>464</v>
      </c>
      <c r="F296" s="49">
        <v>4</v>
      </c>
      <c r="G296" s="49">
        <v>14</v>
      </c>
      <c r="H296" s="49" t="s">
        <v>464</v>
      </c>
      <c r="I296" s="49" t="s">
        <v>464</v>
      </c>
      <c r="J296" s="49" t="s">
        <v>464</v>
      </c>
      <c r="K296" s="49" t="s">
        <v>464</v>
      </c>
      <c r="L296" s="49">
        <v>55825</v>
      </c>
      <c r="M296" s="49">
        <v>6815</v>
      </c>
      <c r="N296" s="49">
        <v>3987</v>
      </c>
      <c r="O296" s="49">
        <v>3407</v>
      </c>
      <c r="P296" s="49">
        <v>0</v>
      </c>
      <c r="Q296" s="49">
        <v>0</v>
      </c>
      <c r="R296" s="49">
        <v>107</v>
      </c>
      <c r="S296" s="49">
        <v>0</v>
      </c>
      <c r="T296" s="49">
        <v>0</v>
      </c>
      <c r="U296" s="49">
        <v>500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60">
        <v>0</v>
      </c>
      <c r="AB296" s="49">
        <v>0</v>
      </c>
      <c r="AC296" s="60">
        <v>0</v>
      </c>
      <c r="AD296" s="49">
        <v>0</v>
      </c>
      <c r="AE296" s="60">
        <v>0</v>
      </c>
      <c r="AF296" s="60">
        <v>0</v>
      </c>
    </row>
    <row r="297" spans="1:32">
      <c r="A297" s="62">
        <v>3100216</v>
      </c>
      <c r="B297" s="49" t="s">
        <v>1005</v>
      </c>
      <c r="C297" s="49">
        <v>31002</v>
      </c>
      <c r="D297" s="49">
        <v>16</v>
      </c>
      <c r="E297" s="49" t="s">
        <v>464</v>
      </c>
      <c r="F297" s="49">
        <v>3</v>
      </c>
      <c r="G297" s="49">
        <v>3420</v>
      </c>
      <c r="H297" s="49" t="s">
        <v>464</v>
      </c>
      <c r="I297" s="49" t="s">
        <v>464</v>
      </c>
      <c r="J297" s="49" t="s">
        <v>464</v>
      </c>
      <c r="K297" s="49" t="s">
        <v>464</v>
      </c>
      <c r="L297" s="49">
        <v>72688</v>
      </c>
      <c r="M297" s="49">
        <v>8873</v>
      </c>
      <c r="N297" s="49">
        <v>5192</v>
      </c>
      <c r="O297" s="49">
        <v>4436</v>
      </c>
      <c r="P297" s="49">
        <v>0</v>
      </c>
      <c r="Q297" s="49">
        <v>0</v>
      </c>
      <c r="R297" s="49">
        <v>107</v>
      </c>
      <c r="S297" s="49">
        <v>0</v>
      </c>
      <c r="T297" s="49">
        <v>0</v>
      </c>
      <c r="U297" s="49">
        <v>500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60">
        <v>0</v>
      </c>
      <c r="AB297" s="49">
        <v>0</v>
      </c>
      <c r="AC297" s="60">
        <v>0</v>
      </c>
      <c r="AD297" s="49">
        <v>0</v>
      </c>
      <c r="AE297" s="60">
        <v>0</v>
      </c>
      <c r="AF297" s="60">
        <v>0</v>
      </c>
    </row>
    <row r="298" spans="1:34">
      <c r="A298" s="62">
        <v>3100217</v>
      </c>
      <c r="B298" s="49" t="s">
        <v>1005</v>
      </c>
      <c r="C298" s="49">
        <v>31002</v>
      </c>
      <c r="D298" s="49">
        <v>17</v>
      </c>
      <c r="E298" s="49" t="s">
        <v>464</v>
      </c>
      <c r="F298" s="49">
        <v>21</v>
      </c>
      <c r="G298" s="49">
        <v>2000</v>
      </c>
      <c r="H298" s="49" t="s">
        <v>464</v>
      </c>
      <c r="I298" s="49" t="s">
        <v>464</v>
      </c>
      <c r="J298" s="49" t="s">
        <v>464</v>
      </c>
      <c r="K298" s="49" t="s">
        <v>464</v>
      </c>
      <c r="L298" s="49">
        <v>95788</v>
      </c>
      <c r="M298" s="49">
        <v>11693</v>
      </c>
      <c r="N298" s="49">
        <v>6842</v>
      </c>
      <c r="O298" s="49">
        <v>5846</v>
      </c>
      <c r="P298" s="49">
        <v>0</v>
      </c>
      <c r="Q298" s="49">
        <v>0</v>
      </c>
      <c r="R298" s="49">
        <v>107</v>
      </c>
      <c r="S298" s="49">
        <v>0</v>
      </c>
      <c r="T298" s="49">
        <v>0</v>
      </c>
      <c r="U298" s="49">
        <v>500</v>
      </c>
      <c r="V298" s="49">
        <v>0</v>
      </c>
      <c r="W298" s="49">
        <v>0</v>
      </c>
      <c r="X298" s="49">
        <v>0</v>
      </c>
      <c r="Y298" s="49">
        <v>0</v>
      </c>
      <c r="Z298" s="49">
        <v>0</v>
      </c>
      <c r="AA298" s="49">
        <v>0</v>
      </c>
      <c r="AB298" s="49">
        <v>0</v>
      </c>
      <c r="AC298" s="49">
        <v>0</v>
      </c>
      <c r="AD298" s="49">
        <v>0</v>
      </c>
      <c r="AE298" s="49">
        <v>0</v>
      </c>
      <c r="AF298" s="49">
        <v>0</v>
      </c>
      <c r="AH298" s="49"/>
    </row>
    <row r="299" spans="1:32">
      <c r="A299" s="62">
        <v>3100218</v>
      </c>
      <c r="B299" s="49" t="s">
        <v>1005</v>
      </c>
      <c r="C299" s="49">
        <v>31002</v>
      </c>
      <c r="D299" s="49">
        <v>18</v>
      </c>
      <c r="E299" s="49">
        <v>100141</v>
      </c>
      <c r="F299" s="49" t="s">
        <v>464</v>
      </c>
      <c r="G299" s="49" t="s">
        <v>464</v>
      </c>
      <c r="H299" s="49" t="s">
        <v>464</v>
      </c>
      <c r="I299" s="49" t="s">
        <v>464</v>
      </c>
      <c r="J299" s="49" t="s">
        <v>464</v>
      </c>
      <c r="K299" s="49" t="s">
        <v>464</v>
      </c>
      <c r="L299" s="49">
        <v>127435</v>
      </c>
      <c r="M299" s="49">
        <v>15557</v>
      </c>
      <c r="N299" s="49">
        <v>9102</v>
      </c>
      <c r="O299" s="49">
        <v>7778</v>
      </c>
      <c r="P299" s="49">
        <v>0</v>
      </c>
      <c r="Q299" s="49">
        <v>0</v>
      </c>
      <c r="R299" s="49">
        <v>107</v>
      </c>
      <c r="S299" s="49">
        <v>0</v>
      </c>
      <c r="T299" s="49">
        <v>0</v>
      </c>
      <c r="U299" s="49">
        <v>500</v>
      </c>
      <c r="V299" s="49">
        <v>0</v>
      </c>
      <c r="W299" s="49">
        <v>0</v>
      </c>
      <c r="X299" s="49">
        <v>0</v>
      </c>
      <c r="Y299" s="49">
        <v>0</v>
      </c>
      <c r="Z299" s="49">
        <v>0</v>
      </c>
      <c r="AA299" s="60">
        <v>0</v>
      </c>
      <c r="AB299" s="49">
        <v>0</v>
      </c>
      <c r="AC299" s="60">
        <v>0</v>
      </c>
      <c r="AD299" s="49">
        <v>0</v>
      </c>
      <c r="AE299" s="60">
        <v>0</v>
      </c>
      <c r="AF299" s="60">
        <v>0</v>
      </c>
    </row>
    <row r="300" spans="1:32">
      <c r="A300" s="62">
        <v>3100219</v>
      </c>
      <c r="B300" s="49" t="s">
        <v>1005</v>
      </c>
      <c r="C300" s="49">
        <v>31002</v>
      </c>
      <c r="D300" s="49">
        <v>19</v>
      </c>
      <c r="E300" s="49" t="s">
        <v>464</v>
      </c>
      <c r="F300" s="49">
        <v>2</v>
      </c>
      <c r="G300" s="49">
        <v>43800</v>
      </c>
      <c r="H300" s="49">
        <v>1</v>
      </c>
      <c r="I300" s="49">
        <v>5840</v>
      </c>
      <c r="J300" s="49">
        <v>3</v>
      </c>
      <c r="K300" s="49">
        <v>2920</v>
      </c>
      <c r="L300" s="49">
        <v>170786</v>
      </c>
      <c r="M300" s="49">
        <v>20849</v>
      </c>
      <c r="N300" s="49">
        <v>12199</v>
      </c>
      <c r="O300" s="49">
        <v>10424</v>
      </c>
      <c r="P300" s="49">
        <v>0</v>
      </c>
      <c r="Q300" s="49">
        <v>0</v>
      </c>
      <c r="R300" s="49">
        <v>107</v>
      </c>
      <c r="S300" s="49">
        <v>0</v>
      </c>
      <c r="T300" s="49">
        <v>0</v>
      </c>
      <c r="U300" s="49">
        <v>500</v>
      </c>
      <c r="V300" s="49">
        <v>0</v>
      </c>
      <c r="W300" s="49">
        <v>0</v>
      </c>
      <c r="X300" s="49">
        <v>0</v>
      </c>
      <c r="Y300" s="49">
        <v>0</v>
      </c>
      <c r="Z300" s="49">
        <v>0</v>
      </c>
      <c r="AA300" s="60">
        <v>0</v>
      </c>
      <c r="AB300" s="49">
        <v>0</v>
      </c>
      <c r="AC300" s="60">
        <v>0</v>
      </c>
      <c r="AD300" s="49">
        <v>0</v>
      </c>
      <c r="AE300" s="60">
        <v>0</v>
      </c>
      <c r="AF300" s="60">
        <v>0</v>
      </c>
    </row>
    <row r="301" spans="1:32">
      <c r="A301" s="62">
        <v>3100220</v>
      </c>
      <c r="B301" s="49" t="s">
        <v>1005</v>
      </c>
      <c r="C301" s="49">
        <v>31002</v>
      </c>
      <c r="D301" s="49">
        <v>20</v>
      </c>
      <c r="E301" s="49" t="s">
        <v>464</v>
      </c>
      <c r="F301" s="49">
        <v>4</v>
      </c>
      <c r="G301" s="49">
        <v>16</v>
      </c>
      <c r="H301" s="49" t="s">
        <v>464</v>
      </c>
      <c r="I301" s="49" t="s">
        <v>464</v>
      </c>
      <c r="J301" s="49" t="s">
        <v>464</v>
      </c>
      <c r="K301" s="49" t="s">
        <v>464</v>
      </c>
      <c r="L301" s="49">
        <v>230153</v>
      </c>
      <c r="M301" s="49">
        <v>28096</v>
      </c>
      <c r="N301" s="49">
        <v>16439</v>
      </c>
      <c r="O301" s="49">
        <v>14048</v>
      </c>
      <c r="P301" s="49">
        <v>0</v>
      </c>
      <c r="Q301" s="49">
        <v>0</v>
      </c>
      <c r="R301" s="49">
        <v>107</v>
      </c>
      <c r="S301" s="49">
        <v>0</v>
      </c>
      <c r="T301" s="49">
        <v>0</v>
      </c>
      <c r="U301" s="49">
        <v>500</v>
      </c>
      <c r="V301" s="49">
        <v>0</v>
      </c>
      <c r="W301" s="49">
        <v>0</v>
      </c>
      <c r="X301" s="49">
        <v>0</v>
      </c>
      <c r="Y301" s="49">
        <v>0</v>
      </c>
      <c r="Z301" s="49">
        <v>0</v>
      </c>
      <c r="AA301" s="60">
        <v>0</v>
      </c>
      <c r="AB301" s="49">
        <v>0</v>
      </c>
      <c r="AC301" s="60">
        <v>0</v>
      </c>
      <c r="AD301" s="49">
        <v>0</v>
      </c>
      <c r="AE301" s="60">
        <v>0</v>
      </c>
      <c r="AF301" s="60">
        <v>0</v>
      </c>
    </row>
    <row r="302" spans="1:32">
      <c r="A302" s="62">
        <v>3400300</v>
      </c>
      <c r="B302" s="49" t="s">
        <v>1006</v>
      </c>
      <c r="C302" s="49">
        <v>34003</v>
      </c>
      <c r="D302" s="49">
        <v>0</v>
      </c>
      <c r="E302" s="49"/>
      <c r="L302" s="49">
        <v>717</v>
      </c>
      <c r="M302" s="49">
        <v>91</v>
      </c>
      <c r="N302" s="49">
        <v>43</v>
      </c>
      <c r="O302" s="49">
        <v>51</v>
      </c>
      <c r="P302" s="49">
        <v>0</v>
      </c>
      <c r="Q302" s="49">
        <v>0</v>
      </c>
      <c r="R302" s="49">
        <v>127</v>
      </c>
      <c r="S302" s="49">
        <v>0</v>
      </c>
      <c r="T302" s="49">
        <v>0</v>
      </c>
      <c r="U302" s="49">
        <v>500</v>
      </c>
      <c r="V302" s="49">
        <v>0</v>
      </c>
      <c r="W302" s="49">
        <v>0</v>
      </c>
      <c r="X302" s="49">
        <v>0</v>
      </c>
      <c r="Y302" s="49">
        <v>0</v>
      </c>
      <c r="Z302" s="49">
        <v>0</v>
      </c>
      <c r="AA302" s="60">
        <v>0</v>
      </c>
      <c r="AB302" s="49">
        <v>0</v>
      </c>
      <c r="AC302" s="60">
        <v>0</v>
      </c>
      <c r="AD302" s="49">
        <v>0</v>
      </c>
      <c r="AE302" s="60">
        <v>0</v>
      </c>
      <c r="AF302" s="60">
        <v>0</v>
      </c>
    </row>
    <row r="303" spans="1:32">
      <c r="A303" s="62">
        <v>3400301</v>
      </c>
      <c r="B303" s="49" t="s">
        <v>1006</v>
      </c>
      <c r="C303" s="49">
        <v>34003</v>
      </c>
      <c r="D303" s="49">
        <v>1</v>
      </c>
      <c r="E303" s="49" t="s">
        <v>464</v>
      </c>
      <c r="F303" s="49">
        <v>2</v>
      </c>
      <c r="G303" s="49">
        <v>2550</v>
      </c>
      <c r="H303" s="49" t="s">
        <v>464</v>
      </c>
      <c r="I303" s="49" t="s">
        <v>464</v>
      </c>
      <c r="J303" s="49" t="s">
        <v>464</v>
      </c>
      <c r="K303" s="49" t="s">
        <v>464</v>
      </c>
      <c r="L303" s="49">
        <v>1577</v>
      </c>
      <c r="M303" s="49">
        <v>200</v>
      </c>
      <c r="N303" s="49">
        <v>94</v>
      </c>
      <c r="O303" s="49">
        <v>112</v>
      </c>
      <c r="P303" s="49">
        <v>0</v>
      </c>
      <c r="Q303" s="49">
        <v>0</v>
      </c>
      <c r="R303" s="49">
        <v>127</v>
      </c>
      <c r="S303" s="49">
        <v>0</v>
      </c>
      <c r="T303" s="49">
        <v>0</v>
      </c>
      <c r="U303" s="49">
        <v>500</v>
      </c>
      <c r="V303" s="49">
        <v>0</v>
      </c>
      <c r="W303" s="49">
        <v>0</v>
      </c>
      <c r="X303" s="49">
        <v>0</v>
      </c>
      <c r="Y303" s="49">
        <v>0</v>
      </c>
      <c r="Z303" s="49">
        <v>0</v>
      </c>
      <c r="AA303" s="60">
        <v>0</v>
      </c>
      <c r="AB303" s="49">
        <v>0</v>
      </c>
      <c r="AC303" s="60">
        <v>0</v>
      </c>
      <c r="AD303" s="49">
        <v>0</v>
      </c>
      <c r="AE303" s="60">
        <v>0</v>
      </c>
      <c r="AF303" s="60">
        <v>0</v>
      </c>
    </row>
    <row r="304" spans="1:32">
      <c r="A304" s="62">
        <v>3400302</v>
      </c>
      <c r="B304" s="49" t="s">
        <v>1006</v>
      </c>
      <c r="C304" s="49">
        <v>34003</v>
      </c>
      <c r="D304" s="49">
        <v>2</v>
      </c>
      <c r="E304" s="49">
        <v>100411</v>
      </c>
      <c r="F304" s="49" t="s">
        <v>464</v>
      </c>
      <c r="G304" s="49" t="s">
        <v>464</v>
      </c>
      <c r="H304" s="49" t="s">
        <v>464</v>
      </c>
      <c r="I304" s="49" t="s">
        <v>464</v>
      </c>
      <c r="J304" s="49" t="s">
        <v>464</v>
      </c>
      <c r="K304" s="49" t="s">
        <v>464</v>
      </c>
      <c r="L304" s="49">
        <v>2652</v>
      </c>
      <c r="M304" s="49">
        <v>336</v>
      </c>
      <c r="N304" s="49">
        <v>159</v>
      </c>
      <c r="O304" s="49">
        <v>188</v>
      </c>
      <c r="P304" s="49">
        <v>0</v>
      </c>
      <c r="Q304" s="49">
        <v>0</v>
      </c>
      <c r="R304" s="49">
        <v>127</v>
      </c>
      <c r="S304" s="49">
        <v>0</v>
      </c>
      <c r="T304" s="49">
        <v>0</v>
      </c>
      <c r="U304" s="49">
        <v>500</v>
      </c>
      <c r="V304" s="49">
        <v>0</v>
      </c>
      <c r="W304" s="49">
        <v>0</v>
      </c>
      <c r="X304" s="49">
        <v>0</v>
      </c>
      <c r="Y304" s="49">
        <v>0</v>
      </c>
      <c r="Z304" s="49">
        <v>0</v>
      </c>
      <c r="AA304" s="60">
        <v>0</v>
      </c>
      <c r="AB304" s="49">
        <v>0</v>
      </c>
      <c r="AC304" s="60">
        <v>0</v>
      </c>
      <c r="AD304" s="49">
        <v>0</v>
      </c>
      <c r="AE304" s="60">
        <v>0</v>
      </c>
      <c r="AF304" s="60">
        <v>0</v>
      </c>
    </row>
    <row r="305" spans="1:34">
      <c r="A305" s="62">
        <v>3400303</v>
      </c>
      <c r="B305" s="49" t="s">
        <v>1006</v>
      </c>
      <c r="C305" s="49">
        <v>34003</v>
      </c>
      <c r="D305" s="49">
        <v>3</v>
      </c>
      <c r="E305" s="49" t="s">
        <v>464</v>
      </c>
      <c r="F305" s="49">
        <v>2</v>
      </c>
      <c r="G305" s="49">
        <v>4950</v>
      </c>
      <c r="H305" s="49" t="s">
        <v>464</v>
      </c>
      <c r="I305" s="49" t="s">
        <v>464</v>
      </c>
      <c r="J305" s="49" t="s">
        <v>464</v>
      </c>
      <c r="K305" s="49" t="s">
        <v>464</v>
      </c>
      <c r="L305" s="49">
        <v>4086</v>
      </c>
      <c r="M305" s="49">
        <v>518</v>
      </c>
      <c r="N305" s="49">
        <v>245</v>
      </c>
      <c r="O305" s="49">
        <v>290</v>
      </c>
      <c r="P305" s="49">
        <v>0</v>
      </c>
      <c r="Q305" s="49">
        <v>0</v>
      </c>
      <c r="R305" s="49">
        <v>127</v>
      </c>
      <c r="S305" s="49">
        <v>0</v>
      </c>
      <c r="T305" s="49">
        <v>0</v>
      </c>
      <c r="U305" s="49">
        <v>500</v>
      </c>
      <c r="V305" s="49">
        <v>0</v>
      </c>
      <c r="W305" s="49">
        <v>0</v>
      </c>
      <c r="X305" s="49">
        <v>0</v>
      </c>
      <c r="Y305" s="49">
        <v>0</v>
      </c>
      <c r="Z305" s="49">
        <v>0</v>
      </c>
      <c r="AA305" s="49">
        <v>0</v>
      </c>
      <c r="AB305" s="49">
        <v>0</v>
      </c>
      <c r="AC305" s="49">
        <v>0</v>
      </c>
      <c r="AD305" s="49">
        <v>0</v>
      </c>
      <c r="AE305" s="49">
        <v>0</v>
      </c>
      <c r="AF305" s="49">
        <v>0</v>
      </c>
      <c r="AH305" s="49"/>
    </row>
    <row r="306" spans="1:34">
      <c r="A306" s="62">
        <v>3400304</v>
      </c>
      <c r="B306" s="49" t="s">
        <v>1006</v>
      </c>
      <c r="C306" s="49">
        <v>34003</v>
      </c>
      <c r="D306" s="49">
        <v>4</v>
      </c>
      <c r="E306" s="49" t="s">
        <v>464</v>
      </c>
      <c r="F306" s="49">
        <v>2</v>
      </c>
      <c r="G306" s="49">
        <v>1650</v>
      </c>
      <c r="H306" s="49">
        <v>1</v>
      </c>
      <c r="I306" s="49">
        <v>220</v>
      </c>
      <c r="J306" s="49">
        <v>3</v>
      </c>
      <c r="K306" s="49">
        <v>110</v>
      </c>
      <c r="L306" s="49">
        <v>5664</v>
      </c>
      <c r="M306" s="49">
        <v>718</v>
      </c>
      <c r="N306" s="49">
        <v>339</v>
      </c>
      <c r="O306" s="49">
        <v>402</v>
      </c>
      <c r="P306" s="49">
        <v>0</v>
      </c>
      <c r="Q306" s="49">
        <v>0</v>
      </c>
      <c r="R306" s="49">
        <v>127</v>
      </c>
      <c r="S306" s="49">
        <v>0</v>
      </c>
      <c r="T306" s="49">
        <v>0</v>
      </c>
      <c r="U306" s="49">
        <v>500</v>
      </c>
      <c r="V306" s="49">
        <v>0</v>
      </c>
      <c r="W306" s="49">
        <v>0</v>
      </c>
      <c r="X306" s="49">
        <v>0</v>
      </c>
      <c r="Y306" s="49">
        <v>0</v>
      </c>
      <c r="Z306" s="49">
        <v>0</v>
      </c>
      <c r="AA306" s="49">
        <v>0</v>
      </c>
      <c r="AB306" s="49">
        <v>0</v>
      </c>
      <c r="AC306" s="49">
        <v>0</v>
      </c>
      <c r="AD306" s="49">
        <v>0</v>
      </c>
      <c r="AE306" s="49">
        <v>0</v>
      </c>
      <c r="AF306" s="49">
        <v>0</v>
      </c>
      <c r="AH306" s="49"/>
    </row>
    <row r="307" spans="1:34">
      <c r="A307" s="62">
        <v>3400305</v>
      </c>
      <c r="B307" s="49" t="s">
        <v>1006</v>
      </c>
      <c r="C307" s="49">
        <v>34003</v>
      </c>
      <c r="D307" s="49">
        <v>5</v>
      </c>
      <c r="E307" s="49" t="s">
        <v>464</v>
      </c>
      <c r="F307" s="49">
        <v>4</v>
      </c>
      <c r="G307" s="49">
        <v>10</v>
      </c>
      <c r="H307" s="49" t="s">
        <v>464</v>
      </c>
      <c r="I307" s="49" t="s">
        <v>464</v>
      </c>
      <c r="J307" s="49" t="s">
        <v>464</v>
      </c>
      <c r="K307" s="49" t="s">
        <v>464</v>
      </c>
      <c r="L307" s="49">
        <v>7385</v>
      </c>
      <c r="M307" s="49">
        <v>937</v>
      </c>
      <c r="N307" s="49">
        <v>442</v>
      </c>
      <c r="O307" s="49">
        <v>525</v>
      </c>
      <c r="P307" s="49">
        <v>0</v>
      </c>
      <c r="Q307" s="49">
        <v>0</v>
      </c>
      <c r="R307" s="49">
        <v>127</v>
      </c>
      <c r="S307" s="49">
        <v>0</v>
      </c>
      <c r="T307" s="49">
        <v>0</v>
      </c>
      <c r="U307" s="49">
        <v>500</v>
      </c>
      <c r="V307" s="49">
        <v>0</v>
      </c>
      <c r="W307" s="49">
        <v>0</v>
      </c>
      <c r="X307" s="49">
        <v>0</v>
      </c>
      <c r="Y307" s="49">
        <v>0</v>
      </c>
      <c r="Z307" s="49">
        <v>0</v>
      </c>
      <c r="AA307" s="49">
        <v>0</v>
      </c>
      <c r="AB307" s="49">
        <v>0</v>
      </c>
      <c r="AC307" s="49">
        <v>0</v>
      </c>
      <c r="AD307" s="49">
        <v>0</v>
      </c>
      <c r="AE307" s="49">
        <v>0</v>
      </c>
      <c r="AF307" s="49">
        <v>0</v>
      </c>
      <c r="AH307" s="49"/>
    </row>
    <row r="308" spans="1:34">
      <c r="A308" s="62">
        <v>3400306</v>
      </c>
      <c r="B308" s="49" t="s">
        <v>1006</v>
      </c>
      <c r="C308" s="49">
        <v>34003</v>
      </c>
      <c r="D308" s="49">
        <v>6</v>
      </c>
      <c r="E308" s="49" t="s">
        <v>464</v>
      </c>
      <c r="F308" s="49">
        <v>2</v>
      </c>
      <c r="G308" s="49">
        <v>5850</v>
      </c>
      <c r="H308" s="49" t="s">
        <v>464</v>
      </c>
      <c r="I308" s="49" t="s">
        <v>464</v>
      </c>
      <c r="J308" s="49" t="s">
        <v>464</v>
      </c>
      <c r="K308" s="49" t="s">
        <v>464</v>
      </c>
      <c r="L308" s="49">
        <v>9249</v>
      </c>
      <c r="M308" s="49">
        <v>1173</v>
      </c>
      <c r="N308" s="49">
        <v>554</v>
      </c>
      <c r="O308" s="49">
        <v>657</v>
      </c>
      <c r="P308" s="49">
        <v>0</v>
      </c>
      <c r="Q308" s="49">
        <v>0</v>
      </c>
      <c r="R308" s="49">
        <v>127</v>
      </c>
      <c r="S308" s="49">
        <v>0</v>
      </c>
      <c r="T308" s="49">
        <v>0</v>
      </c>
      <c r="U308" s="49">
        <v>500</v>
      </c>
      <c r="V308" s="49">
        <v>0</v>
      </c>
      <c r="W308" s="49">
        <v>0</v>
      </c>
      <c r="X308" s="49">
        <v>0</v>
      </c>
      <c r="Y308" s="49">
        <v>0</v>
      </c>
      <c r="Z308" s="49">
        <v>0</v>
      </c>
      <c r="AA308" s="49">
        <v>0</v>
      </c>
      <c r="AB308" s="49">
        <v>0</v>
      </c>
      <c r="AC308" s="49">
        <v>0</v>
      </c>
      <c r="AD308" s="49">
        <v>0</v>
      </c>
      <c r="AE308" s="49">
        <v>0</v>
      </c>
      <c r="AF308" s="49">
        <v>0</v>
      </c>
      <c r="AH308" s="49"/>
    </row>
    <row r="309" spans="1:34">
      <c r="A309" s="62">
        <v>3400307</v>
      </c>
      <c r="B309" s="49" t="s">
        <v>1006</v>
      </c>
      <c r="C309" s="49">
        <v>34003</v>
      </c>
      <c r="D309" s="49">
        <v>7</v>
      </c>
      <c r="E309" s="49" t="s">
        <v>464</v>
      </c>
      <c r="F309" s="49">
        <v>21</v>
      </c>
      <c r="G309" s="49">
        <v>1000</v>
      </c>
      <c r="H309" s="49" t="s">
        <v>464</v>
      </c>
      <c r="I309" s="49" t="s">
        <v>464</v>
      </c>
      <c r="J309" s="49" t="s">
        <v>464</v>
      </c>
      <c r="K309" s="49" t="s">
        <v>464</v>
      </c>
      <c r="L309" s="49">
        <v>11256</v>
      </c>
      <c r="M309" s="49">
        <v>1428</v>
      </c>
      <c r="N309" s="49">
        <v>675</v>
      </c>
      <c r="O309" s="49">
        <v>800</v>
      </c>
      <c r="P309" s="49">
        <v>0</v>
      </c>
      <c r="Q309" s="49">
        <v>0</v>
      </c>
      <c r="R309" s="49">
        <v>127</v>
      </c>
      <c r="S309" s="49">
        <v>0</v>
      </c>
      <c r="T309" s="49">
        <v>0</v>
      </c>
      <c r="U309" s="49">
        <v>500</v>
      </c>
      <c r="V309" s="49">
        <v>0</v>
      </c>
      <c r="W309" s="49">
        <v>0</v>
      </c>
      <c r="X309" s="49">
        <v>0</v>
      </c>
      <c r="Y309" s="49">
        <v>0</v>
      </c>
      <c r="Z309" s="49">
        <v>0</v>
      </c>
      <c r="AA309" s="49">
        <v>0</v>
      </c>
      <c r="AB309" s="49">
        <v>0</v>
      </c>
      <c r="AC309" s="49">
        <v>0</v>
      </c>
      <c r="AD309" s="49">
        <v>0</v>
      </c>
      <c r="AE309" s="49">
        <v>0</v>
      </c>
      <c r="AF309" s="49">
        <v>0</v>
      </c>
      <c r="AH309" s="49"/>
    </row>
    <row r="310" spans="1:34">
      <c r="A310" s="62">
        <v>3400308</v>
      </c>
      <c r="B310" s="49" t="s">
        <v>1006</v>
      </c>
      <c r="C310" s="49">
        <v>34003</v>
      </c>
      <c r="D310" s="49">
        <v>8</v>
      </c>
      <c r="E310" s="49">
        <v>100421</v>
      </c>
      <c r="F310" s="49" t="s">
        <v>464</v>
      </c>
      <c r="G310" s="49" t="s">
        <v>464</v>
      </c>
      <c r="H310" s="49" t="s">
        <v>464</v>
      </c>
      <c r="I310" s="49" t="s">
        <v>464</v>
      </c>
      <c r="J310" s="49" t="s">
        <v>464</v>
      </c>
      <c r="K310" s="49" t="s">
        <v>464</v>
      </c>
      <c r="L310" s="49">
        <v>13407</v>
      </c>
      <c r="M310" s="49">
        <v>1701</v>
      </c>
      <c r="N310" s="49">
        <v>804</v>
      </c>
      <c r="O310" s="49">
        <v>953</v>
      </c>
      <c r="P310" s="49">
        <v>0</v>
      </c>
      <c r="Q310" s="49">
        <v>0</v>
      </c>
      <c r="R310" s="49">
        <v>127</v>
      </c>
      <c r="S310" s="49">
        <v>0</v>
      </c>
      <c r="T310" s="49">
        <v>0</v>
      </c>
      <c r="U310" s="49">
        <v>500</v>
      </c>
      <c r="V310" s="49">
        <v>0</v>
      </c>
      <c r="W310" s="49">
        <v>0</v>
      </c>
      <c r="X310" s="49">
        <v>0</v>
      </c>
      <c r="Y310" s="49">
        <v>0</v>
      </c>
      <c r="Z310" s="49">
        <v>0</v>
      </c>
      <c r="AA310" s="49">
        <v>0</v>
      </c>
      <c r="AB310" s="49">
        <v>0</v>
      </c>
      <c r="AC310" s="49">
        <v>0</v>
      </c>
      <c r="AD310" s="49">
        <v>0</v>
      </c>
      <c r="AE310" s="49">
        <v>0</v>
      </c>
      <c r="AF310" s="49">
        <v>0</v>
      </c>
      <c r="AH310" s="49"/>
    </row>
    <row r="311" spans="1:34">
      <c r="A311" s="62">
        <v>3400309</v>
      </c>
      <c r="B311" s="49" t="s">
        <v>1006</v>
      </c>
      <c r="C311" s="49">
        <v>34003</v>
      </c>
      <c r="D311" s="49">
        <v>9</v>
      </c>
      <c r="E311" s="49" t="s">
        <v>464</v>
      </c>
      <c r="F311" s="49">
        <v>2</v>
      </c>
      <c r="G311" s="49">
        <v>2550</v>
      </c>
      <c r="H311" s="49">
        <v>1</v>
      </c>
      <c r="I311" s="49">
        <v>340</v>
      </c>
      <c r="J311" s="49">
        <v>3</v>
      </c>
      <c r="K311" s="49">
        <v>170</v>
      </c>
      <c r="L311" s="49">
        <v>15702</v>
      </c>
      <c r="M311" s="49">
        <v>1992</v>
      </c>
      <c r="N311" s="49">
        <v>941</v>
      </c>
      <c r="O311" s="49">
        <v>1116</v>
      </c>
      <c r="P311" s="49">
        <v>0</v>
      </c>
      <c r="Q311" s="49">
        <v>0</v>
      </c>
      <c r="R311" s="49">
        <v>127</v>
      </c>
      <c r="S311" s="49">
        <v>0</v>
      </c>
      <c r="T311" s="49">
        <v>0</v>
      </c>
      <c r="U311" s="49">
        <v>500</v>
      </c>
      <c r="V311" s="49">
        <v>0</v>
      </c>
      <c r="W311" s="49">
        <v>0</v>
      </c>
      <c r="X311" s="49">
        <v>0</v>
      </c>
      <c r="Y311" s="49">
        <v>0</v>
      </c>
      <c r="Z311" s="49">
        <v>0</v>
      </c>
      <c r="AA311" s="49">
        <v>0</v>
      </c>
      <c r="AB311" s="49">
        <v>0</v>
      </c>
      <c r="AC311" s="49">
        <v>0</v>
      </c>
      <c r="AD311" s="49">
        <v>0</v>
      </c>
      <c r="AE311" s="49">
        <v>0</v>
      </c>
      <c r="AF311" s="49">
        <v>0</v>
      </c>
      <c r="AH311" s="49"/>
    </row>
    <row r="312" spans="1:32">
      <c r="A312" s="62">
        <v>3400310</v>
      </c>
      <c r="B312" s="49" t="s">
        <v>1006</v>
      </c>
      <c r="C312" s="49">
        <v>34003</v>
      </c>
      <c r="D312" s="49">
        <v>10</v>
      </c>
      <c r="E312" s="49" t="s">
        <v>464</v>
      </c>
      <c r="F312" s="49">
        <v>4</v>
      </c>
      <c r="G312" s="49">
        <v>12</v>
      </c>
      <c r="H312" s="49" t="s">
        <v>464</v>
      </c>
      <c r="I312" s="49" t="s">
        <v>464</v>
      </c>
      <c r="J312" s="49" t="s">
        <v>464</v>
      </c>
      <c r="K312" s="49" t="s">
        <v>464</v>
      </c>
      <c r="L312" s="49">
        <v>18140</v>
      </c>
      <c r="M312" s="49">
        <v>2302</v>
      </c>
      <c r="N312" s="49">
        <v>1087</v>
      </c>
      <c r="O312" s="49">
        <v>1290</v>
      </c>
      <c r="P312" s="49">
        <v>0</v>
      </c>
      <c r="Q312" s="49">
        <v>0</v>
      </c>
      <c r="R312" s="49">
        <v>127</v>
      </c>
      <c r="S312" s="49">
        <v>0</v>
      </c>
      <c r="T312" s="49">
        <v>0</v>
      </c>
      <c r="U312" s="49">
        <v>500</v>
      </c>
      <c r="V312" s="49">
        <v>0</v>
      </c>
      <c r="W312" s="49">
        <v>0</v>
      </c>
      <c r="X312" s="49">
        <v>0</v>
      </c>
      <c r="Y312" s="49">
        <v>0</v>
      </c>
      <c r="Z312" s="49">
        <v>0</v>
      </c>
      <c r="AA312" s="60">
        <v>0</v>
      </c>
      <c r="AB312" s="49">
        <v>0</v>
      </c>
      <c r="AC312" s="60">
        <v>0</v>
      </c>
      <c r="AD312" s="49">
        <v>0</v>
      </c>
      <c r="AE312" s="60">
        <v>0</v>
      </c>
      <c r="AF312" s="60">
        <v>0</v>
      </c>
    </row>
    <row r="313" spans="1:32">
      <c r="A313" s="62">
        <v>3400311</v>
      </c>
      <c r="B313" s="49" t="s">
        <v>1006</v>
      </c>
      <c r="C313" s="49">
        <v>34003</v>
      </c>
      <c r="D313" s="49">
        <v>11</v>
      </c>
      <c r="E313" s="49" t="s">
        <v>464</v>
      </c>
      <c r="F313" s="49">
        <v>2</v>
      </c>
      <c r="G313" s="49">
        <v>10350</v>
      </c>
      <c r="H313" s="49" t="s">
        <v>464</v>
      </c>
      <c r="I313" s="49" t="s">
        <v>464</v>
      </c>
      <c r="J313" s="49" t="s">
        <v>464</v>
      </c>
      <c r="K313" s="49" t="s">
        <v>464</v>
      </c>
      <c r="L313" s="49">
        <v>21438</v>
      </c>
      <c r="M313" s="49">
        <v>2720</v>
      </c>
      <c r="N313" s="49">
        <v>1285</v>
      </c>
      <c r="O313" s="49">
        <v>1524</v>
      </c>
      <c r="P313" s="49">
        <v>0</v>
      </c>
      <c r="Q313" s="49">
        <v>0</v>
      </c>
      <c r="R313" s="49">
        <v>127</v>
      </c>
      <c r="S313" s="49">
        <v>0</v>
      </c>
      <c r="T313" s="49">
        <v>0</v>
      </c>
      <c r="U313" s="49">
        <v>500</v>
      </c>
      <c r="V313" s="49">
        <v>0</v>
      </c>
      <c r="W313" s="49">
        <v>0</v>
      </c>
      <c r="X313" s="49">
        <v>0</v>
      </c>
      <c r="Y313" s="49">
        <v>0</v>
      </c>
      <c r="Z313" s="49">
        <v>0</v>
      </c>
      <c r="AA313" s="60">
        <v>0</v>
      </c>
      <c r="AB313" s="49">
        <v>0</v>
      </c>
      <c r="AC313" s="60">
        <v>0</v>
      </c>
      <c r="AD313" s="49">
        <v>0</v>
      </c>
      <c r="AE313" s="60">
        <v>0</v>
      </c>
      <c r="AF313" s="60">
        <v>0</v>
      </c>
    </row>
    <row r="314" spans="1:32">
      <c r="A314" s="62">
        <v>3400312</v>
      </c>
      <c r="B314" s="49" t="s">
        <v>1006</v>
      </c>
      <c r="C314" s="49">
        <v>34003</v>
      </c>
      <c r="D314" s="49">
        <v>12</v>
      </c>
      <c r="E314" s="49" t="s">
        <v>464</v>
      </c>
      <c r="F314" s="49">
        <v>18</v>
      </c>
      <c r="G314" s="49">
        <v>1500</v>
      </c>
      <c r="H314" s="49" t="s">
        <v>464</v>
      </c>
      <c r="I314" s="49" t="s">
        <v>464</v>
      </c>
      <c r="J314" s="49" t="s">
        <v>464</v>
      </c>
      <c r="K314" s="49" t="s">
        <v>464</v>
      </c>
      <c r="L314" s="49">
        <v>25955</v>
      </c>
      <c r="M314" s="49">
        <v>3294</v>
      </c>
      <c r="N314" s="49">
        <v>1556</v>
      </c>
      <c r="O314" s="49">
        <v>1846</v>
      </c>
      <c r="P314" s="49">
        <v>0</v>
      </c>
      <c r="Q314" s="49">
        <v>0</v>
      </c>
      <c r="R314" s="49">
        <v>127</v>
      </c>
      <c r="S314" s="49">
        <v>0</v>
      </c>
      <c r="T314" s="49">
        <v>0</v>
      </c>
      <c r="U314" s="49">
        <v>500</v>
      </c>
      <c r="V314" s="49">
        <v>0</v>
      </c>
      <c r="W314" s="49">
        <v>0</v>
      </c>
      <c r="X314" s="49">
        <v>0</v>
      </c>
      <c r="Y314" s="49">
        <v>0</v>
      </c>
      <c r="Z314" s="49">
        <v>0</v>
      </c>
      <c r="AA314" s="60">
        <v>0</v>
      </c>
      <c r="AB314" s="49">
        <v>0</v>
      </c>
      <c r="AC314" s="60">
        <v>0</v>
      </c>
      <c r="AD314" s="49">
        <v>0</v>
      </c>
      <c r="AE314" s="60">
        <v>0</v>
      </c>
      <c r="AF314" s="60">
        <v>0</v>
      </c>
    </row>
    <row r="315" spans="1:32">
      <c r="A315" s="62">
        <v>3400313</v>
      </c>
      <c r="B315" s="49" t="s">
        <v>1006</v>
      </c>
      <c r="C315" s="49">
        <v>34003</v>
      </c>
      <c r="D315" s="49">
        <v>13</v>
      </c>
      <c r="E315" s="49">
        <v>100431</v>
      </c>
      <c r="F315" s="49" t="s">
        <v>464</v>
      </c>
      <c r="G315" s="49" t="s">
        <v>464</v>
      </c>
      <c r="H315" s="49" t="s">
        <v>464</v>
      </c>
      <c r="I315" s="49" t="s">
        <v>464</v>
      </c>
      <c r="J315" s="49" t="s">
        <v>464</v>
      </c>
      <c r="K315" s="49" t="s">
        <v>464</v>
      </c>
      <c r="L315" s="49">
        <v>32121</v>
      </c>
      <c r="M315" s="49">
        <v>4076</v>
      </c>
      <c r="N315" s="49">
        <v>1926</v>
      </c>
      <c r="O315" s="49">
        <v>2284</v>
      </c>
      <c r="P315" s="49">
        <v>0</v>
      </c>
      <c r="Q315" s="49">
        <v>0</v>
      </c>
      <c r="R315" s="49">
        <v>127</v>
      </c>
      <c r="S315" s="49">
        <v>0</v>
      </c>
      <c r="T315" s="49">
        <v>0</v>
      </c>
      <c r="U315" s="49">
        <v>500</v>
      </c>
      <c r="V315" s="49">
        <v>0</v>
      </c>
      <c r="W315" s="49">
        <v>0</v>
      </c>
      <c r="X315" s="49">
        <v>0</v>
      </c>
      <c r="Y315" s="49">
        <v>0</v>
      </c>
      <c r="Z315" s="49">
        <v>0</v>
      </c>
      <c r="AA315" s="60">
        <v>0</v>
      </c>
      <c r="AB315" s="49">
        <v>0</v>
      </c>
      <c r="AC315" s="60">
        <v>0</v>
      </c>
      <c r="AD315" s="49">
        <v>0</v>
      </c>
      <c r="AE315" s="60">
        <v>0</v>
      </c>
      <c r="AF315" s="60">
        <v>0</v>
      </c>
    </row>
    <row r="316" spans="1:32">
      <c r="A316" s="62">
        <v>3400314</v>
      </c>
      <c r="B316" s="49" t="s">
        <v>1006</v>
      </c>
      <c r="C316" s="49">
        <v>34003</v>
      </c>
      <c r="D316" s="49">
        <v>14</v>
      </c>
      <c r="E316" s="49" t="s">
        <v>464</v>
      </c>
      <c r="F316" s="49">
        <v>2</v>
      </c>
      <c r="G316" s="49">
        <v>9150</v>
      </c>
      <c r="H316" s="49">
        <v>1</v>
      </c>
      <c r="I316" s="49">
        <v>1220</v>
      </c>
      <c r="J316" s="49">
        <v>3</v>
      </c>
      <c r="K316" s="49">
        <v>610</v>
      </c>
      <c r="L316" s="49">
        <v>40510</v>
      </c>
      <c r="M316" s="49">
        <v>5141</v>
      </c>
      <c r="N316" s="49">
        <v>2429</v>
      </c>
      <c r="O316" s="49">
        <v>2881</v>
      </c>
      <c r="P316" s="49">
        <v>0</v>
      </c>
      <c r="Q316" s="49">
        <v>0</v>
      </c>
      <c r="R316" s="49">
        <v>127</v>
      </c>
      <c r="S316" s="49">
        <v>0</v>
      </c>
      <c r="T316" s="49">
        <v>0</v>
      </c>
      <c r="U316" s="49">
        <v>500</v>
      </c>
      <c r="V316" s="49">
        <v>0</v>
      </c>
      <c r="W316" s="49">
        <v>0</v>
      </c>
      <c r="X316" s="49">
        <v>0</v>
      </c>
      <c r="Y316" s="49">
        <v>0</v>
      </c>
      <c r="Z316" s="49">
        <v>0</v>
      </c>
      <c r="AA316" s="60">
        <v>0</v>
      </c>
      <c r="AB316" s="49">
        <v>0</v>
      </c>
      <c r="AC316" s="60">
        <v>0</v>
      </c>
      <c r="AD316" s="49">
        <v>0</v>
      </c>
      <c r="AE316" s="60">
        <v>0</v>
      </c>
      <c r="AF316" s="60">
        <v>0</v>
      </c>
    </row>
    <row r="317" spans="1:32">
      <c r="A317" s="62">
        <v>3400315</v>
      </c>
      <c r="B317" s="49" t="s">
        <v>1006</v>
      </c>
      <c r="C317" s="49">
        <v>34003</v>
      </c>
      <c r="D317" s="49">
        <v>15</v>
      </c>
      <c r="E317" s="49" t="s">
        <v>464</v>
      </c>
      <c r="F317" s="49">
        <v>4</v>
      </c>
      <c r="G317" s="49">
        <v>14</v>
      </c>
      <c r="H317" s="49" t="s">
        <v>464</v>
      </c>
      <c r="I317" s="49" t="s">
        <v>464</v>
      </c>
      <c r="J317" s="49" t="s">
        <v>464</v>
      </c>
      <c r="K317" s="49" t="s">
        <v>464</v>
      </c>
      <c r="L317" s="49">
        <v>51982</v>
      </c>
      <c r="M317" s="49">
        <v>6597</v>
      </c>
      <c r="N317" s="49">
        <v>3117</v>
      </c>
      <c r="O317" s="49">
        <v>3697</v>
      </c>
      <c r="P317" s="49">
        <v>0</v>
      </c>
      <c r="Q317" s="49">
        <v>0</v>
      </c>
      <c r="R317" s="49">
        <v>127</v>
      </c>
      <c r="S317" s="49">
        <v>0</v>
      </c>
      <c r="T317" s="49">
        <v>0</v>
      </c>
      <c r="U317" s="49">
        <v>500</v>
      </c>
      <c r="V317" s="49">
        <v>0</v>
      </c>
      <c r="W317" s="49">
        <v>0</v>
      </c>
      <c r="X317" s="49">
        <v>0</v>
      </c>
      <c r="Y317" s="49">
        <v>0</v>
      </c>
      <c r="Z317" s="49">
        <v>0</v>
      </c>
      <c r="AA317" s="60">
        <v>0</v>
      </c>
      <c r="AB317" s="49">
        <v>0</v>
      </c>
      <c r="AC317" s="60">
        <v>0</v>
      </c>
      <c r="AD317" s="49">
        <v>0</v>
      </c>
      <c r="AE317" s="60">
        <v>0</v>
      </c>
      <c r="AF317" s="60">
        <v>0</v>
      </c>
    </row>
    <row r="318" spans="1:32">
      <c r="A318" s="62">
        <v>3400316</v>
      </c>
      <c r="B318" s="49" t="s">
        <v>1006</v>
      </c>
      <c r="C318" s="49">
        <v>34003</v>
      </c>
      <c r="D318" s="49">
        <v>16</v>
      </c>
      <c r="E318" s="49" t="s">
        <v>464</v>
      </c>
      <c r="F318" s="49">
        <v>2</v>
      </c>
      <c r="G318" s="49">
        <v>51300</v>
      </c>
      <c r="H318" s="49" t="s">
        <v>464</v>
      </c>
      <c r="I318" s="49" t="s">
        <v>464</v>
      </c>
      <c r="J318" s="49" t="s">
        <v>464</v>
      </c>
      <c r="K318" s="49" t="s">
        <v>464</v>
      </c>
      <c r="L318" s="49">
        <v>67684</v>
      </c>
      <c r="M318" s="49">
        <v>8590</v>
      </c>
      <c r="N318" s="49">
        <v>4059</v>
      </c>
      <c r="O318" s="49">
        <v>4814</v>
      </c>
      <c r="P318" s="49">
        <v>0</v>
      </c>
      <c r="Q318" s="49">
        <v>0</v>
      </c>
      <c r="R318" s="49">
        <v>127</v>
      </c>
      <c r="S318" s="49">
        <v>0</v>
      </c>
      <c r="T318" s="49">
        <v>0</v>
      </c>
      <c r="U318" s="49">
        <v>500</v>
      </c>
      <c r="V318" s="49">
        <v>0</v>
      </c>
      <c r="W318" s="49">
        <v>0</v>
      </c>
      <c r="X318" s="49">
        <v>0</v>
      </c>
      <c r="Y318" s="49">
        <v>0</v>
      </c>
      <c r="Z318" s="49">
        <v>0</v>
      </c>
      <c r="AA318" s="60">
        <v>0</v>
      </c>
      <c r="AB318" s="49">
        <v>0</v>
      </c>
      <c r="AC318" s="60">
        <v>0</v>
      </c>
      <c r="AD318" s="49">
        <v>0</v>
      </c>
      <c r="AE318" s="60">
        <v>0</v>
      </c>
      <c r="AF318" s="60">
        <v>0</v>
      </c>
    </row>
    <row r="319" spans="1:32">
      <c r="A319" s="62">
        <v>3400317</v>
      </c>
      <c r="B319" s="49" t="s">
        <v>1006</v>
      </c>
      <c r="C319" s="49">
        <v>34003</v>
      </c>
      <c r="D319" s="49">
        <v>17</v>
      </c>
      <c r="E319" s="49" t="s">
        <v>464</v>
      </c>
      <c r="F319" s="49">
        <v>21</v>
      </c>
      <c r="G319" s="49">
        <v>2000</v>
      </c>
      <c r="H319" s="49" t="s">
        <v>464</v>
      </c>
      <c r="I319" s="49" t="s">
        <v>464</v>
      </c>
      <c r="J319" s="49" t="s">
        <v>464</v>
      </c>
      <c r="K319" s="49" t="s">
        <v>464</v>
      </c>
      <c r="L319" s="49">
        <v>89194</v>
      </c>
      <c r="M319" s="49">
        <v>11320</v>
      </c>
      <c r="N319" s="49">
        <v>5349</v>
      </c>
      <c r="O319" s="49">
        <v>6344</v>
      </c>
      <c r="P319" s="49">
        <v>0</v>
      </c>
      <c r="Q319" s="49">
        <v>0</v>
      </c>
      <c r="R319" s="49">
        <v>127</v>
      </c>
      <c r="S319" s="49">
        <v>0</v>
      </c>
      <c r="T319" s="49">
        <v>0</v>
      </c>
      <c r="U319" s="49">
        <v>500</v>
      </c>
      <c r="V319" s="49">
        <v>0</v>
      </c>
      <c r="W319" s="49">
        <v>0</v>
      </c>
      <c r="X319" s="49">
        <v>0</v>
      </c>
      <c r="Y319" s="49">
        <v>0</v>
      </c>
      <c r="Z319" s="49">
        <v>0</v>
      </c>
      <c r="AA319" s="60">
        <v>0</v>
      </c>
      <c r="AB319" s="49">
        <v>0</v>
      </c>
      <c r="AC319" s="60">
        <v>0</v>
      </c>
      <c r="AD319" s="49">
        <v>0</v>
      </c>
      <c r="AE319" s="60">
        <v>0</v>
      </c>
      <c r="AF319" s="60">
        <v>0</v>
      </c>
    </row>
    <row r="320" spans="1:32">
      <c r="A320" s="62">
        <v>3400318</v>
      </c>
      <c r="B320" s="49" t="s">
        <v>1006</v>
      </c>
      <c r="C320" s="49">
        <v>34003</v>
      </c>
      <c r="D320" s="49">
        <v>18</v>
      </c>
      <c r="E320" s="49">
        <v>100441</v>
      </c>
      <c r="F320" s="49" t="s">
        <v>464</v>
      </c>
      <c r="G320" s="49" t="s">
        <v>464</v>
      </c>
      <c r="H320" s="49" t="s">
        <v>464</v>
      </c>
      <c r="I320" s="49" t="s">
        <v>464</v>
      </c>
      <c r="J320" s="49" t="s">
        <v>464</v>
      </c>
      <c r="K320" s="49" t="s">
        <v>464</v>
      </c>
      <c r="L320" s="49">
        <v>118663</v>
      </c>
      <c r="M320" s="49">
        <v>15060</v>
      </c>
      <c r="N320" s="49">
        <v>7116</v>
      </c>
      <c r="O320" s="49">
        <v>8440</v>
      </c>
      <c r="P320" s="49">
        <v>0</v>
      </c>
      <c r="Q320" s="49">
        <v>0</v>
      </c>
      <c r="R320" s="49">
        <v>127</v>
      </c>
      <c r="S320" s="49">
        <v>0</v>
      </c>
      <c r="T320" s="49">
        <v>0</v>
      </c>
      <c r="U320" s="49">
        <v>500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60">
        <v>0</v>
      </c>
      <c r="AB320" s="49">
        <v>0</v>
      </c>
      <c r="AC320" s="60">
        <v>0</v>
      </c>
      <c r="AD320" s="49">
        <v>0</v>
      </c>
      <c r="AE320" s="60">
        <v>0</v>
      </c>
      <c r="AF320" s="60">
        <v>0</v>
      </c>
    </row>
    <row r="321" spans="1:32">
      <c r="A321" s="62">
        <v>3400319</v>
      </c>
      <c r="B321" s="49" t="s">
        <v>1006</v>
      </c>
      <c r="C321" s="49">
        <v>34003</v>
      </c>
      <c r="D321" s="49">
        <v>19</v>
      </c>
      <c r="E321" s="49" t="s">
        <v>464</v>
      </c>
      <c r="F321" s="49">
        <v>2</v>
      </c>
      <c r="G321" s="49">
        <v>43800</v>
      </c>
      <c r="H321" s="49">
        <v>1</v>
      </c>
      <c r="I321" s="49">
        <v>5840</v>
      </c>
      <c r="J321" s="49">
        <v>3</v>
      </c>
      <c r="K321" s="49">
        <v>2920</v>
      </c>
      <c r="L321" s="49">
        <v>159030</v>
      </c>
      <c r="M321" s="49">
        <v>20183</v>
      </c>
      <c r="N321" s="49">
        <v>9537</v>
      </c>
      <c r="O321" s="49">
        <v>11311</v>
      </c>
      <c r="P321" s="49">
        <v>0</v>
      </c>
      <c r="Q321" s="49">
        <v>0</v>
      </c>
      <c r="R321" s="49">
        <v>127</v>
      </c>
      <c r="S321" s="49">
        <v>0</v>
      </c>
      <c r="T321" s="49">
        <v>0</v>
      </c>
      <c r="U321" s="49">
        <v>500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60">
        <v>0</v>
      </c>
      <c r="AB321" s="49">
        <v>0</v>
      </c>
      <c r="AC321" s="60">
        <v>0</v>
      </c>
      <c r="AD321" s="49">
        <v>0</v>
      </c>
      <c r="AE321" s="60">
        <v>0</v>
      </c>
      <c r="AF321" s="60">
        <v>0</v>
      </c>
    </row>
    <row r="322" spans="1:32">
      <c r="A322" s="62">
        <v>3400320</v>
      </c>
      <c r="B322" s="49" t="s">
        <v>1006</v>
      </c>
      <c r="C322" s="49">
        <v>34003</v>
      </c>
      <c r="D322" s="49">
        <v>20</v>
      </c>
      <c r="E322" s="49" t="s">
        <v>464</v>
      </c>
      <c r="F322" s="49">
        <v>4</v>
      </c>
      <c r="G322" s="49">
        <v>16</v>
      </c>
      <c r="H322" s="49" t="s">
        <v>464</v>
      </c>
      <c r="I322" s="49" t="s">
        <v>464</v>
      </c>
      <c r="J322" s="49" t="s">
        <v>464</v>
      </c>
      <c r="K322" s="49" t="s">
        <v>464</v>
      </c>
      <c r="L322" s="49">
        <v>214311</v>
      </c>
      <c r="M322" s="49">
        <v>27199</v>
      </c>
      <c r="N322" s="49">
        <v>12852</v>
      </c>
      <c r="O322" s="49">
        <v>15243</v>
      </c>
      <c r="P322" s="49">
        <v>0</v>
      </c>
      <c r="Q322" s="49">
        <v>0</v>
      </c>
      <c r="R322" s="49">
        <v>127</v>
      </c>
      <c r="S322" s="49">
        <v>0</v>
      </c>
      <c r="T322" s="49">
        <v>0</v>
      </c>
      <c r="U322" s="49">
        <v>500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60">
        <v>0</v>
      </c>
      <c r="AB322" s="49">
        <v>0</v>
      </c>
      <c r="AC322" s="60">
        <v>0</v>
      </c>
      <c r="AD322" s="49">
        <v>0</v>
      </c>
      <c r="AE322" s="60">
        <v>0</v>
      </c>
      <c r="AF322" s="60">
        <v>0</v>
      </c>
    </row>
    <row r="323" spans="1:32">
      <c r="A323" s="62">
        <v>3300400</v>
      </c>
      <c r="B323" s="49" t="s">
        <v>1007</v>
      </c>
      <c r="C323" s="49">
        <v>33004</v>
      </c>
      <c r="D323" s="49">
        <v>0</v>
      </c>
      <c r="E323" s="49"/>
      <c r="L323" s="49">
        <v>686</v>
      </c>
      <c r="M323" s="49">
        <v>103</v>
      </c>
      <c r="N323" s="49">
        <v>50</v>
      </c>
      <c r="O323" s="49">
        <v>41</v>
      </c>
      <c r="P323" s="49">
        <v>0</v>
      </c>
      <c r="Q323" s="49">
        <v>0</v>
      </c>
      <c r="R323" s="49">
        <v>90</v>
      </c>
      <c r="S323" s="49">
        <v>0</v>
      </c>
      <c r="T323" s="49">
        <v>0</v>
      </c>
      <c r="U323" s="49">
        <v>500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60">
        <v>0</v>
      </c>
      <c r="AB323" s="49">
        <v>0</v>
      </c>
      <c r="AC323" s="60">
        <v>0</v>
      </c>
      <c r="AD323" s="49">
        <v>0</v>
      </c>
      <c r="AE323" s="60">
        <v>0</v>
      </c>
      <c r="AF323" s="60">
        <v>0</v>
      </c>
    </row>
    <row r="324" spans="1:32">
      <c r="A324" s="62">
        <v>3300401</v>
      </c>
      <c r="B324" s="49" t="s">
        <v>1007</v>
      </c>
      <c r="C324" s="49">
        <v>33004</v>
      </c>
      <c r="D324" s="49">
        <v>1</v>
      </c>
      <c r="E324" s="49" t="s">
        <v>464</v>
      </c>
      <c r="F324" s="49">
        <v>1</v>
      </c>
      <c r="G324" s="49">
        <v>340</v>
      </c>
      <c r="H324" s="49" t="s">
        <v>464</v>
      </c>
      <c r="I324" s="49" t="s">
        <v>464</v>
      </c>
      <c r="J324" s="49" t="s">
        <v>464</v>
      </c>
      <c r="K324" s="49" t="s">
        <v>464</v>
      </c>
      <c r="L324" s="49">
        <v>1509</v>
      </c>
      <c r="M324" s="49">
        <v>226</v>
      </c>
      <c r="N324" s="49">
        <v>110</v>
      </c>
      <c r="O324" s="49">
        <v>90</v>
      </c>
      <c r="P324" s="49">
        <v>0</v>
      </c>
      <c r="Q324" s="49">
        <v>0</v>
      </c>
      <c r="R324" s="49">
        <v>90</v>
      </c>
      <c r="S324" s="49">
        <v>0</v>
      </c>
      <c r="T324" s="49">
        <v>0</v>
      </c>
      <c r="U324" s="49">
        <v>500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60">
        <v>0</v>
      </c>
      <c r="AB324" s="49">
        <v>0</v>
      </c>
      <c r="AC324" s="60">
        <v>0</v>
      </c>
      <c r="AD324" s="49">
        <v>0</v>
      </c>
      <c r="AE324" s="60">
        <v>0</v>
      </c>
      <c r="AF324" s="60">
        <v>0</v>
      </c>
    </row>
    <row r="325" spans="1:32">
      <c r="A325" s="62">
        <v>3300402</v>
      </c>
      <c r="B325" s="49" t="s">
        <v>1007</v>
      </c>
      <c r="C325" s="49">
        <v>33004</v>
      </c>
      <c r="D325" s="49">
        <v>2</v>
      </c>
      <c r="E325" s="49">
        <v>100311</v>
      </c>
      <c r="F325" s="49" t="s">
        <v>464</v>
      </c>
      <c r="G325" s="49" t="s">
        <v>464</v>
      </c>
      <c r="H325" s="49" t="s">
        <v>464</v>
      </c>
      <c r="I325" s="49" t="s">
        <v>464</v>
      </c>
      <c r="J325" s="49" t="s">
        <v>464</v>
      </c>
      <c r="K325" s="49" t="s">
        <v>464</v>
      </c>
      <c r="L325" s="49">
        <v>2538</v>
      </c>
      <c r="M325" s="49">
        <v>381</v>
      </c>
      <c r="N325" s="49">
        <v>185</v>
      </c>
      <c r="O325" s="49">
        <v>151</v>
      </c>
      <c r="P325" s="49">
        <v>0</v>
      </c>
      <c r="Q325" s="49">
        <v>0</v>
      </c>
      <c r="R325" s="49">
        <v>90</v>
      </c>
      <c r="S325" s="49">
        <v>0</v>
      </c>
      <c r="T325" s="49">
        <v>0</v>
      </c>
      <c r="U325" s="49">
        <v>500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60">
        <v>0</v>
      </c>
      <c r="AB325" s="49">
        <v>0</v>
      </c>
      <c r="AC325" s="60">
        <v>0</v>
      </c>
      <c r="AD325" s="49">
        <v>0</v>
      </c>
      <c r="AE325" s="60">
        <v>0</v>
      </c>
      <c r="AF325" s="60">
        <v>0</v>
      </c>
    </row>
    <row r="326" spans="1:32">
      <c r="A326" s="62">
        <v>3300403</v>
      </c>
      <c r="B326" s="49" t="s">
        <v>1007</v>
      </c>
      <c r="C326" s="49">
        <v>33004</v>
      </c>
      <c r="D326" s="49">
        <v>3</v>
      </c>
      <c r="E326" s="49" t="s">
        <v>464</v>
      </c>
      <c r="F326" s="49">
        <v>1</v>
      </c>
      <c r="G326" s="49">
        <v>660</v>
      </c>
      <c r="H326" s="49" t="s">
        <v>464</v>
      </c>
      <c r="I326" s="49" t="s">
        <v>464</v>
      </c>
      <c r="J326" s="49" t="s">
        <v>464</v>
      </c>
      <c r="K326" s="49" t="s">
        <v>464</v>
      </c>
      <c r="L326" s="49">
        <v>3910</v>
      </c>
      <c r="M326" s="49">
        <v>587</v>
      </c>
      <c r="N326" s="49">
        <v>285</v>
      </c>
      <c r="O326" s="49">
        <v>233</v>
      </c>
      <c r="P326" s="49">
        <v>0</v>
      </c>
      <c r="Q326" s="49">
        <v>0</v>
      </c>
      <c r="R326" s="49">
        <v>90</v>
      </c>
      <c r="S326" s="49">
        <v>0</v>
      </c>
      <c r="T326" s="49">
        <v>0</v>
      </c>
      <c r="U326" s="49">
        <v>500</v>
      </c>
      <c r="V326" s="49">
        <v>0</v>
      </c>
      <c r="W326" s="49">
        <v>0</v>
      </c>
      <c r="X326" s="49">
        <v>0</v>
      </c>
      <c r="Y326" s="49">
        <v>0</v>
      </c>
      <c r="Z326" s="49">
        <v>0</v>
      </c>
      <c r="AA326" s="60">
        <v>0</v>
      </c>
      <c r="AB326" s="49">
        <v>0</v>
      </c>
      <c r="AC326" s="60">
        <v>0</v>
      </c>
      <c r="AD326" s="49">
        <v>0</v>
      </c>
      <c r="AE326" s="60">
        <v>0</v>
      </c>
      <c r="AF326" s="60">
        <v>0</v>
      </c>
    </row>
    <row r="327" spans="1:32">
      <c r="A327" s="62">
        <v>3300404</v>
      </c>
      <c r="B327" s="49" t="s">
        <v>1007</v>
      </c>
      <c r="C327" s="49">
        <v>33004</v>
      </c>
      <c r="D327" s="49">
        <v>4</v>
      </c>
      <c r="E327" s="49" t="s">
        <v>464</v>
      </c>
      <c r="F327" s="49">
        <v>2</v>
      </c>
      <c r="G327" s="49">
        <v>1650</v>
      </c>
      <c r="H327" s="49">
        <v>1</v>
      </c>
      <c r="I327" s="49">
        <v>220</v>
      </c>
      <c r="J327" s="49">
        <v>3</v>
      </c>
      <c r="K327" s="49">
        <v>110</v>
      </c>
      <c r="L327" s="49">
        <v>5419</v>
      </c>
      <c r="M327" s="49">
        <v>813</v>
      </c>
      <c r="N327" s="49">
        <v>395</v>
      </c>
      <c r="O327" s="49">
        <v>323</v>
      </c>
      <c r="P327" s="49">
        <v>0</v>
      </c>
      <c r="Q327" s="49">
        <v>0</v>
      </c>
      <c r="R327" s="49">
        <v>90</v>
      </c>
      <c r="S327" s="49">
        <v>0</v>
      </c>
      <c r="T327" s="49">
        <v>0</v>
      </c>
      <c r="U327" s="49">
        <v>500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60">
        <v>0</v>
      </c>
      <c r="AB327" s="49">
        <v>0</v>
      </c>
      <c r="AC327" s="60">
        <v>0</v>
      </c>
      <c r="AD327" s="49">
        <v>0</v>
      </c>
      <c r="AE327" s="60">
        <v>0</v>
      </c>
      <c r="AF327" s="60">
        <v>0</v>
      </c>
    </row>
    <row r="328" spans="1:32">
      <c r="A328" s="62">
        <v>3300405</v>
      </c>
      <c r="B328" s="49" t="s">
        <v>1007</v>
      </c>
      <c r="C328" s="49">
        <v>33004</v>
      </c>
      <c r="D328" s="49">
        <v>5</v>
      </c>
      <c r="E328" s="49" t="s">
        <v>464</v>
      </c>
      <c r="F328" s="49">
        <v>4</v>
      </c>
      <c r="G328" s="49">
        <v>10</v>
      </c>
      <c r="H328" s="49" t="s">
        <v>464</v>
      </c>
      <c r="I328" s="49" t="s">
        <v>464</v>
      </c>
      <c r="J328" s="49" t="s">
        <v>464</v>
      </c>
      <c r="K328" s="49" t="s">
        <v>464</v>
      </c>
      <c r="L328" s="49">
        <v>7065</v>
      </c>
      <c r="M328" s="49">
        <v>1060</v>
      </c>
      <c r="N328" s="49">
        <v>515</v>
      </c>
      <c r="O328" s="49">
        <v>422</v>
      </c>
      <c r="P328" s="49">
        <v>0</v>
      </c>
      <c r="Q328" s="49">
        <v>0</v>
      </c>
      <c r="R328" s="49">
        <v>90</v>
      </c>
      <c r="S328" s="49">
        <v>0</v>
      </c>
      <c r="T328" s="49">
        <v>0</v>
      </c>
      <c r="U328" s="49">
        <v>500</v>
      </c>
      <c r="V328" s="49">
        <v>0</v>
      </c>
      <c r="W328" s="49">
        <v>0</v>
      </c>
      <c r="X328" s="49">
        <v>0</v>
      </c>
      <c r="Y328" s="49">
        <v>0</v>
      </c>
      <c r="Z328" s="49">
        <v>0</v>
      </c>
      <c r="AA328" s="60">
        <v>0</v>
      </c>
      <c r="AB328" s="49">
        <v>0</v>
      </c>
      <c r="AC328" s="60">
        <v>0</v>
      </c>
      <c r="AD328" s="49">
        <v>0</v>
      </c>
      <c r="AE328" s="60">
        <v>0</v>
      </c>
      <c r="AF328" s="60">
        <v>0</v>
      </c>
    </row>
    <row r="329" spans="1:32">
      <c r="A329" s="62">
        <v>3300406</v>
      </c>
      <c r="B329" s="49" t="s">
        <v>1007</v>
      </c>
      <c r="C329" s="49">
        <v>33004</v>
      </c>
      <c r="D329" s="49">
        <v>6</v>
      </c>
      <c r="E329" s="49" t="s">
        <v>464</v>
      </c>
      <c r="F329" s="49">
        <v>1</v>
      </c>
      <c r="G329" s="49">
        <v>780</v>
      </c>
      <c r="H329" s="49" t="s">
        <v>464</v>
      </c>
      <c r="I329" s="49" t="s">
        <v>464</v>
      </c>
      <c r="J329" s="49" t="s">
        <v>464</v>
      </c>
      <c r="K329" s="49" t="s">
        <v>464</v>
      </c>
      <c r="L329" s="49">
        <v>8849</v>
      </c>
      <c r="M329" s="49">
        <v>1328</v>
      </c>
      <c r="N329" s="49">
        <v>645</v>
      </c>
      <c r="O329" s="49">
        <v>528</v>
      </c>
      <c r="P329" s="49">
        <v>0</v>
      </c>
      <c r="Q329" s="49">
        <v>0</v>
      </c>
      <c r="R329" s="49">
        <v>90</v>
      </c>
      <c r="S329" s="49">
        <v>0</v>
      </c>
      <c r="T329" s="49">
        <v>0</v>
      </c>
      <c r="U329" s="49">
        <v>500</v>
      </c>
      <c r="V329" s="49">
        <v>0</v>
      </c>
      <c r="W329" s="49">
        <v>0</v>
      </c>
      <c r="X329" s="49">
        <v>0</v>
      </c>
      <c r="Y329" s="49">
        <v>0</v>
      </c>
      <c r="Z329" s="49">
        <v>0</v>
      </c>
      <c r="AA329" s="60">
        <v>0</v>
      </c>
      <c r="AB329" s="49">
        <v>0</v>
      </c>
      <c r="AC329" s="60">
        <v>0</v>
      </c>
      <c r="AD329" s="49">
        <v>0</v>
      </c>
      <c r="AE329" s="60">
        <v>0</v>
      </c>
      <c r="AF329" s="60">
        <v>0</v>
      </c>
    </row>
    <row r="330" spans="1:32">
      <c r="A330" s="62">
        <v>3300407</v>
      </c>
      <c r="B330" s="49" t="s">
        <v>1007</v>
      </c>
      <c r="C330" s="49">
        <v>33004</v>
      </c>
      <c r="D330" s="49">
        <v>7</v>
      </c>
      <c r="E330" s="49" t="s">
        <v>464</v>
      </c>
      <c r="F330" s="49">
        <v>20</v>
      </c>
      <c r="G330" s="49">
        <v>1000</v>
      </c>
      <c r="H330" s="49" t="s">
        <v>464</v>
      </c>
      <c r="I330" s="49" t="s">
        <v>464</v>
      </c>
      <c r="J330" s="49" t="s">
        <v>464</v>
      </c>
      <c r="K330" s="49" t="s">
        <v>464</v>
      </c>
      <c r="L330" s="49">
        <v>10770</v>
      </c>
      <c r="M330" s="49">
        <v>1617</v>
      </c>
      <c r="N330" s="49">
        <v>785</v>
      </c>
      <c r="O330" s="49">
        <v>643</v>
      </c>
      <c r="P330" s="49">
        <v>0</v>
      </c>
      <c r="Q330" s="49">
        <v>0</v>
      </c>
      <c r="R330" s="49">
        <v>90</v>
      </c>
      <c r="S330" s="49">
        <v>0</v>
      </c>
      <c r="T330" s="49">
        <v>0</v>
      </c>
      <c r="U330" s="49">
        <v>500</v>
      </c>
      <c r="V330" s="49">
        <v>0</v>
      </c>
      <c r="W330" s="49">
        <v>0</v>
      </c>
      <c r="X330" s="49">
        <v>0</v>
      </c>
      <c r="Y330" s="49">
        <v>0</v>
      </c>
      <c r="Z330" s="49">
        <v>0</v>
      </c>
      <c r="AA330" s="60">
        <v>0</v>
      </c>
      <c r="AB330" s="49">
        <v>0</v>
      </c>
      <c r="AC330" s="60">
        <v>0</v>
      </c>
      <c r="AD330" s="49">
        <v>0</v>
      </c>
      <c r="AE330" s="60">
        <v>0</v>
      </c>
      <c r="AF330" s="60">
        <v>0</v>
      </c>
    </row>
    <row r="331" spans="1:32">
      <c r="A331" s="62">
        <v>3300408</v>
      </c>
      <c r="B331" s="49" t="s">
        <v>1007</v>
      </c>
      <c r="C331" s="49">
        <v>33004</v>
      </c>
      <c r="D331" s="49">
        <v>8</v>
      </c>
      <c r="E331" s="49">
        <v>100321</v>
      </c>
      <c r="F331" s="49" t="s">
        <v>464</v>
      </c>
      <c r="G331" s="49" t="s">
        <v>464</v>
      </c>
      <c r="H331" s="49" t="s">
        <v>464</v>
      </c>
      <c r="I331" s="49" t="s">
        <v>464</v>
      </c>
      <c r="J331" s="49" t="s">
        <v>464</v>
      </c>
      <c r="K331" s="49" t="s">
        <v>464</v>
      </c>
      <c r="L331" s="49">
        <v>12828</v>
      </c>
      <c r="M331" s="49">
        <v>1926</v>
      </c>
      <c r="N331" s="49">
        <v>935</v>
      </c>
      <c r="O331" s="49">
        <v>766</v>
      </c>
      <c r="P331" s="49">
        <v>0</v>
      </c>
      <c r="Q331" s="49">
        <v>0</v>
      </c>
      <c r="R331" s="49">
        <v>90</v>
      </c>
      <c r="S331" s="49">
        <v>0</v>
      </c>
      <c r="T331" s="49">
        <v>0</v>
      </c>
      <c r="U331" s="49">
        <v>500</v>
      </c>
      <c r="V331" s="49">
        <v>0</v>
      </c>
      <c r="W331" s="49">
        <v>0</v>
      </c>
      <c r="X331" s="49">
        <v>0</v>
      </c>
      <c r="Y331" s="49">
        <v>0</v>
      </c>
      <c r="Z331" s="49">
        <v>0</v>
      </c>
      <c r="AA331" s="60">
        <v>0</v>
      </c>
      <c r="AB331" s="49">
        <v>0</v>
      </c>
      <c r="AC331" s="60">
        <v>0</v>
      </c>
      <c r="AD331" s="49">
        <v>0</v>
      </c>
      <c r="AE331" s="60">
        <v>0</v>
      </c>
      <c r="AF331" s="60">
        <v>0</v>
      </c>
    </row>
    <row r="332" spans="1:32">
      <c r="A332" s="62">
        <v>3300409</v>
      </c>
      <c r="B332" s="49" t="s">
        <v>1007</v>
      </c>
      <c r="C332" s="49">
        <v>33004</v>
      </c>
      <c r="D332" s="49">
        <v>9</v>
      </c>
      <c r="E332" s="49" t="s">
        <v>464</v>
      </c>
      <c r="F332" s="49">
        <v>2</v>
      </c>
      <c r="G332" s="49">
        <v>2550</v>
      </c>
      <c r="H332" s="49">
        <v>1</v>
      </c>
      <c r="I332" s="49">
        <v>340</v>
      </c>
      <c r="J332" s="49">
        <v>3</v>
      </c>
      <c r="K332" s="49">
        <v>170</v>
      </c>
      <c r="L332" s="49">
        <v>15023</v>
      </c>
      <c r="M332" s="49">
        <v>2255</v>
      </c>
      <c r="N332" s="49">
        <v>1095</v>
      </c>
      <c r="O332" s="49">
        <v>897</v>
      </c>
      <c r="P332" s="49">
        <v>0</v>
      </c>
      <c r="Q332" s="49">
        <v>0</v>
      </c>
      <c r="R332" s="49">
        <v>90</v>
      </c>
      <c r="S332" s="49">
        <v>0</v>
      </c>
      <c r="T332" s="49">
        <v>0</v>
      </c>
      <c r="U332" s="49">
        <v>500</v>
      </c>
      <c r="V332" s="49">
        <v>0</v>
      </c>
      <c r="W332" s="49">
        <v>0</v>
      </c>
      <c r="X332" s="49">
        <v>0</v>
      </c>
      <c r="Y332" s="49">
        <v>0</v>
      </c>
      <c r="Z332" s="49">
        <v>0</v>
      </c>
      <c r="AA332" s="60">
        <v>0</v>
      </c>
      <c r="AB332" s="49">
        <v>0</v>
      </c>
      <c r="AC332" s="60">
        <v>0</v>
      </c>
      <c r="AD332" s="49">
        <v>0</v>
      </c>
      <c r="AE332" s="60">
        <v>0</v>
      </c>
      <c r="AF332" s="60">
        <v>0</v>
      </c>
    </row>
    <row r="333" spans="1:32">
      <c r="A333" s="62">
        <v>3300410</v>
      </c>
      <c r="B333" s="49" t="s">
        <v>1007</v>
      </c>
      <c r="C333" s="49">
        <v>33004</v>
      </c>
      <c r="D333" s="49">
        <v>10</v>
      </c>
      <c r="E333" s="49" t="s">
        <v>464</v>
      </c>
      <c r="F333" s="49">
        <v>4</v>
      </c>
      <c r="G333" s="49">
        <v>12</v>
      </c>
      <c r="H333" s="49" t="s">
        <v>464</v>
      </c>
      <c r="I333" s="49" t="s">
        <v>464</v>
      </c>
      <c r="J333" s="49" t="s">
        <v>464</v>
      </c>
      <c r="K333" s="49" t="s">
        <v>464</v>
      </c>
      <c r="L333" s="49">
        <v>17355</v>
      </c>
      <c r="M333" s="49">
        <v>2605</v>
      </c>
      <c r="N333" s="49">
        <v>1265</v>
      </c>
      <c r="O333" s="49">
        <v>1037</v>
      </c>
      <c r="P333" s="49">
        <v>0</v>
      </c>
      <c r="Q333" s="49">
        <v>0</v>
      </c>
      <c r="R333" s="49">
        <v>90</v>
      </c>
      <c r="S333" s="49">
        <v>0</v>
      </c>
      <c r="T333" s="49">
        <v>0</v>
      </c>
      <c r="U333" s="49">
        <v>500</v>
      </c>
      <c r="V333" s="49">
        <v>0</v>
      </c>
      <c r="W333" s="49">
        <v>0</v>
      </c>
      <c r="X333" s="49">
        <v>0</v>
      </c>
      <c r="Y333" s="49">
        <v>0</v>
      </c>
      <c r="Z333" s="49">
        <v>0</v>
      </c>
      <c r="AA333" s="60">
        <v>0</v>
      </c>
      <c r="AB333" s="49">
        <v>0</v>
      </c>
      <c r="AC333" s="60">
        <v>0</v>
      </c>
      <c r="AD333" s="49">
        <v>0</v>
      </c>
      <c r="AE333" s="60">
        <v>0</v>
      </c>
      <c r="AF333" s="60">
        <v>0</v>
      </c>
    </row>
    <row r="334" s="60" customFormat="1" spans="1:32">
      <c r="A334" s="62">
        <v>3300411</v>
      </c>
      <c r="B334" s="49" t="s">
        <v>1007</v>
      </c>
      <c r="C334" s="49">
        <v>33004</v>
      </c>
      <c r="D334" s="49">
        <v>11</v>
      </c>
      <c r="E334" s="49" t="s">
        <v>464</v>
      </c>
      <c r="F334" s="49">
        <v>1</v>
      </c>
      <c r="G334" s="49">
        <v>1380</v>
      </c>
      <c r="H334" s="49" t="s">
        <v>464</v>
      </c>
      <c r="I334" s="49" t="s">
        <v>464</v>
      </c>
      <c r="J334" s="49" t="s">
        <v>464</v>
      </c>
      <c r="K334" s="49" t="s">
        <v>464</v>
      </c>
      <c r="L334" s="49">
        <v>20511</v>
      </c>
      <c r="M334" s="49">
        <v>3079</v>
      </c>
      <c r="N334" s="49">
        <v>1495</v>
      </c>
      <c r="O334" s="49">
        <v>1225</v>
      </c>
      <c r="P334" s="49">
        <v>0</v>
      </c>
      <c r="Q334" s="49">
        <v>0</v>
      </c>
      <c r="R334" s="49">
        <v>90</v>
      </c>
      <c r="S334" s="49">
        <v>0</v>
      </c>
      <c r="T334" s="49">
        <v>0</v>
      </c>
      <c r="U334" s="49">
        <v>500</v>
      </c>
      <c r="V334" s="49">
        <v>0</v>
      </c>
      <c r="W334" s="49">
        <v>0</v>
      </c>
      <c r="X334" s="49">
        <v>0</v>
      </c>
      <c r="Y334" s="49">
        <v>0</v>
      </c>
      <c r="Z334" s="49">
        <v>0</v>
      </c>
      <c r="AA334" s="60">
        <v>0</v>
      </c>
      <c r="AB334" s="49">
        <v>0</v>
      </c>
      <c r="AC334" s="60">
        <v>0</v>
      </c>
      <c r="AD334" s="49">
        <v>0</v>
      </c>
      <c r="AE334" s="60">
        <v>0</v>
      </c>
      <c r="AF334" s="60">
        <v>0</v>
      </c>
    </row>
    <row r="335" spans="1:32">
      <c r="A335" s="62">
        <v>3300412</v>
      </c>
      <c r="B335" s="49" t="s">
        <v>1007</v>
      </c>
      <c r="C335" s="49">
        <v>33004</v>
      </c>
      <c r="D335" s="49">
        <v>12</v>
      </c>
      <c r="E335" s="49" t="s">
        <v>464</v>
      </c>
      <c r="F335" s="49">
        <v>19</v>
      </c>
      <c r="G335" s="49">
        <v>1500</v>
      </c>
      <c r="H335" s="49" t="s">
        <v>464</v>
      </c>
      <c r="I335" s="49" t="s">
        <v>464</v>
      </c>
      <c r="J335" s="49" t="s">
        <v>464</v>
      </c>
      <c r="K335" s="49" t="s">
        <v>464</v>
      </c>
      <c r="L335" s="49">
        <v>24833</v>
      </c>
      <c r="M335" s="49">
        <v>3728</v>
      </c>
      <c r="N335" s="49">
        <v>1810</v>
      </c>
      <c r="O335" s="49">
        <v>1484</v>
      </c>
      <c r="P335" s="49">
        <v>0</v>
      </c>
      <c r="Q335" s="49">
        <v>0</v>
      </c>
      <c r="R335" s="49">
        <v>90</v>
      </c>
      <c r="S335" s="49">
        <v>0</v>
      </c>
      <c r="T335" s="49">
        <v>0</v>
      </c>
      <c r="U335" s="49">
        <v>500</v>
      </c>
      <c r="V335" s="49">
        <v>0</v>
      </c>
      <c r="W335" s="49">
        <v>0</v>
      </c>
      <c r="X335" s="49">
        <v>0</v>
      </c>
      <c r="Y335" s="49">
        <v>0</v>
      </c>
      <c r="Z335" s="49">
        <v>0</v>
      </c>
      <c r="AA335" s="60">
        <v>0</v>
      </c>
      <c r="AB335" s="49">
        <v>0</v>
      </c>
      <c r="AC335" s="60">
        <v>0</v>
      </c>
      <c r="AD335" s="49">
        <v>0</v>
      </c>
      <c r="AE335" s="60">
        <v>0</v>
      </c>
      <c r="AF335" s="60">
        <v>0</v>
      </c>
    </row>
    <row r="336" spans="1:32">
      <c r="A336" s="62">
        <v>3300413</v>
      </c>
      <c r="B336" s="49" t="s">
        <v>1007</v>
      </c>
      <c r="C336" s="49">
        <v>33004</v>
      </c>
      <c r="D336" s="49">
        <v>13</v>
      </c>
      <c r="E336" s="49">
        <v>100331</v>
      </c>
      <c r="F336" s="49" t="s">
        <v>464</v>
      </c>
      <c r="G336" s="49" t="s">
        <v>464</v>
      </c>
      <c r="H336" s="49" t="s">
        <v>464</v>
      </c>
      <c r="I336" s="49" t="s">
        <v>464</v>
      </c>
      <c r="J336" s="49" t="s">
        <v>464</v>
      </c>
      <c r="K336" s="49" t="s">
        <v>464</v>
      </c>
      <c r="L336" s="49">
        <v>30732</v>
      </c>
      <c r="M336" s="49">
        <v>4614</v>
      </c>
      <c r="N336" s="49">
        <v>2240</v>
      </c>
      <c r="O336" s="49">
        <v>1836</v>
      </c>
      <c r="P336" s="49">
        <v>0</v>
      </c>
      <c r="Q336" s="49">
        <v>0</v>
      </c>
      <c r="R336" s="49">
        <v>90</v>
      </c>
      <c r="S336" s="49">
        <v>0</v>
      </c>
      <c r="T336" s="49">
        <v>0</v>
      </c>
      <c r="U336" s="49">
        <v>500</v>
      </c>
      <c r="V336" s="49">
        <v>0</v>
      </c>
      <c r="W336" s="49">
        <v>0</v>
      </c>
      <c r="X336" s="49">
        <v>0</v>
      </c>
      <c r="Y336" s="49">
        <v>0</v>
      </c>
      <c r="Z336" s="49">
        <v>0</v>
      </c>
      <c r="AA336" s="60">
        <v>0</v>
      </c>
      <c r="AB336" s="49">
        <v>0</v>
      </c>
      <c r="AC336" s="60">
        <v>0</v>
      </c>
      <c r="AD336" s="49">
        <v>0</v>
      </c>
      <c r="AE336" s="60">
        <v>0</v>
      </c>
      <c r="AF336" s="60">
        <v>0</v>
      </c>
    </row>
    <row r="337" spans="1:32">
      <c r="A337" s="62">
        <v>3300414</v>
      </c>
      <c r="B337" s="49" t="s">
        <v>1007</v>
      </c>
      <c r="C337" s="49">
        <v>33004</v>
      </c>
      <c r="D337" s="49">
        <v>14</v>
      </c>
      <c r="E337" s="49" t="s">
        <v>464</v>
      </c>
      <c r="F337" s="49">
        <v>2</v>
      </c>
      <c r="G337" s="49">
        <v>9150</v>
      </c>
      <c r="H337" s="49">
        <v>1</v>
      </c>
      <c r="I337" s="49">
        <v>1220</v>
      </c>
      <c r="J337" s="49">
        <v>3</v>
      </c>
      <c r="K337" s="49">
        <v>610</v>
      </c>
      <c r="L337" s="49">
        <v>38759</v>
      </c>
      <c r="M337" s="49">
        <v>5819</v>
      </c>
      <c r="N337" s="49">
        <v>2825</v>
      </c>
      <c r="O337" s="49">
        <v>2316</v>
      </c>
      <c r="P337" s="49">
        <v>0</v>
      </c>
      <c r="Q337" s="49">
        <v>0</v>
      </c>
      <c r="R337" s="49">
        <v>90</v>
      </c>
      <c r="S337" s="49">
        <v>0</v>
      </c>
      <c r="T337" s="49">
        <v>0</v>
      </c>
      <c r="U337" s="49">
        <v>500</v>
      </c>
      <c r="V337" s="49">
        <v>0</v>
      </c>
      <c r="W337" s="49">
        <v>0</v>
      </c>
      <c r="X337" s="49">
        <v>0</v>
      </c>
      <c r="Y337" s="49">
        <v>0</v>
      </c>
      <c r="Z337" s="49">
        <v>0</v>
      </c>
      <c r="AA337" s="60">
        <v>0</v>
      </c>
      <c r="AB337" s="49">
        <v>0</v>
      </c>
      <c r="AC337" s="60">
        <v>0</v>
      </c>
      <c r="AD337" s="49">
        <v>0</v>
      </c>
      <c r="AE337" s="60">
        <v>0</v>
      </c>
      <c r="AF337" s="60">
        <v>0</v>
      </c>
    </row>
    <row r="338" spans="1:32">
      <c r="A338" s="62">
        <v>3300415</v>
      </c>
      <c r="B338" s="49" t="s">
        <v>1007</v>
      </c>
      <c r="C338" s="49">
        <v>33004</v>
      </c>
      <c r="D338" s="49">
        <v>15</v>
      </c>
      <c r="E338" s="49" t="s">
        <v>464</v>
      </c>
      <c r="F338" s="49">
        <v>4</v>
      </c>
      <c r="G338" s="49">
        <v>14</v>
      </c>
      <c r="H338" s="49" t="s">
        <v>464</v>
      </c>
      <c r="I338" s="49" t="s">
        <v>464</v>
      </c>
      <c r="J338" s="49" t="s">
        <v>464</v>
      </c>
      <c r="K338" s="49" t="s">
        <v>464</v>
      </c>
      <c r="L338" s="49">
        <v>49735</v>
      </c>
      <c r="M338" s="49">
        <v>7467</v>
      </c>
      <c r="N338" s="49">
        <v>3625</v>
      </c>
      <c r="O338" s="49">
        <v>2972</v>
      </c>
      <c r="P338" s="49">
        <v>0</v>
      </c>
      <c r="Q338" s="49">
        <v>0</v>
      </c>
      <c r="R338" s="49">
        <v>90</v>
      </c>
      <c r="S338" s="49">
        <v>0</v>
      </c>
      <c r="T338" s="49">
        <v>0</v>
      </c>
      <c r="U338" s="49">
        <v>500</v>
      </c>
      <c r="V338" s="49">
        <v>0</v>
      </c>
      <c r="W338" s="49">
        <v>0</v>
      </c>
      <c r="X338" s="49">
        <v>0</v>
      </c>
      <c r="Y338" s="49">
        <v>0</v>
      </c>
      <c r="Z338" s="49">
        <v>0</v>
      </c>
      <c r="AA338" s="60">
        <v>0</v>
      </c>
      <c r="AB338" s="49">
        <v>0</v>
      </c>
      <c r="AC338" s="60">
        <v>0</v>
      </c>
      <c r="AD338" s="49">
        <v>0</v>
      </c>
      <c r="AE338" s="60">
        <v>0</v>
      </c>
      <c r="AF338" s="60">
        <v>0</v>
      </c>
    </row>
    <row r="339" spans="1:32">
      <c r="A339" s="62">
        <v>3300416</v>
      </c>
      <c r="B339" s="49" t="s">
        <v>1007</v>
      </c>
      <c r="C339" s="49">
        <v>33004</v>
      </c>
      <c r="D339" s="49">
        <v>16</v>
      </c>
      <c r="E339" s="49" t="s">
        <v>464</v>
      </c>
      <c r="F339" s="49">
        <v>1</v>
      </c>
      <c r="G339" s="49">
        <v>6840</v>
      </c>
      <c r="H339" s="49" t="s">
        <v>464</v>
      </c>
      <c r="I339" s="49" t="s">
        <v>464</v>
      </c>
      <c r="J339" s="49" t="s">
        <v>464</v>
      </c>
      <c r="K339" s="49" t="s">
        <v>464</v>
      </c>
      <c r="L339" s="49">
        <v>64758</v>
      </c>
      <c r="M339" s="49">
        <v>9723</v>
      </c>
      <c r="N339" s="49">
        <v>4720</v>
      </c>
      <c r="O339" s="49">
        <v>3870</v>
      </c>
      <c r="P339" s="49">
        <v>0</v>
      </c>
      <c r="Q339" s="49">
        <v>0</v>
      </c>
      <c r="R339" s="49">
        <v>90</v>
      </c>
      <c r="S339" s="49">
        <v>0</v>
      </c>
      <c r="T339" s="49">
        <v>0</v>
      </c>
      <c r="U339" s="49">
        <v>500</v>
      </c>
      <c r="V339" s="49">
        <v>0</v>
      </c>
      <c r="W339" s="49">
        <v>0</v>
      </c>
      <c r="X339" s="49">
        <v>0</v>
      </c>
      <c r="Y339" s="49">
        <v>0</v>
      </c>
      <c r="Z339" s="49">
        <v>0</v>
      </c>
      <c r="AA339" s="60">
        <v>0</v>
      </c>
      <c r="AB339" s="49">
        <v>0</v>
      </c>
      <c r="AC339" s="60">
        <v>0</v>
      </c>
      <c r="AD339" s="49">
        <v>0</v>
      </c>
      <c r="AE339" s="60">
        <v>0</v>
      </c>
      <c r="AF339" s="60">
        <v>0</v>
      </c>
    </row>
    <row r="340" spans="1:32">
      <c r="A340" s="62">
        <v>3300417</v>
      </c>
      <c r="B340" s="49" t="s">
        <v>1007</v>
      </c>
      <c r="C340" s="49">
        <v>33004</v>
      </c>
      <c r="D340" s="49">
        <v>17</v>
      </c>
      <c r="E340" s="49" t="s">
        <v>464</v>
      </c>
      <c r="F340" s="49">
        <v>20</v>
      </c>
      <c r="G340" s="49">
        <v>2000</v>
      </c>
      <c r="H340" s="49" t="s">
        <v>464</v>
      </c>
      <c r="I340" s="49" t="s">
        <v>464</v>
      </c>
      <c r="J340" s="49" t="s">
        <v>464</v>
      </c>
      <c r="K340" s="49" t="s">
        <v>464</v>
      </c>
      <c r="L340" s="49">
        <v>85338</v>
      </c>
      <c r="M340" s="49">
        <v>12813</v>
      </c>
      <c r="N340" s="49">
        <v>6220</v>
      </c>
      <c r="O340" s="49">
        <v>5100</v>
      </c>
      <c r="P340" s="49">
        <v>0</v>
      </c>
      <c r="Q340" s="49">
        <v>0</v>
      </c>
      <c r="R340" s="49">
        <v>90</v>
      </c>
      <c r="S340" s="49">
        <v>0</v>
      </c>
      <c r="T340" s="49">
        <v>0</v>
      </c>
      <c r="U340" s="49">
        <v>500</v>
      </c>
      <c r="V340" s="49">
        <v>0</v>
      </c>
      <c r="W340" s="49">
        <v>0</v>
      </c>
      <c r="X340" s="49">
        <v>0</v>
      </c>
      <c r="Y340" s="49">
        <v>0</v>
      </c>
      <c r="Z340" s="49">
        <v>0</v>
      </c>
      <c r="AA340" s="60">
        <v>0</v>
      </c>
      <c r="AB340" s="49">
        <v>0</v>
      </c>
      <c r="AC340" s="60">
        <v>0</v>
      </c>
      <c r="AD340" s="49">
        <v>0</v>
      </c>
      <c r="AE340" s="60">
        <v>0</v>
      </c>
      <c r="AF340" s="60">
        <v>0</v>
      </c>
    </row>
    <row r="341" s="60" customFormat="1" spans="1:32">
      <c r="A341" s="62">
        <v>3300418</v>
      </c>
      <c r="B341" s="49" t="s">
        <v>1007</v>
      </c>
      <c r="C341" s="49">
        <v>33004</v>
      </c>
      <c r="D341" s="49">
        <v>18</v>
      </c>
      <c r="E341" s="49">
        <v>100341</v>
      </c>
      <c r="F341" s="49" t="s">
        <v>464</v>
      </c>
      <c r="G341" s="49" t="s">
        <v>464</v>
      </c>
      <c r="H341" s="49" t="s">
        <v>464</v>
      </c>
      <c r="I341" s="49" t="s">
        <v>464</v>
      </c>
      <c r="J341" s="49" t="s">
        <v>464</v>
      </c>
      <c r="K341" s="49" t="s">
        <v>464</v>
      </c>
      <c r="L341" s="49">
        <v>113533</v>
      </c>
      <c r="M341" s="49">
        <v>17046</v>
      </c>
      <c r="N341" s="49">
        <v>8275</v>
      </c>
      <c r="O341" s="49">
        <v>6785</v>
      </c>
      <c r="P341" s="49">
        <v>0</v>
      </c>
      <c r="Q341" s="49">
        <v>0</v>
      </c>
      <c r="R341" s="49">
        <v>90</v>
      </c>
      <c r="S341" s="49">
        <v>0</v>
      </c>
      <c r="T341" s="49">
        <v>0</v>
      </c>
      <c r="U341" s="49">
        <v>500</v>
      </c>
      <c r="V341" s="49">
        <v>0</v>
      </c>
      <c r="W341" s="49">
        <v>0</v>
      </c>
      <c r="X341" s="49">
        <v>0</v>
      </c>
      <c r="Y341" s="49">
        <v>0</v>
      </c>
      <c r="Z341" s="49">
        <v>0</v>
      </c>
      <c r="AA341" s="60">
        <v>0</v>
      </c>
      <c r="AB341" s="49">
        <v>0</v>
      </c>
      <c r="AC341" s="60">
        <v>0</v>
      </c>
      <c r="AD341" s="49">
        <v>0</v>
      </c>
      <c r="AE341" s="60">
        <v>0</v>
      </c>
      <c r="AF341" s="60">
        <v>0</v>
      </c>
    </row>
    <row r="342" s="60" customFormat="1" spans="1:32">
      <c r="A342" s="62">
        <v>3300419</v>
      </c>
      <c r="B342" s="49" t="s">
        <v>1007</v>
      </c>
      <c r="C342" s="49">
        <v>33004</v>
      </c>
      <c r="D342" s="49">
        <v>19</v>
      </c>
      <c r="E342" s="49" t="s">
        <v>464</v>
      </c>
      <c r="F342" s="49">
        <v>2</v>
      </c>
      <c r="G342" s="49">
        <v>43800</v>
      </c>
      <c r="H342" s="49">
        <v>1</v>
      </c>
      <c r="I342" s="49">
        <v>5840</v>
      </c>
      <c r="J342" s="49">
        <v>3</v>
      </c>
      <c r="K342" s="49">
        <v>2920</v>
      </c>
      <c r="L342" s="49">
        <v>152154</v>
      </c>
      <c r="M342" s="49">
        <v>22845</v>
      </c>
      <c r="N342" s="49">
        <v>11090</v>
      </c>
      <c r="O342" s="49">
        <v>9093</v>
      </c>
      <c r="P342" s="49">
        <v>0</v>
      </c>
      <c r="Q342" s="49">
        <v>0</v>
      </c>
      <c r="R342" s="49">
        <v>90</v>
      </c>
      <c r="S342" s="49">
        <v>0</v>
      </c>
      <c r="T342" s="49">
        <v>0</v>
      </c>
      <c r="U342" s="49">
        <v>500</v>
      </c>
      <c r="V342" s="49">
        <v>0</v>
      </c>
      <c r="W342" s="49">
        <v>0</v>
      </c>
      <c r="X342" s="49">
        <v>0</v>
      </c>
      <c r="Y342" s="49">
        <v>0</v>
      </c>
      <c r="Z342" s="49">
        <v>0</v>
      </c>
      <c r="AA342" s="60">
        <v>0</v>
      </c>
      <c r="AB342" s="49">
        <v>0</v>
      </c>
      <c r="AC342" s="60">
        <v>0</v>
      </c>
      <c r="AD342" s="49">
        <v>0</v>
      </c>
      <c r="AE342" s="60">
        <v>0</v>
      </c>
      <c r="AF342" s="60">
        <v>0</v>
      </c>
    </row>
    <row r="343" s="60" customFormat="1" spans="1:32">
      <c r="A343" s="62">
        <v>3300420</v>
      </c>
      <c r="B343" s="49" t="s">
        <v>1007</v>
      </c>
      <c r="C343" s="49">
        <v>33004</v>
      </c>
      <c r="D343" s="49">
        <v>20</v>
      </c>
      <c r="E343" s="49" t="s">
        <v>464</v>
      </c>
      <c r="F343" s="49">
        <v>4</v>
      </c>
      <c r="G343" s="49">
        <v>16</v>
      </c>
      <c r="H343" s="49" t="s">
        <v>464</v>
      </c>
      <c r="I343" s="49" t="s">
        <v>464</v>
      </c>
      <c r="J343" s="49" t="s">
        <v>464</v>
      </c>
      <c r="K343" s="49" t="s">
        <v>464</v>
      </c>
      <c r="L343" s="49">
        <v>205045</v>
      </c>
      <c r="M343" s="49">
        <v>30786</v>
      </c>
      <c r="N343" s="49">
        <v>14945</v>
      </c>
      <c r="O343" s="49">
        <v>12254</v>
      </c>
      <c r="P343" s="49">
        <v>0</v>
      </c>
      <c r="Q343" s="49">
        <v>0</v>
      </c>
      <c r="R343" s="49">
        <v>90</v>
      </c>
      <c r="S343" s="49">
        <v>0</v>
      </c>
      <c r="T343" s="49">
        <v>0</v>
      </c>
      <c r="U343" s="49">
        <v>500</v>
      </c>
      <c r="V343" s="49">
        <v>0</v>
      </c>
      <c r="W343" s="49">
        <v>0</v>
      </c>
      <c r="X343" s="49">
        <v>0</v>
      </c>
      <c r="Y343" s="49">
        <v>0</v>
      </c>
      <c r="Z343" s="49">
        <v>0</v>
      </c>
      <c r="AA343" s="60">
        <v>0</v>
      </c>
      <c r="AB343" s="49">
        <v>0</v>
      </c>
      <c r="AC343" s="60">
        <v>0</v>
      </c>
      <c r="AD343" s="49">
        <v>0</v>
      </c>
      <c r="AE343" s="60">
        <v>0</v>
      </c>
      <c r="AF343" s="60">
        <v>0</v>
      </c>
    </row>
    <row r="344" s="60" customFormat="1" spans="1:32">
      <c r="A344" s="62">
        <v>3200500</v>
      </c>
      <c r="B344" s="49" t="s">
        <v>1008</v>
      </c>
      <c r="C344" s="49">
        <v>32005</v>
      </c>
      <c r="D344" s="49">
        <v>0</v>
      </c>
      <c r="E344" s="49"/>
      <c r="F344" s="49"/>
      <c r="G344" s="49"/>
      <c r="H344" s="49"/>
      <c r="I344" s="49"/>
      <c r="J344" s="49"/>
      <c r="K344" s="49"/>
      <c r="L344" s="49">
        <v>671</v>
      </c>
      <c r="M344" s="49">
        <v>107</v>
      </c>
      <c r="N344" s="49">
        <v>41</v>
      </c>
      <c r="O344" s="49">
        <v>49</v>
      </c>
      <c r="P344" s="49">
        <v>0</v>
      </c>
      <c r="Q344" s="49">
        <v>0</v>
      </c>
      <c r="R344" s="49">
        <v>85</v>
      </c>
      <c r="S344" s="49">
        <v>0</v>
      </c>
      <c r="T344" s="49">
        <v>0</v>
      </c>
      <c r="U344" s="49">
        <v>500</v>
      </c>
      <c r="V344" s="49">
        <v>0</v>
      </c>
      <c r="W344" s="49">
        <v>0</v>
      </c>
      <c r="X344" s="49">
        <v>0</v>
      </c>
      <c r="Y344" s="49">
        <v>0</v>
      </c>
      <c r="Z344" s="49">
        <v>0</v>
      </c>
      <c r="AA344" s="60">
        <v>0</v>
      </c>
      <c r="AB344" s="49">
        <v>0</v>
      </c>
      <c r="AC344" s="60">
        <v>0</v>
      </c>
      <c r="AD344" s="49">
        <v>0</v>
      </c>
      <c r="AE344" s="60">
        <v>0</v>
      </c>
      <c r="AF344" s="60">
        <v>0</v>
      </c>
    </row>
    <row r="345" s="60" customFormat="1" spans="1:32">
      <c r="A345" s="62">
        <v>3200501</v>
      </c>
      <c r="B345" s="49" t="s">
        <v>1008</v>
      </c>
      <c r="C345" s="49">
        <v>32005</v>
      </c>
      <c r="D345" s="49">
        <v>1</v>
      </c>
      <c r="E345" s="49" t="s">
        <v>464</v>
      </c>
      <c r="F345" s="49">
        <v>1</v>
      </c>
      <c r="G345" s="49">
        <v>340</v>
      </c>
      <c r="H345" s="49" t="s">
        <v>464</v>
      </c>
      <c r="I345" s="49" t="s">
        <v>464</v>
      </c>
      <c r="J345" s="49" t="s">
        <v>464</v>
      </c>
      <c r="K345" s="49" t="s">
        <v>464</v>
      </c>
      <c r="L345" s="49">
        <v>1476</v>
      </c>
      <c r="M345" s="49">
        <v>235</v>
      </c>
      <c r="N345" s="49">
        <v>90</v>
      </c>
      <c r="O345" s="49">
        <v>107</v>
      </c>
      <c r="P345" s="49">
        <v>0</v>
      </c>
      <c r="Q345" s="49">
        <v>0</v>
      </c>
      <c r="R345" s="49">
        <v>85</v>
      </c>
      <c r="S345" s="49">
        <v>0</v>
      </c>
      <c r="T345" s="49">
        <v>0</v>
      </c>
      <c r="U345" s="49">
        <v>500</v>
      </c>
      <c r="V345" s="49">
        <v>0</v>
      </c>
      <c r="W345" s="49">
        <v>0</v>
      </c>
      <c r="X345" s="49">
        <v>0</v>
      </c>
      <c r="Y345" s="49">
        <v>0</v>
      </c>
      <c r="Z345" s="49">
        <v>0</v>
      </c>
      <c r="AA345" s="60">
        <v>0</v>
      </c>
      <c r="AB345" s="49">
        <v>0</v>
      </c>
      <c r="AC345" s="60">
        <v>0</v>
      </c>
      <c r="AD345" s="49">
        <v>0</v>
      </c>
      <c r="AE345" s="60">
        <v>0</v>
      </c>
      <c r="AF345" s="60">
        <v>0</v>
      </c>
    </row>
    <row r="346" s="60" customFormat="1" spans="1:32">
      <c r="A346" s="62">
        <v>3200502</v>
      </c>
      <c r="B346" s="49" t="s">
        <v>1008</v>
      </c>
      <c r="C346" s="49">
        <v>32005</v>
      </c>
      <c r="D346" s="49">
        <v>2</v>
      </c>
      <c r="E346" s="49">
        <v>100211</v>
      </c>
      <c r="F346" s="49" t="s">
        <v>464</v>
      </c>
      <c r="G346" s="49" t="s">
        <v>464</v>
      </c>
      <c r="H346" s="49" t="s">
        <v>464</v>
      </c>
      <c r="I346" s="49" t="s">
        <v>464</v>
      </c>
      <c r="J346" s="49" t="s">
        <v>464</v>
      </c>
      <c r="K346" s="49" t="s">
        <v>464</v>
      </c>
      <c r="L346" s="49">
        <v>2482</v>
      </c>
      <c r="M346" s="49">
        <v>395</v>
      </c>
      <c r="N346" s="49">
        <v>151</v>
      </c>
      <c r="O346" s="49">
        <v>181</v>
      </c>
      <c r="P346" s="49">
        <v>0</v>
      </c>
      <c r="Q346" s="49">
        <v>0</v>
      </c>
      <c r="R346" s="49">
        <v>85</v>
      </c>
      <c r="S346" s="49">
        <v>0</v>
      </c>
      <c r="T346" s="49">
        <v>0</v>
      </c>
      <c r="U346" s="49">
        <v>500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60">
        <v>0</v>
      </c>
      <c r="AB346" s="49">
        <v>0</v>
      </c>
      <c r="AC346" s="60">
        <v>0</v>
      </c>
      <c r="AD346" s="49">
        <v>0</v>
      </c>
      <c r="AE346" s="60">
        <v>0</v>
      </c>
      <c r="AF346" s="60">
        <v>0</v>
      </c>
    </row>
    <row r="347" s="60" customFormat="1" spans="1:32">
      <c r="A347" s="62">
        <v>3200503</v>
      </c>
      <c r="B347" s="49" t="s">
        <v>1008</v>
      </c>
      <c r="C347" s="49">
        <v>32005</v>
      </c>
      <c r="D347" s="49">
        <v>3</v>
      </c>
      <c r="E347" s="49" t="s">
        <v>464</v>
      </c>
      <c r="F347" s="49">
        <v>1</v>
      </c>
      <c r="G347" s="49">
        <v>660</v>
      </c>
      <c r="H347" s="49" t="s">
        <v>464</v>
      </c>
      <c r="I347" s="49" t="s">
        <v>464</v>
      </c>
      <c r="J347" s="49" t="s">
        <v>464</v>
      </c>
      <c r="K347" s="49" t="s">
        <v>464</v>
      </c>
      <c r="L347" s="49">
        <v>3824</v>
      </c>
      <c r="M347" s="49">
        <v>609</v>
      </c>
      <c r="N347" s="49">
        <v>233</v>
      </c>
      <c r="O347" s="49">
        <v>279</v>
      </c>
      <c r="P347" s="49">
        <v>0</v>
      </c>
      <c r="Q347" s="49">
        <v>0</v>
      </c>
      <c r="R347" s="49">
        <v>85</v>
      </c>
      <c r="S347" s="49">
        <v>0</v>
      </c>
      <c r="T347" s="49">
        <v>0</v>
      </c>
      <c r="U347" s="49">
        <v>500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60">
        <v>0</v>
      </c>
      <c r="AB347" s="49">
        <v>0</v>
      </c>
      <c r="AC347" s="60">
        <v>0</v>
      </c>
      <c r="AD347" s="49">
        <v>0</v>
      </c>
      <c r="AE347" s="60">
        <v>0</v>
      </c>
      <c r="AF347" s="60">
        <v>0</v>
      </c>
    </row>
    <row r="348" spans="1:32">
      <c r="A348" s="62">
        <v>3200504</v>
      </c>
      <c r="B348" s="49" t="s">
        <v>1008</v>
      </c>
      <c r="C348" s="49">
        <v>32005</v>
      </c>
      <c r="D348" s="49">
        <v>4</v>
      </c>
      <c r="E348" s="49" t="s">
        <v>464</v>
      </c>
      <c r="F348" s="49">
        <v>2</v>
      </c>
      <c r="G348" s="49">
        <v>1650</v>
      </c>
      <c r="H348" s="49">
        <v>1</v>
      </c>
      <c r="I348" s="49">
        <v>220</v>
      </c>
      <c r="J348" s="49">
        <v>3</v>
      </c>
      <c r="K348" s="49">
        <v>110</v>
      </c>
      <c r="L348" s="49">
        <v>5300</v>
      </c>
      <c r="M348" s="49">
        <v>845</v>
      </c>
      <c r="N348" s="49">
        <v>323</v>
      </c>
      <c r="O348" s="49">
        <v>387</v>
      </c>
      <c r="P348" s="49">
        <v>0</v>
      </c>
      <c r="Q348" s="49">
        <v>0</v>
      </c>
      <c r="R348" s="49">
        <v>85</v>
      </c>
      <c r="S348" s="49">
        <v>0</v>
      </c>
      <c r="T348" s="49">
        <v>0</v>
      </c>
      <c r="U348" s="49">
        <v>500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60">
        <v>0</v>
      </c>
      <c r="AB348" s="49">
        <v>0</v>
      </c>
      <c r="AC348" s="60">
        <v>0</v>
      </c>
      <c r="AD348" s="49">
        <v>0</v>
      </c>
      <c r="AE348" s="60">
        <v>0</v>
      </c>
      <c r="AF348" s="60">
        <v>0</v>
      </c>
    </row>
    <row r="349" spans="1:32">
      <c r="A349" s="62">
        <v>3200505</v>
      </c>
      <c r="B349" s="49" t="s">
        <v>1008</v>
      </c>
      <c r="C349" s="49">
        <v>32005</v>
      </c>
      <c r="D349" s="49">
        <v>5</v>
      </c>
      <c r="E349" s="49" t="s">
        <v>464</v>
      </c>
      <c r="F349" s="49">
        <v>4</v>
      </c>
      <c r="G349" s="49">
        <v>10</v>
      </c>
      <c r="H349" s="49" t="s">
        <v>464</v>
      </c>
      <c r="I349" s="49" t="s">
        <v>464</v>
      </c>
      <c r="J349" s="49" t="s">
        <v>464</v>
      </c>
      <c r="K349" s="49" t="s">
        <v>464</v>
      </c>
      <c r="L349" s="49">
        <v>6911</v>
      </c>
      <c r="M349" s="49">
        <v>1102</v>
      </c>
      <c r="N349" s="49">
        <v>422</v>
      </c>
      <c r="O349" s="49">
        <v>504</v>
      </c>
      <c r="P349" s="49">
        <v>0</v>
      </c>
      <c r="Q349" s="49">
        <v>0</v>
      </c>
      <c r="R349" s="49">
        <v>85</v>
      </c>
      <c r="S349" s="49">
        <v>0</v>
      </c>
      <c r="T349" s="49">
        <v>0</v>
      </c>
      <c r="U349" s="49">
        <v>500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60">
        <v>0</v>
      </c>
      <c r="AB349" s="49">
        <v>0</v>
      </c>
      <c r="AC349" s="60">
        <v>0</v>
      </c>
      <c r="AD349" s="49">
        <v>0</v>
      </c>
      <c r="AE349" s="60">
        <v>0</v>
      </c>
      <c r="AF349" s="60">
        <v>0</v>
      </c>
    </row>
    <row r="350" spans="1:32">
      <c r="A350" s="62">
        <v>3200506</v>
      </c>
      <c r="B350" s="49" t="s">
        <v>1008</v>
      </c>
      <c r="C350" s="49">
        <v>32005</v>
      </c>
      <c r="D350" s="49">
        <v>6</v>
      </c>
      <c r="E350" s="49" t="s">
        <v>464</v>
      </c>
      <c r="F350" s="49">
        <v>1</v>
      </c>
      <c r="G350" s="49">
        <v>780</v>
      </c>
      <c r="H350" s="49" t="s">
        <v>464</v>
      </c>
      <c r="I350" s="49" t="s">
        <v>464</v>
      </c>
      <c r="J350" s="49" t="s">
        <v>464</v>
      </c>
      <c r="K350" s="49" t="s">
        <v>464</v>
      </c>
      <c r="L350" s="49">
        <v>8655</v>
      </c>
      <c r="M350" s="49">
        <v>1380</v>
      </c>
      <c r="N350" s="49">
        <v>528</v>
      </c>
      <c r="O350" s="49">
        <v>632</v>
      </c>
      <c r="P350" s="49">
        <v>0</v>
      </c>
      <c r="Q350" s="49">
        <v>0</v>
      </c>
      <c r="R350" s="49">
        <v>85</v>
      </c>
      <c r="S350" s="49">
        <v>0</v>
      </c>
      <c r="T350" s="49">
        <v>0</v>
      </c>
      <c r="U350" s="49">
        <v>500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60">
        <v>0</v>
      </c>
      <c r="AB350" s="49">
        <v>0</v>
      </c>
      <c r="AC350" s="60">
        <v>0</v>
      </c>
      <c r="AD350" s="49">
        <v>0</v>
      </c>
      <c r="AE350" s="60">
        <v>0</v>
      </c>
      <c r="AF350" s="60">
        <v>0</v>
      </c>
    </row>
    <row r="351" spans="1:32">
      <c r="A351" s="62">
        <v>3200507</v>
      </c>
      <c r="B351" s="49" t="s">
        <v>1008</v>
      </c>
      <c r="C351" s="49">
        <v>32005</v>
      </c>
      <c r="D351" s="49">
        <v>7</v>
      </c>
      <c r="E351" s="49" t="s">
        <v>464</v>
      </c>
      <c r="F351" s="49">
        <v>20</v>
      </c>
      <c r="G351" s="49">
        <v>1000</v>
      </c>
      <c r="H351" s="49" t="s">
        <v>464</v>
      </c>
      <c r="I351" s="49" t="s">
        <v>464</v>
      </c>
      <c r="J351" s="49" t="s">
        <v>464</v>
      </c>
      <c r="K351" s="49" t="s">
        <v>464</v>
      </c>
      <c r="L351" s="49">
        <v>10534</v>
      </c>
      <c r="M351" s="49">
        <v>1679</v>
      </c>
      <c r="N351" s="49">
        <v>643</v>
      </c>
      <c r="O351" s="49">
        <v>769</v>
      </c>
      <c r="P351" s="49">
        <v>0</v>
      </c>
      <c r="Q351" s="49">
        <v>0</v>
      </c>
      <c r="R351" s="49">
        <v>85</v>
      </c>
      <c r="S351" s="49">
        <v>0</v>
      </c>
      <c r="T351" s="49">
        <v>0</v>
      </c>
      <c r="U351" s="49">
        <v>500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60">
        <v>0</v>
      </c>
      <c r="AB351" s="49">
        <v>0</v>
      </c>
      <c r="AC351" s="60">
        <v>0</v>
      </c>
      <c r="AD351" s="49">
        <v>0</v>
      </c>
      <c r="AE351" s="60">
        <v>0</v>
      </c>
      <c r="AF351" s="60">
        <v>0</v>
      </c>
    </row>
    <row r="352" spans="1:32">
      <c r="A352" s="62">
        <v>3200508</v>
      </c>
      <c r="B352" s="49" t="s">
        <v>1008</v>
      </c>
      <c r="C352" s="49">
        <v>32005</v>
      </c>
      <c r="D352" s="49">
        <v>8</v>
      </c>
      <c r="E352" s="49">
        <v>100221</v>
      </c>
      <c r="F352" s="49" t="s">
        <v>464</v>
      </c>
      <c r="G352" s="49" t="s">
        <v>464</v>
      </c>
      <c r="H352" s="49" t="s">
        <v>464</v>
      </c>
      <c r="I352" s="49" t="s">
        <v>464</v>
      </c>
      <c r="J352" s="49" t="s">
        <v>464</v>
      </c>
      <c r="K352" s="49" t="s">
        <v>464</v>
      </c>
      <c r="L352" s="49">
        <v>12547</v>
      </c>
      <c r="M352" s="49">
        <v>2000</v>
      </c>
      <c r="N352" s="49">
        <v>766</v>
      </c>
      <c r="O352" s="49">
        <v>916</v>
      </c>
      <c r="P352" s="49">
        <v>0</v>
      </c>
      <c r="Q352" s="49">
        <v>0</v>
      </c>
      <c r="R352" s="49">
        <v>85</v>
      </c>
      <c r="S352" s="49">
        <v>0</v>
      </c>
      <c r="T352" s="49">
        <v>0</v>
      </c>
      <c r="U352" s="49">
        <v>500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60">
        <v>0</v>
      </c>
      <c r="AB352" s="49">
        <v>0</v>
      </c>
      <c r="AC352" s="60">
        <v>0</v>
      </c>
      <c r="AD352" s="49">
        <v>0</v>
      </c>
      <c r="AE352" s="60">
        <v>0</v>
      </c>
      <c r="AF352" s="60">
        <v>0</v>
      </c>
    </row>
    <row r="353" spans="1:32">
      <c r="A353" s="62">
        <v>3200509</v>
      </c>
      <c r="B353" s="49" t="s">
        <v>1008</v>
      </c>
      <c r="C353" s="49">
        <v>32005</v>
      </c>
      <c r="D353" s="49">
        <v>9</v>
      </c>
      <c r="E353" s="49" t="s">
        <v>464</v>
      </c>
      <c r="F353" s="49">
        <v>2</v>
      </c>
      <c r="G353" s="49">
        <v>2550</v>
      </c>
      <c r="H353" s="49">
        <v>1</v>
      </c>
      <c r="I353" s="49">
        <v>340</v>
      </c>
      <c r="J353" s="49">
        <v>3</v>
      </c>
      <c r="K353" s="49">
        <v>170</v>
      </c>
      <c r="L353" s="49">
        <v>14694</v>
      </c>
      <c r="M353" s="49">
        <v>2343</v>
      </c>
      <c r="N353" s="49">
        <v>897</v>
      </c>
      <c r="O353" s="49">
        <v>1073</v>
      </c>
      <c r="P353" s="49">
        <v>0</v>
      </c>
      <c r="Q353" s="49">
        <v>0</v>
      </c>
      <c r="R353" s="49">
        <v>85</v>
      </c>
      <c r="S353" s="49">
        <v>0</v>
      </c>
      <c r="T353" s="49">
        <v>0</v>
      </c>
      <c r="U353" s="49">
        <v>500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60">
        <v>0</v>
      </c>
      <c r="AB353" s="49">
        <v>0</v>
      </c>
      <c r="AC353" s="60">
        <v>0</v>
      </c>
      <c r="AD353" s="49">
        <v>0</v>
      </c>
      <c r="AE353" s="60">
        <v>0</v>
      </c>
      <c r="AF353" s="60">
        <v>0</v>
      </c>
    </row>
    <row r="354" spans="1:32">
      <c r="A354" s="62">
        <v>3200510</v>
      </c>
      <c r="B354" s="49" t="s">
        <v>1008</v>
      </c>
      <c r="C354" s="49">
        <v>32005</v>
      </c>
      <c r="D354" s="49">
        <v>10</v>
      </c>
      <c r="E354" s="49" t="s">
        <v>464</v>
      </c>
      <c r="F354" s="49">
        <v>4</v>
      </c>
      <c r="G354" s="49">
        <v>12</v>
      </c>
      <c r="H354" s="49" t="s">
        <v>464</v>
      </c>
      <c r="I354" s="49" t="s">
        <v>464</v>
      </c>
      <c r="J354" s="49" t="s">
        <v>464</v>
      </c>
      <c r="K354" s="49" t="s">
        <v>464</v>
      </c>
      <c r="L354" s="49">
        <v>16976</v>
      </c>
      <c r="M354" s="49">
        <v>2707</v>
      </c>
      <c r="N354" s="49">
        <v>1037</v>
      </c>
      <c r="O354" s="49">
        <v>1239</v>
      </c>
      <c r="P354" s="49">
        <v>0</v>
      </c>
      <c r="Q354" s="49">
        <v>0</v>
      </c>
      <c r="R354" s="49">
        <v>85</v>
      </c>
      <c r="S354" s="49">
        <v>0</v>
      </c>
      <c r="T354" s="49">
        <v>0</v>
      </c>
      <c r="U354" s="49">
        <v>500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60">
        <v>0</v>
      </c>
      <c r="AB354" s="49">
        <v>0</v>
      </c>
      <c r="AC354" s="60">
        <v>0</v>
      </c>
      <c r="AD354" s="49">
        <v>0</v>
      </c>
      <c r="AE354" s="60">
        <v>0</v>
      </c>
      <c r="AF354" s="60">
        <v>0</v>
      </c>
    </row>
    <row r="355" spans="1:32">
      <c r="A355" s="62">
        <v>3200511</v>
      </c>
      <c r="B355" s="49" t="s">
        <v>1008</v>
      </c>
      <c r="C355" s="49">
        <v>32005</v>
      </c>
      <c r="D355" s="49">
        <v>11</v>
      </c>
      <c r="E355" s="49" t="s">
        <v>464</v>
      </c>
      <c r="F355" s="49">
        <v>1</v>
      </c>
      <c r="G355" s="49">
        <v>1380</v>
      </c>
      <c r="H355" s="49" t="s">
        <v>464</v>
      </c>
      <c r="I355" s="49" t="s">
        <v>464</v>
      </c>
      <c r="J355" s="49" t="s">
        <v>464</v>
      </c>
      <c r="K355" s="49" t="s">
        <v>464</v>
      </c>
      <c r="L355" s="49">
        <v>20062</v>
      </c>
      <c r="M355" s="49">
        <v>3199</v>
      </c>
      <c r="N355" s="49">
        <v>1225</v>
      </c>
      <c r="O355" s="49">
        <v>1465</v>
      </c>
      <c r="P355" s="49">
        <v>0</v>
      </c>
      <c r="Q355" s="49">
        <v>0</v>
      </c>
      <c r="R355" s="49">
        <v>85</v>
      </c>
      <c r="S355" s="49">
        <v>0</v>
      </c>
      <c r="T355" s="49">
        <v>0</v>
      </c>
      <c r="U355" s="49">
        <v>500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60">
        <v>0</v>
      </c>
      <c r="AB355" s="49">
        <v>0</v>
      </c>
      <c r="AC355" s="60">
        <v>0</v>
      </c>
      <c r="AD355" s="49">
        <v>0</v>
      </c>
      <c r="AE355" s="60">
        <v>0</v>
      </c>
      <c r="AF355" s="60">
        <v>0</v>
      </c>
    </row>
    <row r="356" spans="1:32">
      <c r="A356" s="62">
        <v>3200512</v>
      </c>
      <c r="B356" s="49" t="s">
        <v>1008</v>
      </c>
      <c r="C356" s="49">
        <v>32005</v>
      </c>
      <c r="D356" s="49">
        <v>12</v>
      </c>
      <c r="E356" s="49" t="s">
        <v>464</v>
      </c>
      <c r="F356" s="49">
        <v>18</v>
      </c>
      <c r="G356" s="49">
        <v>1500</v>
      </c>
      <c r="H356" s="49" t="s">
        <v>464</v>
      </c>
      <c r="I356" s="49" t="s">
        <v>464</v>
      </c>
      <c r="J356" s="49" t="s">
        <v>464</v>
      </c>
      <c r="K356" s="49" t="s">
        <v>464</v>
      </c>
      <c r="L356" s="49">
        <v>24290</v>
      </c>
      <c r="M356" s="49">
        <v>3873</v>
      </c>
      <c r="N356" s="49">
        <v>1484</v>
      </c>
      <c r="O356" s="49">
        <v>1773</v>
      </c>
      <c r="P356" s="49">
        <v>0</v>
      </c>
      <c r="Q356" s="49">
        <v>0</v>
      </c>
      <c r="R356" s="49">
        <v>85</v>
      </c>
      <c r="S356" s="49">
        <v>0</v>
      </c>
      <c r="T356" s="49">
        <v>0</v>
      </c>
      <c r="U356" s="49">
        <v>500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60">
        <v>0</v>
      </c>
      <c r="AB356" s="49">
        <v>0</v>
      </c>
      <c r="AC356" s="60">
        <v>0</v>
      </c>
      <c r="AD356" s="49">
        <v>0</v>
      </c>
      <c r="AE356" s="60">
        <v>0</v>
      </c>
      <c r="AF356" s="60">
        <v>0</v>
      </c>
    </row>
    <row r="357" spans="1:32">
      <c r="A357" s="62">
        <v>3200513</v>
      </c>
      <c r="B357" s="49" t="s">
        <v>1008</v>
      </c>
      <c r="C357" s="49">
        <v>32005</v>
      </c>
      <c r="D357" s="49">
        <v>13</v>
      </c>
      <c r="E357" s="49">
        <v>100231</v>
      </c>
      <c r="F357" s="49" t="s">
        <v>464</v>
      </c>
      <c r="G357" s="49" t="s">
        <v>464</v>
      </c>
      <c r="H357" s="49" t="s">
        <v>464</v>
      </c>
      <c r="I357" s="49" t="s">
        <v>464</v>
      </c>
      <c r="J357" s="49" t="s">
        <v>464</v>
      </c>
      <c r="K357" s="49" t="s">
        <v>464</v>
      </c>
      <c r="L357" s="49">
        <v>30060</v>
      </c>
      <c r="M357" s="49">
        <v>4793</v>
      </c>
      <c r="N357" s="49">
        <v>1836</v>
      </c>
      <c r="O357" s="49">
        <v>2195</v>
      </c>
      <c r="P357" s="49">
        <v>0</v>
      </c>
      <c r="Q357" s="49">
        <v>0</v>
      </c>
      <c r="R357" s="49">
        <v>85</v>
      </c>
      <c r="S357" s="49">
        <v>0</v>
      </c>
      <c r="T357" s="49">
        <v>0</v>
      </c>
      <c r="U357" s="49">
        <v>500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60">
        <v>0</v>
      </c>
      <c r="AB357" s="49">
        <v>0</v>
      </c>
      <c r="AC357" s="60">
        <v>0</v>
      </c>
      <c r="AD357" s="49">
        <v>0</v>
      </c>
      <c r="AE357" s="60">
        <v>0</v>
      </c>
      <c r="AF357" s="60">
        <v>0</v>
      </c>
    </row>
    <row r="358" spans="1:32">
      <c r="A358" s="62">
        <v>3200514</v>
      </c>
      <c r="B358" s="49" t="s">
        <v>1008</v>
      </c>
      <c r="C358" s="49">
        <v>32005</v>
      </c>
      <c r="D358" s="49">
        <v>14</v>
      </c>
      <c r="E358" s="49" t="s">
        <v>464</v>
      </c>
      <c r="F358" s="49">
        <v>2</v>
      </c>
      <c r="G358" s="49">
        <v>9150</v>
      </c>
      <c r="H358" s="49">
        <v>1</v>
      </c>
      <c r="I358" s="49">
        <v>1220</v>
      </c>
      <c r="J358" s="49">
        <v>3</v>
      </c>
      <c r="K358" s="49">
        <v>610</v>
      </c>
      <c r="L358" s="49">
        <v>37911</v>
      </c>
      <c r="M358" s="49">
        <v>6045</v>
      </c>
      <c r="N358" s="49">
        <v>2316</v>
      </c>
      <c r="O358" s="49">
        <v>2768</v>
      </c>
      <c r="P358" s="49">
        <v>0</v>
      </c>
      <c r="Q358" s="49">
        <v>0</v>
      </c>
      <c r="R358" s="49">
        <v>85</v>
      </c>
      <c r="S358" s="49">
        <v>0</v>
      </c>
      <c r="T358" s="49">
        <v>0</v>
      </c>
      <c r="U358" s="49">
        <v>500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60">
        <v>0</v>
      </c>
      <c r="AB358" s="49">
        <v>0</v>
      </c>
      <c r="AC358" s="60">
        <v>0</v>
      </c>
      <c r="AD358" s="49">
        <v>0</v>
      </c>
      <c r="AE358" s="60">
        <v>0</v>
      </c>
      <c r="AF358" s="60">
        <v>0</v>
      </c>
    </row>
    <row r="359" spans="1:32">
      <c r="A359" s="62">
        <v>3200515</v>
      </c>
      <c r="B359" s="49" t="s">
        <v>1008</v>
      </c>
      <c r="C359" s="49">
        <v>32005</v>
      </c>
      <c r="D359" s="49">
        <v>15</v>
      </c>
      <c r="E359" s="49" t="s">
        <v>464</v>
      </c>
      <c r="F359" s="49">
        <v>4</v>
      </c>
      <c r="G359" s="49">
        <v>14</v>
      </c>
      <c r="H359" s="49" t="s">
        <v>464</v>
      </c>
      <c r="I359" s="49" t="s">
        <v>464</v>
      </c>
      <c r="J359" s="49" t="s">
        <v>464</v>
      </c>
      <c r="K359" s="49" t="s">
        <v>464</v>
      </c>
      <c r="L359" s="49">
        <v>48647</v>
      </c>
      <c r="M359" s="49">
        <v>7757</v>
      </c>
      <c r="N359" s="49">
        <v>2972</v>
      </c>
      <c r="O359" s="49">
        <v>3552</v>
      </c>
      <c r="P359" s="49">
        <v>0</v>
      </c>
      <c r="Q359" s="49">
        <v>0</v>
      </c>
      <c r="R359" s="49">
        <v>85</v>
      </c>
      <c r="S359" s="49">
        <v>0</v>
      </c>
      <c r="T359" s="49">
        <v>0</v>
      </c>
      <c r="U359" s="49">
        <v>500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60">
        <v>0</v>
      </c>
      <c r="AB359" s="49">
        <v>0</v>
      </c>
      <c r="AC359" s="60">
        <v>0</v>
      </c>
      <c r="AD359" s="49">
        <v>0</v>
      </c>
      <c r="AE359" s="60">
        <v>0</v>
      </c>
      <c r="AF359" s="60">
        <v>0</v>
      </c>
    </row>
    <row r="360" spans="1:32">
      <c r="A360" s="62">
        <v>3200516</v>
      </c>
      <c r="B360" s="49" t="s">
        <v>1008</v>
      </c>
      <c r="C360" s="49">
        <v>32005</v>
      </c>
      <c r="D360" s="49">
        <v>16</v>
      </c>
      <c r="E360" s="49" t="s">
        <v>464</v>
      </c>
      <c r="F360" s="49">
        <v>1</v>
      </c>
      <c r="G360" s="49">
        <v>6840</v>
      </c>
      <c r="H360" s="49" t="s">
        <v>464</v>
      </c>
      <c r="I360" s="49" t="s">
        <v>464</v>
      </c>
      <c r="J360" s="49" t="s">
        <v>464</v>
      </c>
      <c r="K360" s="49" t="s">
        <v>464</v>
      </c>
      <c r="L360" s="49">
        <v>63342</v>
      </c>
      <c r="M360" s="49">
        <v>10100</v>
      </c>
      <c r="N360" s="49">
        <v>3870</v>
      </c>
      <c r="O360" s="49">
        <v>4625</v>
      </c>
      <c r="P360" s="49">
        <v>0</v>
      </c>
      <c r="Q360" s="49">
        <v>0</v>
      </c>
      <c r="R360" s="49">
        <v>85</v>
      </c>
      <c r="S360" s="49">
        <v>0</v>
      </c>
      <c r="T360" s="49">
        <v>0</v>
      </c>
      <c r="U360" s="49">
        <v>500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60">
        <v>0</v>
      </c>
      <c r="AB360" s="49">
        <v>0</v>
      </c>
      <c r="AC360" s="60">
        <v>0</v>
      </c>
      <c r="AD360" s="49">
        <v>0</v>
      </c>
      <c r="AE360" s="60">
        <v>0</v>
      </c>
      <c r="AF360" s="60">
        <v>0</v>
      </c>
    </row>
    <row r="361" spans="1:32">
      <c r="A361" s="62">
        <v>3200517</v>
      </c>
      <c r="B361" s="49" t="s">
        <v>1008</v>
      </c>
      <c r="C361" s="49">
        <v>32005</v>
      </c>
      <c r="D361" s="49">
        <v>17</v>
      </c>
      <c r="E361" s="49" t="s">
        <v>464</v>
      </c>
      <c r="F361" s="49">
        <v>20</v>
      </c>
      <c r="G361" s="49">
        <v>2000</v>
      </c>
      <c r="H361" s="49" t="s">
        <v>464</v>
      </c>
      <c r="I361" s="49" t="s">
        <v>464</v>
      </c>
      <c r="J361" s="49" t="s">
        <v>464</v>
      </c>
      <c r="K361" s="49" t="s">
        <v>464</v>
      </c>
      <c r="L361" s="49">
        <v>83472</v>
      </c>
      <c r="M361" s="49">
        <v>13310</v>
      </c>
      <c r="N361" s="49">
        <v>5100</v>
      </c>
      <c r="O361" s="49">
        <v>6095</v>
      </c>
      <c r="P361" s="49">
        <v>0</v>
      </c>
      <c r="Q361" s="49">
        <v>0</v>
      </c>
      <c r="R361" s="49">
        <v>85</v>
      </c>
      <c r="S361" s="49">
        <v>0</v>
      </c>
      <c r="T361" s="49">
        <v>0</v>
      </c>
      <c r="U361" s="49">
        <v>500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60">
        <v>0</v>
      </c>
      <c r="AB361" s="49">
        <v>0</v>
      </c>
      <c r="AC361" s="60">
        <v>0</v>
      </c>
      <c r="AD361" s="49">
        <v>0</v>
      </c>
      <c r="AE361" s="60">
        <v>0</v>
      </c>
      <c r="AF361" s="60">
        <v>0</v>
      </c>
    </row>
    <row r="362" spans="1:32">
      <c r="A362" s="62">
        <v>3200518</v>
      </c>
      <c r="B362" s="49" t="s">
        <v>1008</v>
      </c>
      <c r="C362" s="49">
        <v>32005</v>
      </c>
      <c r="D362" s="49">
        <v>18</v>
      </c>
      <c r="E362" s="49">
        <v>100241</v>
      </c>
      <c r="F362" s="49" t="s">
        <v>464</v>
      </c>
      <c r="G362" s="49" t="s">
        <v>464</v>
      </c>
      <c r="H362" s="49" t="s">
        <v>464</v>
      </c>
      <c r="I362" s="49" t="s">
        <v>464</v>
      </c>
      <c r="J362" s="49" t="s">
        <v>464</v>
      </c>
      <c r="K362" s="49" t="s">
        <v>464</v>
      </c>
      <c r="L362" s="49">
        <v>111050</v>
      </c>
      <c r="M362" s="49">
        <v>17708</v>
      </c>
      <c r="N362" s="49">
        <v>6785</v>
      </c>
      <c r="O362" s="49">
        <v>8109</v>
      </c>
      <c r="P362" s="49">
        <v>0</v>
      </c>
      <c r="Q362" s="49">
        <v>0</v>
      </c>
      <c r="R362" s="49">
        <v>85</v>
      </c>
      <c r="S362" s="49">
        <v>0</v>
      </c>
      <c r="T362" s="49">
        <v>0</v>
      </c>
      <c r="U362" s="49">
        <v>500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60">
        <v>0</v>
      </c>
      <c r="AB362" s="49">
        <v>0</v>
      </c>
      <c r="AC362" s="60">
        <v>0</v>
      </c>
      <c r="AD362" s="49">
        <v>0</v>
      </c>
      <c r="AE362" s="60">
        <v>0</v>
      </c>
      <c r="AF362" s="60">
        <v>0</v>
      </c>
    </row>
    <row r="363" spans="1:32">
      <c r="A363" s="62">
        <v>3200519</v>
      </c>
      <c r="B363" s="49" t="s">
        <v>1008</v>
      </c>
      <c r="C363" s="49">
        <v>32005</v>
      </c>
      <c r="D363" s="49">
        <v>19</v>
      </c>
      <c r="E363" s="49" t="s">
        <v>464</v>
      </c>
      <c r="F363" s="49">
        <v>2</v>
      </c>
      <c r="G363" s="49">
        <v>43800</v>
      </c>
      <c r="H363" s="49">
        <v>1</v>
      </c>
      <c r="I363" s="49">
        <v>5840</v>
      </c>
      <c r="J363" s="49">
        <v>3</v>
      </c>
      <c r="K363" s="49">
        <v>2920</v>
      </c>
      <c r="L363" s="49">
        <v>148827</v>
      </c>
      <c r="M363" s="49">
        <v>23732</v>
      </c>
      <c r="N363" s="49">
        <v>9093</v>
      </c>
      <c r="O363" s="49">
        <v>10868</v>
      </c>
      <c r="P363" s="49">
        <v>0</v>
      </c>
      <c r="Q363" s="49">
        <v>0</v>
      </c>
      <c r="R363" s="49">
        <v>85</v>
      </c>
      <c r="S363" s="49">
        <v>0</v>
      </c>
      <c r="T363" s="49">
        <v>0</v>
      </c>
      <c r="U363" s="49">
        <v>500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60">
        <v>0</v>
      </c>
      <c r="AB363" s="49">
        <v>0</v>
      </c>
      <c r="AC363" s="60">
        <v>0</v>
      </c>
      <c r="AD363" s="49">
        <v>0</v>
      </c>
      <c r="AE363" s="60">
        <v>0</v>
      </c>
      <c r="AF363" s="60">
        <v>0</v>
      </c>
    </row>
    <row r="364" spans="1:32">
      <c r="A364" s="62">
        <v>3200520</v>
      </c>
      <c r="B364" s="49" t="s">
        <v>1008</v>
      </c>
      <c r="C364" s="49">
        <v>32005</v>
      </c>
      <c r="D364" s="49">
        <v>20</v>
      </c>
      <c r="E364" s="49" t="s">
        <v>464</v>
      </c>
      <c r="F364" s="49">
        <v>4</v>
      </c>
      <c r="G364" s="49">
        <v>16</v>
      </c>
      <c r="H364" s="49" t="s">
        <v>464</v>
      </c>
      <c r="I364" s="49" t="s">
        <v>464</v>
      </c>
      <c r="J364" s="49" t="s">
        <v>464</v>
      </c>
      <c r="K364" s="49" t="s">
        <v>464</v>
      </c>
      <c r="L364" s="49">
        <v>200561</v>
      </c>
      <c r="M364" s="49">
        <v>31982</v>
      </c>
      <c r="N364" s="49">
        <v>12254</v>
      </c>
      <c r="O364" s="49">
        <v>14646</v>
      </c>
      <c r="P364" s="49">
        <v>0</v>
      </c>
      <c r="Q364" s="49">
        <v>0</v>
      </c>
      <c r="R364" s="49">
        <v>85</v>
      </c>
      <c r="S364" s="49">
        <v>0</v>
      </c>
      <c r="T364" s="49">
        <v>0</v>
      </c>
      <c r="U364" s="49">
        <v>500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60">
        <v>0</v>
      </c>
      <c r="AB364" s="49">
        <v>0</v>
      </c>
      <c r="AC364" s="60">
        <v>0</v>
      </c>
      <c r="AD364" s="49">
        <v>0</v>
      </c>
      <c r="AE364" s="60">
        <v>0</v>
      </c>
      <c r="AF364" s="60">
        <v>0</v>
      </c>
    </row>
    <row r="365" spans="1:32">
      <c r="A365" s="62">
        <v>3300600</v>
      </c>
      <c r="B365" s="49" t="s">
        <v>542</v>
      </c>
      <c r="C365" s="49">
        <v>33006</v>
      </c>
      <c r="D365" s="49">
        <v>0</v>
      </c>
      <c r="E365" s="49"/>
      <c r="L365" s="49">
        <v>724</v>
      </c>
      <c r="M365" s="49">
        <v>108</v>
      </c>
      <c r="N365" s="49">
        <v>52</v>
      </c>
      <c r="O365" s="49">
        <v>44</v>
      </c>
      <c r="P365" s="49">
        <v>0</v>
      </c>
      <c r="Q365" s="49">
        <v>0</v>
      </c>
      <c r="R365" s="49">
        <v>95</v>
      </c>
      <c r="S365" s="49">
        <v>0</v>
      </c>
      <c r="T365" s="49">
        <v>0</v>
      </c>
      <c r="U365" s="49">
        <v>500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60">
        <v>0</v>
      </c>
      <c r="AB365" s="49">
        <v>0</v>
      </c>
      <c r="AC365" s="60">
        <v>0</v>
      </c>
      <c r="AD365" s="49">
        <v>0</v>
      </c>
      <c r="AE365" s="60">
        <v>0</v>
      </c>
      <c r="AF365" s="60">
        <v>0</v>
      </c>
    </row>
    <row r="366" spans="1:32">
      <c r="A366" s="62">
        <v>3300601</v>
      </c>
      <c r="B366" s="49" t="s">
        <v>542</v>
      </c>
      <c r="C366" s="49">
        <v>33006</v>
      </c>
      <c r="D366" s="49">
        <v>1</v>
      </c>
      <c r="E366" s="49" t="s">
        <v>464</v>
      </c>
      <c r="F366" s="49">
        <v>1</v>
      </c>
      <c r="G366" s="49">
        <v>340</v>
      </c>
      <c r="H366" s="49" t="s">
        <v>464</v>
      </c>
      <c r="I366" s="49" t="s">
        <v>464</v>
      </c>
      <c r="J366" s="49" t="s">
        <v>464</v>
      </c>
      <c r="K366" s="49" t="s">
        <v>464</v>
      </c>
      <c r="L366" s="49">
        <v>1592</v>
      </c>
      <c r="M366" s="49">
        <v>237</v>
      </c>
      <c r="N366" s="49">
        <v>114</v>
      </c>
      <c r="O366" s="49">
        <v>96</v>
      </c>
      <c r="P366" s="49">
        <v>0</v>
      </c>
      <c r="Q366" s="49">
        <v>0</v>
      </c>
      <c r="R366" s="49">
        <v>95</v>
      </c>
      <c r="S366" s="49">
        <v>0</v>
      </c>
      <c r="T366" s="49">
        <v>0</v>
      </c>
      <c r="U366" s="49">
        <v>500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60">
        <v>0</v>
      </c>
      <c r="AB366" s="49">
        <v>0</v>
      </c>
      <c r="AC366" s="60">
        <v>0</v>
      </c>
      <c r="AD366" s="49">
        <v>0</v>
      </c>
      <c r="AE366" s="60">
        <v>0</v>
      </c>
      <c r="AF366" s="60">
        <v>0</v>
      </c>
    </row>
    <row r="367" spans="1:32">
      <c r="A367" s="62">
        <v>3300602</v>
      </c>
      <c r="B367" s="49" t="s">
        <v>542</v>
      </c>
      <c r="C367" s="49">
        <v>33006</v>
      </c>
      <c r="D367" s="49">
        <v>2</v>
      </c>
      <c r="E367" s="49">
        <v>100311</v>
      </c>
      <c r="F367" s="49" t="s">
        <v>464</v>
      </c>
      <c r="G367" s="49" t="s">
        <v>464</v>
      </c>
      <c r="H367" s="49" t="s">
        <v>464</v>
      </c>
      <c r="I367" s="49" t="s">
        <v>464</v>
      </c>
      <c r="J367" s="49" t="s">
        <v>464</v>
      </c>
      <c r="K367" s="49" t="s">
        <v>464</v>
      </c>
      <c r="L367" s="49">
        <v>2678</v>
      </c>
      <c r="M367" s="49">
        <v>399</v>
      </c>
      <c r="N367" s="49">
        <v>192</v>
      </c>
      <c r="O367" s="49">
        <v>162</v>
      </c>
      <c r="P367" s="49">
        <v>0</v>
      </c>
      <c r="Q367" s="49">
        <v>0</v>
      </c>
      <c r="R367" s="49">
        <v>95</v>
      </c>
      <c r="S367" s="49">
        <v>0</v>
      </c>
      <c r="T367" s="49">
        <v>0</v>
      </c>
      <c r="U367" s="49">
        <v>500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60">
        <v>0</v>
      </c>
      <c r="AB367" s="49">
        <v>0</v>
      </c>
      <c r="AC367" s="60">
        <v>0</v>
      </c>
      <c r="AD367" s="49">
        <v>0</v>
      </c>
      <c r="AE367" s="60">
        <v>0</v>
      </c>
      <c r="AF367" s="60">
        <v>0</v>
      </c>
    </row>
    <row r="368" spans="1:32">
      <c r="A368" s="62">
        <v>3300603</v>
      </c>
      <c r="B368" s="49" t="s">
        <v>542</v>
      </c>
      <c r="C368" s="49">
        <v>33006</v>
      </c>
      <c r="D368" s="49">
        <v>3</v>
      </c>
      <c r="E368" s="49" t="s">
        <v>464</v>
      </c>
      <c r="F368" s="49">
        <v>1</v>
      </c>
      <c r="G368" s="49">
        <v>660</v>
      </c>
      <c r="H368" s="49" t="s">
        <v>464</v>
      </c>
      <c r="I368" s="49" t="s">
        <v>464</v>
      </c>
      <c r="J368" s="49" t="s">
        <v>464</v>
      </c>
      <c r="K368" s="49" t="s">
        <v>464</v>
      </c>
      <c r="L368" s="49">
        <v>4126</v>
      </c>
      <c r="M368" s="49">
        <v>615</v>
      </c>
      <c r="N368" s="49">
        <v>296</v>
      </c>
      <c r="O368" s="49">
        <v>250</v>
      </c>
      <c r="P368" s="49">
        <v>0</v>
      </c>
      <c r="Q368" s="49">
        <v>0</v>
      </c>
      <c r="R368" s="49">
        <v>95</v>
      </c>
      <c r="S368" s="49">
        <v>0</v>
      </c>
      <c r="T368" s="49">
        <v>0</v>
      </c>
      <c r="U368" s="49">
        <v>500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60">
        <v>0</v>
      </c>
      <c r="AB368" s="49">
        <v>0</v>
      </c>
      <c r="AC368" s="60">
        <v>0</v>
      </c>
      <c r="AD368" s="49">
        <v>0</v>
      </c>
      <c r="AE368" s="60">
        <v>0</v>
      </c>
      <c r="AF368" s="60">
        <v>0</v>
      </c>
    </row>
    <row r="369" spans="1:32">
      <c r="A369" s="62">
        <v>3300604</v>
      </c>
      <c r="B369" s="49" t="s">
        <v>542</v>
      </c>
      <c r="C369" s="49">
        <v>33006</v>
      </c>
      <c r="D369" s="49">
        <v>4</v>
      </c>
      <c r="E369" s="49" t="s">
        <v>464</v>
      </c>
      <c r="F369" s="49">
        <v>2</v>
      </c>
      <c r="G369" s="49">
        <v>1650</v>
      </c>
      <c r="H369" s="49">
        <v>1</v>
      </c>
      <c r="I369" s="49">
        <v>220</v>
      </c>
      <c r="J369" s="49">
        <v>3</v>
      </c>
      <c r="K369" s="49">
        <v>110</v>
      </c>
      <c r="L369" s="49">
        <v>5719</v>
      </c>
      <c r="M369" s="49">
        <v>853</v>
      </c>
      <c r="N369" s="49">
        <v>410</v>
      </c>
      <c r="O369" s="49">
        <v>347</v>
      </c>
      <c r="P369" s="49">
        <v>0</v>
      </c>
      <c r="Q369" s="49">
        <v>0</v>
      </c>
      <c r="R369" s="49">
        <v>95</v>
      </c>
      <c r="S369" s="49">
        <v>0</v>
      </c>
      <c r="T369" s="49">
        <v>0</v>
      </c>
      <c r="U369" s="49">
        <v>500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60">
        <v>0</v>
      </c>
      <c r="AB369" s="49">
        <v>0</v>
      </c>
      <c r="AC369" s="60">
        <v>0</v>
      </c>
      <c r="AD369" s="49">
        <v>0</v>
      </c>
      <c r="AE369" s="60">
        <v>0</v>
      </c>
      <c r="AF369" s="60">
        <v>0</v>
      </c>
    </row>
    <row r="370" spans="1:32">
      <c r="A370" s="62">
        <v>3300605</v>
      </c>
      <c r="B370" s="49" t="s">
        <v>542</v>
      </c>
      <c r="C370" s="49">
        <v>33006</v>
      </c>
      <c r="D370" s="49">
        <v>5</v>
      </c>
      <c r="E370" s="49" t="s">
        <v>464</v>
      </c>
      <c r="F370" s="49">
        <v>4</v>
      </c>
      <c r="G370" s="49">
        <v>10</v>
      </c>
      <c r="H370" s="49" t="s">
        <v>464</v>
      </c>
      <c r="I370" s="49" t="s">
        <v>464</v>
      </c>
      <c r="J370" s="49" t="s">
        <v>464</v>
      </c>
      <c r="K370" s="49" t="s">
        <v>464</v>
      </c>
      <c r="L370" s="49">
        <v>7457</v>
      </c>
      <c r="M370" s="49">
        <v>1112</v>
      </c>
      <c r="N370" s="49">
        <v>535</v>
      </c>
      <c r="O370" s="49">
        <v>453</v>
      </c>
      <c r="P370" s="49">
        <v>0</v>
      </c>
      <c r="Q370" s="49">
        <v>0</v>
      </c>
      <c r="R370" s="49">
        <v>95</v>
      </c>
      <c r="S370" s="49">
        <v>0</v>
      </c>
      <c r="T370" s="49">
        <v>0</v>
      </c>
      <c r="U370" s="49">
        <v>500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60">
        <v>0</v>
      </c>
      <c r="AB370" s="49">
        <v>0</v>
      </c>
      <c r="AC370" s="60">
        <v>0</v>
      </c>
      <c r="AD370" s="49">
        <v>0</v>
      </c>
      <c r="AE370" s="60">
        <v>0</v>
      </c>
      <c r="AF370" s="60">
        <v>0</v>
      </c>
    </row>
    <row r="371" spans="1:32">
      <c r="A371" s="62">
        <v>3300606</v>
      </c>
      <c r="B371" s="49" t="s">
        <v>542</v>
      </c>
      <c r="C371" s="49">
        <v>33006</v>
      </c>
      <c r="D371" s="49">
        <v>6</v>
      </c>
      <c r="E371" s="49" t="s">
        <v>464</v>
      </c>
      <c r="F371" s="49">
        <v>1</v>
      </c>
      <c r="G371" s="49">
        <v>780</v>
      </c>
      <c r="H371" s="49" t="s">
        <v>464</v>
      </c>
      <c r="I371" s="49" t="s">
        <v>464</v>
      </c>
      <c r="J371" s="49" t="s">
        <v>464</v>
      </c>
      <c r="K371" s="49" t="s">
        <v>464</v>
      </c>
      <c r="L371" s="49">
        <v>9339</v>
      </c>
      <c r="M371" s="49">
        <v>1393</v>
      </c>
      <c r="N371" s="49">
        <v>670</v>
      </c>
      <c r="O371" s="49">
        <v>567</v>
      </c>
      <c r="P371" s="49">
        <v>0</v>
      </c>
      <c r="Q371" s="49">
        <v>0</v>
      </c>
      <c r="R371" s="49">
        <v>95</v>
      </c>
      <c r="S371" s="49">
        <v>0</v>
      </c>
      <c r="T371" s="49">
        <v>0</v>
      </c>
      <c r="U371" s="49">
        <v>500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60">
        <v>0</v>
      </c>
      <c r="AB371" s="49">
        <v>0</v>
      </c>
      <c r="AC371" s="60">
        <v>0</v>
      </c>
      <c r="AD371" s="49">
        <v>0</v>
      </c>
      <c r="AE371" s="60">
        <v>0</v>
      </c>
      <c r="AF371" s="60">
        <v>0</v>
      </c>
    </row>
    <row r="372" spans="1:32">
      <c r="A372" s="62">
        <v>3300607</v>
      </c>
      <c r="B372" s="49" t="s">
        <v>542</v>
      </c>
      <c r="C372" s="49">
        <v>33006</v>
      </c>
      <c r="D372" s="49">
        <v>7</v>
      </c>
      <c r="E372" s="49" t="s">
        <v>464</v>
      </c>
      <c r="F372" s="49">
        <v>20</v>
      </c>
      <c r="G372" s="49">
        <v>1000</v>
      </c>
      <c r="H372" s="49" t="s">
        <v>464</v>
      </c>
      <c r="I372" s="49" t="s">
        <v>464</v>
      </c>
      <c r="J372" s="49" t="s">
        <v>464</v>
      </c>
      <c r="K372" s="49" t="s">
        <v>464</v>
      </c>
      <c r="L372" s="49">
        <v>11366</v>
      </c>
      <c r="M372" s="49">
        <v>1695</v>
      </c>
      <c r="N372" s="49">
        <v>816</v>
      </c>
      <c r="O372" s="49">
        <v>690</v>
      </c>
      <c r="P372" s="49">
        <v>0</v>
      </c>
      <c r="Q372" s="49">
        <v>0</v>
      </c>
      <c r="R372" s="49">
        <v>95</v>
      </c>
      <c r="S372" s="49">
        <v>0</v>
      </c>
      <c r="T372" s="49">
        <v>0</v>
      </c>
      <c r="U372" s="49">
        <v>500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60">
        <v>0</v>
      </c>
      <c r="AB372" s="49">
        <v>0</v>
      </c>
      <c r="AC372" s="60">
        <v>0</v>
      </c>
      <c r="AD372" s="49">
        <v>0</v>
      </c>
      <c r="AE372" s="60">
        <v>0</v>
      </c>
      <c r="AF372" s="60">
        <v>0</v>
      </c>
    </row>
    <row r="373" spans="1:32">
      <c r="A373" s="62">
        <v>3300608</v>
      </c>
      <c r="B373" s="49" t="s">
        <v>542</v>
      </c>
      <c r="C373" s="49">
        <v>33006</v>
      </c>
      <c r="D373" s="49">
        <v>8</v>
      </c>
      <c r="E373" s="49">
        <v>100321</v>
      </c>
      <c r="F373" s="49" t="s">
        <v>464</v>
      </c>
      <c r="G373" s="49" t="s">
        <v>464</v>
      </c>
      <c r="H373" s="49" t="s">
        <v>464</v>
      </c>
      <c r="I373" s="49" t="s">
        <v>464</v>
      </c>
      <c r="J373" s="49" t="s">
        <v>464</v>
      </c>
      <c r="K373" s="49" t="s">
        <v>464</v>
      </c>
      <c r="L373" s="49">
        <v>13538</v>
      </c>
      <c r="M373" s="49">
        <v>2019</v>
      </c>
      <c r="N373" s="49">
        <v>972</v>
      </c>
      <c r="O373" s="49">
        <v>822</v>
      </c>
      <c r="P373" s="49">
        <v>0</v>
      </c>
      <c r="Q373" s="49">
        <v>0</v>
      </c>
      <c r="R373" s="49">
        <v>95</v>
      </c>
      <c r="S373" s="49">
        <v>0</v>
      </c>
      <c r="T373" s="49">
        <v>0</v>
      </c>
      <c r="U373" s="49">
        <v>500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60">
        <v>0</v>
      </c>
      <c r="AB373" s="49">
        <v>0</v>
      </c>
      <c r="AC373" s="60">
        <v>0</v>
      </c>
      <c r="AD373" s="49">
        <v>0</v>
      </c>
      <c r="AE373" s="60">
        <v>0</v>
      </c>
      <c r="AF373" s="60">
        <v>0</v>
      </c>
    </row>
    <row r="374" spans="1:32">
      <c r="A374" s="62">
        <v>3300609</v>
      </c>
      <c r="B374" s="49" t="s">
        <v>542</v>
      </c>
      <c r="C374" s="49">
        <v>33006</v>
      </c>
      <c r="D374" s="49">
        <v>9</v>
      </c>
      <c r="E374" s="49" t="s">
        <v>464</v>
      </c>
      <c r="F374" s="49">
        <v>2</v>
      </c>
      <c r="G374" s="49">
        <v>2550</v>
      </c>
      <c r="H374" s="49">
        <v>1</v>
      </c>
      <c r="I374" s="49">
        <v>340</v>
      </c>
      <c r="J374" s="49">
        <v>3</v>
      </c>
      <c r="K374" s="49">
        <v>170</v>
      </c>
      <c r="L374" s="49">
        <v>15855</v>
      </c>
      <c r="M374" s="49">
        <v>2365</v>
      </c>
      <c r="N374" s="49">
        <v>1138</v>
      </c>
      <c r="O374" s="49">
        <v>963</v>
      </c>
      <c r="P374" s="49">
        <v>0</v>
      </c>
      <c r="Q374" s="49">
        <v>0</v>
      </c>
      <c r="R374" s="49">
        <v>95</v>
      </c>
      <c r="S374" s="49">
        <v>0</v>
      </c>
      <c r="T374" s="49">
        <v>0</v>
      </c>
      <c r="U374" s="49">
        <v>500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60">
        <v>0</v>
      </c>
      <c r="AB374" s="49">
        <v>0</v>
      </c>
      <c r="AC374" s="60">
        <v>0</v>
      </c>
      <c r="AD374" s="49">
        <v>0</v>
      </c>
      <c r="AE374" s="60">
        <v>0</v>
      </c>
      <c r="AF374" s="60">
        <v>0</v>
      </c>
    </row>
    <row r="375" spans="1:32">
      <c r="A375" s="62">
        <v>3300610</v>
      </c>
      <c r="B375" s="49" t="s">
        <v>542</v>
      </c>
      <c r="C375" s="49">
        <v>33006</v>
      </c>
      <c r="D375" s="49">
        <v>10</v>
      </c>
      <c r="E375" s="49" t="s">
        <v>464</v>
      </c>
      <c r="F375" s="49">
        <v>4</v>
      </c>
      <c r="G375" s="49">
        <v>12</v>
      </c>
      <c r="H375" s="49" t="s">
        <v>464</v>
      </c>
      <c r="I375" s="49" t="s">
        <v>464</v>
      </c>
      <c r="J375" s="49" t="s">
        <v>464</v>
      </c>
      <c r="K375" s="49" t="s">
        <v>464</v>
      </c>
      <c r="L375" s="49">
        <v>18317</v>
      </c>
      <c r="M375" s="49">
        <v>2732</v>
      </c>
      <c r="N375" s="49">
        <v>1315</v>
      </c>
      <c r="O375" s="49">
        <v>1113</v>
      </c>
      <c r="P375" s="49">
        <v>0</v>
      </c>
      <c r="Q375" s="49">
        <v>0</v>
      </c>
      <c r="R375" s="49">
        <v>95</v>
      </c>
      <c r="S375" s="49">
        <v>0</v>
      </c>
      <c r="T375" s="49">
        <v>0</v>
      </c>
      <c r="U375" s="49">
        <v>500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60">
        <v>0</v>
      </c>
      <c r="AB375" s="49">
        <v>0</v>
      </c>
      <c r="AC375" s="60">
        <v>0</v>
      </c>
      <c r="AD375" s="49">
        <v>0</v>
      </c>
      <c r="AE375" s="60">
        <v>0</v>
      </c>
      <c r="AF375" s="60">
        <v>0</v>
      </c>
    </row>
    <row r="376" spans="1:32">
      <c r="A376" s="62">
        <v>3300611</v>
      </c>
      <c r="B376" s="49" t="s">
        <v>542</v>
      </c>
      <c r="C376" s="49">
        <v>33006</v>
      </c>
      <c r="D376" s="49">
        <v>11</v>
      </c>
      <c r="E376" s="49" t="s">
        <v>464</v>
      </c>
      <c r="F376" s="49">
        <v>1</v>
      </c>
      <c r="G376" s="49">
        <v>1380</v>
      </c>
      <c r="H376" s="49" t="s">
        <v>464</v>
      </c>
      <c r="I376" s="49" t="s">
        <v>464</v>
      </c>
      <c r="J376" s="49" t="s">
        <v>464</v>
      </c>
      <c r="K376" s="49" t="s">
        <v>464</v>
      </c>
      <c r="L376" s="49">
        <v>21647</v>
      </c>
      <c r="M376" s="49">
        <v>3229</v>
      </c>
      <c r="N376" s="49">
        <v>1554</v>
      </c>
      <c r="O376" s="49">
        <v>1315</v>
      </c>
      <c r="P376" s="49">
        <v>0</v>
      </c>
      <c r="Q376" s="49">
        <v>0</v>
      </c>
      <c r="R376" s="49">
        <v>95</v>
      </c>
      <c r="S376" s="49">
        <v>0</v>
      </c>
      <c r="T376" s="49">
        <v>0</v>
      </c>
      <c r="U376" s="49">
        <v>500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60">
        <v>0</v>
      </c>
      <c r="AB376" s="49">
        <v>0</v>
      </c>
      <c r="AC376" s="60">
        <v>0</v>
      </c>
      <c r="AD376" s="49">
        <v>0</v>
      </c>
      <c r="AE376" s="60">
        <v>0</v>
      </c>
      <c r="AF376" s="60">
        <v>0</v>
      </c>
    </row>
    <row r="377" spans="1:32">
      <c r="A377" s="62">
        <v>3300612</v>
      </c>
      <c r="B377" s="49" t="s">
        <v>542</v>
      </c>
      <c r="C377" s="49">
        <v>33006</v>
      </c>
      <c r="D377" s="49">
        <v>12</v>
      </c>
      <c r="E377" s="49" t="s">
        <v>464</v>
      </c>
      <c r="F377" s="49">
        <v>19</v>
      </c>
      <c r="G377" s="49">
        <v>1500</v>
      </c>
      <c r="H377" s="49" t="s">
        <v>464</v>
      </c>
      <c r="I377" s="49" t="s">
        <v>464</v>
      </c>
      <c r="J377" s="49" t="s">
        <v>464</v>
      </c>
      <c r="K377" s="49" t="s">
        <v>464</v>
      </c>
      <c r="L377" s="49">
        <v>26208</v>
      </c>
      <c r="M377" s="49">
        <v>3909</v>
      </c>
      <c r="N377" s="49">
        <v>1882</v>
      </c>
      <c r="O377" s="49">
        <v>1592</v>
      </c>
      <c r="P377" s="49">
        <v>0</v>
      </c>
      <c r="Q377" s="49">
        <v>0</v>
      </c>
      <c r="R377" s="49">
        <v>95</v>
      </c>
      <c r="S377" s="49">
        <v>0</v>
      </c>
      <c r="T377" s="49">
        <v>0</v>
      </c>
      <c r="U377" s="49">
        <v>500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60">
        <v>0</v>
      </c>
      <c r="AB377" s="49">
        <v>0</v>
      </c>
      <c r="AC377" s="60">
        <v>0</v>
      </c>
      <c r="AD377" s="49">
        <v>0</v>
      </c>
      <c r="AE377" s="60">
        <v>0</v>
      </c>
      <c r="AF377" s="60">
        <v>0</v>
      </c>
    </row>
    <row r="378" spans="1:32">
      <c r="A378" s="62">
        <v>3300613</v>
      </c>
      <c r="B378" s="49" t="s">
        <v>542</v>
      </c>
      <c r="C378" s="49">
        <v>33006</v>
      </c>
      <c r="D378" s="49">
        <v>13</v>
      </c>
      <c r="E378" s="49">
        <v>100331</v>
      </c>
      <c r="F378" s="49" t="s">
        <v>464</v>
      </c>
      <c r="G378" s="49" t="s">
        <v>464</v>
      </c>
      <c r="H378" s="49" t="s">
        <v>464</v>
      </c>
      <c r="I378" s="49" t="s">
        <v>464</v>
      </c>
      <c r="J378" s="49" t="s">
        <v>464</v>
      </c>
      <c r="K378" s="49" t="s">
        <v>464</v>
      </c>
      <c r="L378" s="49">
        <v>32435</v>
      </c>
      <c r="M378" s="49">
        <v>4838</v>
      </c>
      <c r="N378" s="49">
        <v>2329</v>
      </c>
      <c r="O378" s="49">
        <v>1971</v>
      </c>
      <c r="P378" s="49">
        <v>0</v>
      </c>
      <c r="Q378" s="49">
        <v>0</v>
      </c>
      <c r="R378" s="49">
        <v>95</v>
      </c>
      <c r="S378" s="49">
        <v>0</v>
      </c>
      <c r="T378" s="49">
        <v>0</v>
      </c>
      <c r="U378" s="49">
        <v>500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60">
        <v>0</v>
      </c>
      <c r="AB378" s="49">
        <v>0</v>
      </c>
      <c r="AC378" s="60">
        <v>0</v>
      </c>
      <c r="AD378" s="49">
        <v>0</v>
      </c>
      <c r="AE378" s="60">
        <v>0</v>
      </c>
      <c r="AF378" s="60">
        <v>0</v>
      </c>
    </row>
    <row r="379" spans="1:32">
      <c r="A379" s="62">
        <v>3300614</v>
      </c>
      <c r="B379" s="49" t="s">
        <v>542</v>
      </c>
      <c r="C379" s="49">
        <v>33006</v>
      </c>
      <c r="D379" s="49">
        <v>14</v>
      </c>
      <c r="E379" s="49" t="s">
        <v>464</v>
      </c>
      <c r="F379" s="49">
        <v>2</v>
      </c>
      <c r="G379" s="49">
        <v>9150</v>
      </c>
      <c r="H379" s="49">
        <v>1</v>
      </c>
      <c r="I379" s="49">
        <v>1220</v>
      </c>
      <c r="J379" s="49">
        <v>3</v>
      </c>
      <c r="K379" s="49">
        <v>610</v>
      </c>
      <c r="L379" s="49">
        <v>40906</v>
      </c>
      <c r="M379" s="49">
        <v>6102</v>
      </c>
      <c r="N379" s="49">
        <v>2938</v>
      </c>
      <c r="O379" s="49">
        <v>2486</v>
      </c>
      <c r="P379" s="49">
        <v>0</v>
      </c>
      <c r="Q379" s="49">
        <v>0</v>
      </c>
      <c r="R379" s="49">
        <v>95</v>
      </c>
      <c r="S379" s="49">
        <v>0</v>
      </c>
      <c r="T379" s="49">
        <v>0</v>
      </c>
      <c r="U379" s="49">
        <v>500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60">
        <v>0</v>
      </c>
      <c r="AB379" s="49">
        <v>0</v>
      </c>
      <c r="AC379" s="60">
        <v>0</v>
      </c>
      <c r="AD379" s="49">
        <v>0</v>
      </c>
      <c r="AE379" s="60">
        <v>0</v>
      </c>
      <c r="AF379" s="60">
        <v>0</v>
      </c>
    </row>
    <row r="380" spans="1:32">
      <c r="A380" s="62">
        <v>3300615</v>
      </c>
      <c r="B380" s="49" t="s">
        <v>542</v>
      </c>
      <c r="C380" s="49">
        <v>33006</v>
      </c>
      <c r="D380" s="49">
        <v>15</v>
      </c>
      <c r="E380" s="49" t="s">
        <v>464</v>
      </c>
      <c r="F380" s="49">
        <v>4</v>
      </c>
      <c r="G380" s="49">
        <v>14</v>
      </c>
      <c r="H380" s="49" t="s">
        <v>464</v>
      </c>
      <c r="I380" s="49" t="s">
        <v>464</v>
      </c>
      <c r="J380" s="49" t="s">
        <v>464</v>
      </c>
      <c r="K380" s="49" t="s">
        <v>464</v>
      </c>
      <c r="L380" s="49">
        <v>52490</v>
      </c>
      <c r="M380" s="49">
        <v>7830</v>
      </c>
      <c r="N380" s="49">
        <v>3770</v>
      </c>
      <c r="O380" s="49">
        <v>3190</v>
      </c>
      <c r="P380" s="49">
        <v>0</v>
      </c>
      <c r="Q380" s="49">
        <v>0</v>
      </c>
      <c r="R380" s="49">
        <v>95</v>
      </c>
      <c r="S380" s="49">
        <v>0</v>
      </c>
      <c r="T380" s="49">
        <v>0</v>
      </c>
      <c r="U380" s="49">
        <v>500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60">
        <v>0</v>
      </c>
      <c r="AB380" s="49">
        <v>0</v>
      </c>
      <c r="AC380" s="60">
        <v>0</v>
      </c>
      <c r="AD380" s="49">
        <v>0</v>
      </c>
      <c r="AE380" s="60">
        <v>0</v>
      </c>
      <c r="AF380" s="60">
        <v>0</v>
      </c>
    </row>
    <row r="381" spans="1:32">
      <c r="A381" s="62">
        <v>3300616</v>
      </c>
      <c r="B381" s="49" t="s">
        <v>542</v>
      </c>
      <c r="C381" s="49">
        <v>33006</v>
      </c>
      <c r="D381" s="49">
        <v>16</v>
      </c>
      <c r="E381" s="49" t="s">
        <v>464</v>
      </c>
      <c r="F381" s="49">
        <v>1</v>
      </c>
      <c r="G381" s="49">
        <v>6840</v>
      </c>
      <c r="H381" s="49" t="s">
        <v>464</v>
      </c>
      <c r="I381" s="49" t="s">
        <v>464</v>
      </c>
      <c r="J381" s="49" t="s">
        <v>464</v>
      </c>
      <c r="K381" s="49" t="s">
        <v>464</v>
      </c>
      <c r="L381" s="49">
        <v>68345</v>
      </c>
      <c r="M381" s="49">
        <v>10195</v>
      </c>
      <c r="N381" s="49">
        <v>4908</v>
      </c>
      <c r="O381" s="49">
        <v>4153</v>
      </c>
      <c r="P381" s="49">
        <v>0</v>
      </c>
      <c r="Q381" s="49">
        <v>0</v>
      </c>
      <c r="R381" s="49">
        <v>95</v>
      </c>
      <c r="S381" s="49">
        <v>0</v>
      </c>
      <c r="T381" s="49">
        <v>0</v>
      </c>
      <c r="U381" s="49">
        <v>500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60">
        <v>0</v>
      </c>
      <c r="AB381" s="49">
        <v>0</v>
      </c>
      <c r="AC381" s="60">
        <v>0</v>
      </c>
      <c r="AD381" s="49">
        <v>0</v>
      </c>
      <c r="AE381" s="60">
        <v>0</v>
      </c>
      <c r="AF381" s="60">
        <v>0</v>
      </c>
    </row>
    <row r="382" spans="1:32">
      <c r="A382" s="62">
        <v>3300617</v>
      </c>
      <c r="B382" s="49" t="s">
        <v>542</v>
      </c>
      <c r="C382" s="49">
        <v>33006</v>
      </c>
      <c r="D382" s="49">
        <v>17</v>
      </c>
      <c r="E382" s="49" t="s">
        <v>464</v>
      </c>
      <c r="F382" s="49">
        <v>20</v>
      </c>
      <c r="G382" s="49">
        <v>2000</v>
      </c>
      <c r="H382" s="49" t="s">
        <v>464</v>
      </c>
      <c r="I382" s="49" t="s">
        <v>464</v>
      </c>
      <c r="J382" s="49" t="s">
        <v>464</v>
      </c>
      <c r="K382" s="49" t="s">
        <v>464</v>
      </c>
      <c r="L382" s="49">
        <v>90065</v>
      </c>
      <c r="M382" s="49">
        <v>13435</v>
      </c>
      <c r="N382" s="49">
        <v>6468</v>
      </c>
      <c r="O382" s="49">
        <v>5473</v>
      </c>
      <c r="P382" s="49">
        <v>0</v>
      </c>
      <c r="Q382" s="49">
        <v>0</v>
      </c>
      <c r="R382" s="49">
        <v>95</v>
      </c>
      <c r="S382" s="49">
        <v>0</v>
      </c>
      <c r="T382" s="49">
        <v>0</v>
      </c>
      <c r="U382" s="49">
        <v>500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60">
        <v>0</v>
      </c>
      <c r="AB382" s="49">
        <v>0</v>
      </c>
      <c r="AC382" s="60">
        <v>0</v>
      </c>
      <c r="AD382" s="49">
        <v>0</v>
      </c>
      <c r="AE382" s="60">
        <v>0</v>
      </c>
      <c r="AF382" s="60">
        <v>0</v>
      </c>
    </row>
    <row r="383" spans="1:32">
      <c r="A383" s="62">
        <v>3300618</v>
      </c>
      <c r="B383" s="49" t="s">
        <v>542</v>
      </c>
      <c r="C383" s="49">
        <v>33006</v>
      </c>
      <c r="D383" s="49">
        <v>18</v>
      </c>
      <c r="E383" s="49">
        <v>100341</v>
      </c>
      <c r="F383" s="49" t="s">
        <v>464</v>
      </c>
      <c r="G383" s="49" t="s">
        <v>464</v>
      </c>
      <c r="H383" s="49" t="s">
        <v>464</v>
      </c>
      <c r="I383" s="49" t="s">
        <v>464</v>
      </c>
      <c r="J383" s="49" t="s">
        <v>464</v>
      </c>
      <c r="K383" s="49" t="s">
        <v>464</v>
      </c>
      <c r="L383" s="49">
        <v>119822</v>
      </c>
      <c r="M383" s="49">
        <v>17874</v>
      </c>
      <c r="N383" s="49">
        <v>8606</v>
      </c>
      <c r="O383" s="49">
        <v>7282</v>
      </c>
      <c r="P383" s="49">
        <v>0</v>
      </c>
      <c r="Q383" s="49">
        <v>0</v>
      </c>
      <c r="R383" s="49">
        <v>95</v>
      </c>
      <c r="S383" s="49">
        <v>0</v>
      </c>
      <c r="T383" s="49">
        <v>0</v>
      </c>
      <c r="U383" s="49">
        <v>500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60">
        <v>0</v>
      </c>
      <c r="AB383" s="49">
        <v>0</v>
      </c>
      <c r="AC383" s="60">
        <v>0</v>
      </c>
      <c r="AD383" s="49">
        <v>0</v>
      </c>
      <c r="AE383" s="60">
        <v>0</v>
      </c>
      <c r="AF383" s="60">
        <v>0</v>
      </c>
    </row>
    <row r="384" spans="1:32">
      <c r="A384" s="62">
        <v>3300619</v>
      </c>
      <c r="B384" s="49" t="s">
        <v>542</v>
      </c>
      <c r="C384" s="49">
        <v>33006</v>
      </c>
      <c r="D384" s="49">
        <v>19</v>
      </c>
      <c r="E384" s="49" t="s">
        <v>464</v>
      </c>
      <c r="F384" s="49">
        <v>2</v>
      </c>
      <c r="G384" s="49">
        <v>43800</v>
      </c>
      <c r="H384" s="49">
        <v>1</v>
      </c>
      <c r="I384" s="49">
        <v>5840</v>
      </c>
      <c r="J384" s="49">
        <v>3</v>
      </c>
      <c r="K384" s="49">
        <v>2920</v>
      </c>
      <c r="L384" s="49">
        <v>160583</v>
      </c>
      <c r="M384" s="49">
        <v>23954</v>
      </c>
      <c r="N384" s="49">
        <v>11533</v>
      </c>
      <c r="O384" s="49">
        <v>9759</v>
      </c>
      <c r="P384" s="49">
        <v>0</v>
      </c>
      <c r="Q384" s="49">
        <v>0</v>
      </c>
      <c r="R384" s="49">
        <v>95</v>
      </c>
      <c r="S384" s="49">
        <v>0</v>
      </c>
      <c r="T384" s="49">
        <v>0</v>
      </c>
      <c r="U384" s="49">
        <v>500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60">
        <v>0</v>
      </c>
      <c r="AB384" s="49">
        <v>0</v>
      </c>
      <c r="AC384" s="60">
        <v>0</v>
      </c>
      <c r="AD384" s="49">
        <v>0</v>
      </c>
      <c r="AE384" s="60">
        <v>0</v>
      </c>
      <c r="AF384" s="60">
        <v>0</v>
      </c>
    </row>
    <row r="385" spans="1:32">
      <c r="A385" s="62">
        <v>3300620</v>
      </c>
      <c r="B385" s="49" t="s">
        <v>542</v>
      </c>
      <c r="C385" s="49">
        <v>33006</v>
      </c>
      <c r="D385" s="49">
        <v>20</v>
      </c>
      <c r="E385" s="49" t="s">
        <v>464</v>
      </c>
      <c r="F385" s="49">
        <v>4</v>
      </c>
      <c r="G385" s="49">
        <v>16</v>
      </c>
      <c r="H385" s="49" t="s">
        <v>464</v>
      </c>
      <c r="I385" s="49" t="s">
        <v>464</v>
      </c>
      <c r="J385" s="49" t="s">
        <v>464</v>
      </c>
      <c r="K385" s="49" t="s">
        <v>464</v>
      </c>
      <c r="L385" s="49">
        <v>216403</v>
      </c>
      <c r="M385" s="49">
        <v>32281</v>
      </c>
      <c r="N385" s="49">
        <v>15542</v>
      </c>
      <c r="O385" s="49">
        <v>13151</v>
      </c>
      <c r="P385" s="49">
        <v>0</v>
      </c>
      <c r="Q385" s="49">
        <v>0</v>
      </c>
      <c r="R385" s="49">
        <v>95</v>
      </c>
      <c r="S385" s="49">
        <v>0</v>
      </c>
      <c r="T385" s="49">
        <v>0</v>
      </c>
      <c r="U385" s="49">
        <v>500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60">
        <v>0</v>
      </c>
      <c r="AB385" s="49">
        <v>0</v>
      </c>
      <c r="AC385" s="60">
        <v>0</v>
      </c>
      <c r="AD385" s="49">
        <v>0</v>
      </c>
      <c r="AE385" s="60">
        <v>0</v>
      </c>
      <c r="AF385" s="60">
        <v>0</v>
      </c>
    </row>
    <row r="386" spans="5:5">
      <c r="E386" s="84"/>
    </row>
    <row r="387" spans="1:32">
      <c r="A387" s="62">
        <v>4200100</v>
      </c>
      <c r="B387" s="49" t="s">
        <v>1009</v>
      </c>
      <c r="C387" s="49">
        <v>42001</v>
      </c>
      <c r="D387" s="49">
        <v>0</v>
      </c>
      <c r="E387" s="49"/>
      <c r="L387" s="49">
        <v>827</v>
      </c>
      <c r="M387" s="49">
        <v>131</v>
      </c>
      <c r="N387" s="49">
        <v>50</v>
      </c>
      <c r="O387" s="49">
        <v>58</v>
      </c>
      <c r="P387" s="49">
        <v>0</v>
      </c>
      <c r="Q387" s="49">
        <v>0</v>
      </c>
      <c r="R387" s="49">
        <v>106</v>
      </c>
      <c r="S387" s="49">
        <v>0</v>
      </c>
      <c r="T387" s="49">
        <v>0</v>
      </c>
      <c r="U387" s="49">
        <v>500</v>
      </c>
      <c r="V387" s="49">
        <v>0</v>
      </c>
      <c r="W387" s="49">
        <v>0</v>
      </c>
      <c r="X387" s="49">
        <v>0</v>
      </c>
      <c r="Y387" s="49">
        <v>0</v>
      </c>
      <c r="Z387" s="49">
        <v>0</v>
      </c>
      <c r="AA387" s="60">
        <v>0</v>
      </c>
      <c r="AB387" s="49">
        <v>0</v>
      </c>
      <c r="AC387" s="60">
        <v>0</v>
      </c>
      <c r="AD387" s="49">
        <v>0</v>
      </c>
      <c r="AE387" s="60">
        <v>0</v>
      </c>
      <c r="AF387" s="60">
        <v>0</v>
      </c>
    </row>
    <row r="388" spans="1:32">
      <c r="A388" s="62">
        <v>4200101</v>
      </c>
      <c r="B388" s="49" t="s">
        <v>1009</v>
      </c>
      <c r="C388" s="49">
        <v>42001</v>
      </c>
      <c r="D388" s="49">
        <v>1</v>
      </c>
      <c r="E388" s="49" t="s">
        <v>464</v>
      </c>
      <c r="F388" s="49">
        <v>1</v>
      </c>
      <c r="G388" s="49">
        <v>340</v>
      </c>
      <c r="H388" s="49" t="s">
        <v>464</v>
      </c>
      <c r="I388" s="49" t="s">
        <v>464</v>
      </c>
      <c r="J388" s="49" t="s">
        <v>464</v>
      </c>
      <c r="K388" s="49" t="s">
        <v>464</v>
      </c>
      <c r="L388" s="49">
        <v>1819</v>
      </c>
      <c r="M388" s="49">
        <v>288</v>
      </c>
      <c r="N388" s="49">
        <v>110</v>
      </c>
      <c r="O388" s="49">
        <v>127</v>
      </c>
      <c r="P388" s="49">
        <v>0</v>
      </c>
      <c r="Q388" s="49">
        <v>0</v>
      </c>
      <c r="R388" s="49">
        <v>106</v>
      </c>
      <c r="S388" s="49">
        <v>0</v>
      </c>
      <c r="T388" s="49">
        <v>0</v>
      </c>
      <c r="U388" s="49">
        <v>500</v>
      </c>
      <c r="V388" s="49">
        <v>0</v>
      </c>
      <c r="W388" s="49">
        <v>0</v>
      </c>
      <c r="X388" s="49">
        <v>0</v>
      </c>
      <c r="Y388" s="49">
        <v>0</v>
      </c>
      <c r="Z388" s="49">
        <v>0</v>
      </c>
      <c r="AA388" s="60">
        <v>0</v>
      </c>
      <c r="AB388" s="49">
        <v>0</v>
      </c>
      <c r="AC388" s="60">
        <v>0</v>
      </c>
      <c r="AD388" s="49">
        <v>0</v>
      </c>
      <c r="AE388" s="60">
        <v>0</v>
      </c>
      <c r="AF388" s="60">
        <v>0</v>
      </c>
    </row>
    <row r="389" spans="1:32">
      <c r="A389" s="62">
        <v>4200102</v>
      </c>
      <c r="B389" s="49" t="s">
        <v>1009</v>
      </c>
      <c r="C389" s="49">
        <v>42001</v>
      </c>
      <c r="D389" s="49">
        <v>2</v>
      </c>
      <c r="E389" s="49">
        <v>100211</v>
      </c>
      <c r="F389" s="49" t="s">
        <v>464</v>
      </c>
      <c r="G389" s="49" t="s">
        <v>464</v>
      </c>
      <c r="H389" s="49" t="s">
        <v>464</v>
      </c>
      <c r="I389" s="49" t="s">
        <v>464</v>
      </c>
      <c r="J389" s="49" t="s">
        <v>464</v>
      </c>
      <c r="K389" s="49" t="s">
        <v>464</v>
      </c>
      <c r="L389" s="49">
        <v>3059</v>
      </c>
      <c r="M389" s="49">
        <v>484</v>
      </c>
      <c r="N389" s="49">
        <v>185</v>
      </c>
      <c r="O389" s="49">
        <v>214</v>
      </c>
      <c r="P389" s="49">
        <v>0</v>
      </c>
      <c r="Q389" s="49">
        <v>0</v>
      </c>
      <c r="R389" s="49">
        <v>106</v>
      </c>
      <c r="S389" s="49">
        <v>0</v>
      </c>
      <c r="T389" s="49">
        <v>0</v>
      </c>
      <c r="U389" s="49">
        <v>500</v>
      </c>
      <c r="V389" s="49">
        <v>0</v>
      </c>
      <c r="W389" s="49">
        <v>0</v>
      </c>
      <c r="X389" s="49">
        <v>0</v>
      </c>
      <c r="Y389" s="49">
        <v>0</v>
      </c>
      <c r="Z389" s="49">
        <v>0</v>
      </c>
      <c r="AA389" s="60">
        <v>0</v>
      </c>
      <c r="AB389" s="49">
        <v>0</v>
      </c>
      <c r="AC389" s="60">
        <v>0</v>
      </c>
      <c r="AD389" s="49">
        <v>0</v>
      </c>
      <c r="AE389" s="60">
        <v>0</v>
      </c>
      <c r="AF389" s="60">
        <v>0</v>
      </c>
    </row>
    <row r="390" spans="1:32">
      <c r="A390" s="62">
        <v>4200103</v>
      </c>
      <c r="B390" s="49" t="s">
        <v>1009</v>
      </c>
      <c r="C390" s="49">
        <v>42001</v>
      </c>
      <c r="D390" s="49">
        <v>3</v>
      </c>
      <c r="E390" s="49" t="s">
        <v>464</v>
      </c>
      <c r="F390" s="49">
        <v>1</v>
      </c>
      <c r="G390" s="49">
        <v>660</v>
      </c>
      <c r="H390" s="49" t="s">
        <v>464</v>
      </c>
      <c r="I390" s="49" t="s">
        <v>464</v>
      </c>
      <c r="J390" s="49" t="s">
        <v>464</v>
      </c>
      <c r="K390" s="49" t="s">
        <v>464</v>
      </c>
      <c r="L390" s="49">
        <v>4713</v>
      </c>
      <c r="M390" s="49">
        <v>746</v>
      </c>
      <c r="N390" s="49">
        <v>285</v>
      </c>
      <c r="O390" s="49">
        <v>330</v>
      </c>
      <c r="P390" s="49">
        <v>0</v>
      </c>
      <c r="Q390" s="49">
        <v>0</v>
      </c>
      <c r="R390" s="49">
        <v>106</v>
      </c>
      <c r="S390" s="49">
        <v>0</v>
      </c>
      <c r="T390" s="49">
        <v>0</v>
      </c>
      <c r="U390" s="49">
        <v>500</v>
      </c>
      <c r="V390" s="49">
        <v>0</v>
      </c>
      <c r="W390" s="49">
        <v>0</v>
      </c>
      <c r="X390" s="49">
        <v>0</v>
      </c>
      <c r="Y390" s="49">
        <v>0</v>
      </c>
      <c r="Z390" s="49">
        <v>0</v>
      </c>
      <c r="AA390" s="60">
        <v>0</v>
      </c>
      <c r="AB390" s="49">
        <v>0</v>
      </c>
      <c r="AC390" s="60">
        <v>0</v>
      </c>
      <c r="AD390" s="49">
        <v>0</v>
      </c>
      <c r="AE390" s="60">
        <v>0</v>
      </c>
      <c r="AF390" s="60">
        <v>0</v>
      </c>
    </row>
    <row r="391" spans="1:32">
      <c r="A391" s="62">
        <v>4200104</v>
      </c>
      <c r="B391" s="49" t="s">
        <v>1009</v>
      </c>
      <c r="C391" s="49">
        <v>42001</v>
      </c>
      <c r="D391" s="49">
        <v>4</v>
      </c>
      <c r="E391" s="49" t="s">
        <v>464</v>
      </c>
      <c r="F391" s="49">
        <v>2</v>
      </c>
      <c r="G391" s="49">
        <v>1650</v>
      </c>
      <c r="H391" s="49">
        <v>1</v>
      </c>
      <c r="I391" s="49">
        <v>220</v>
      </c>
      <c r="J391" s="49">
        <v>3</v>
      </c>
      <c r="K391" s="49">
        <v>110</v>
      </c>
      <c r="L391" s="49">
        <v>6533</v>
      </c>
      <c r="M391" s="49">
        <v>1034</v>
      </c>
      <c r="N391" s="49">
        <v>395</v>
      </c>
      <c r="O391" s="49">
        <v>458</v>
      </c>
      <c r="P391" s="49">
        <v>0</v>
      </c>
      <c r="Q391" s="49">
        <v>0</v>
      </c>
      <c r="R391" s="49">
        <v>106</v>
      </c>
      <c r="S391" s="49">
        <v>0</v>
      </c>
      <c r="T391" s="49">
        <v>0</v>
      </c>
      <c r="U391" s="49">
        <v>500</v>
      </c>
      <c r="V391" s="49">
        <v>0</v>
      </c>
      <c r="W391" s="49">
        <v>0</v>
      </c>
      <c r="X391" s="49">
        <v>0</v>
      </c>
      <c r="Y391" s="49">
        <v>0</v>
      </c>
      <c r="Z391" s="49">
        <v>0</v>
      </c>
      <c r="AA391" s="60">
        <v>0</v>
      </c>
      <c r="AB391" s="49">
        <v>0</v>
      </c>
      <c r="AC391" s="60">
        <v>0</v>
      </c>
      <c r="AD391" s="49">
        <v>0</v>
      </c>
      <c r="AE391" s="60">
        <v>0</v>
      </c>
      <c r="AF391" s="60">
        <v>0</v>
      </c>
    </row>
    <row r="392" spans="1:32">
      <c r="A392" s="62">
        <v>4200105</v>
      </c>
      <c r="B392" s="49" t="s">
        <v>1009</v>
      </c>
      <c r="C392" s="49">
        <v>42001</v>
      </c>
      <c r="D392" s="49">
        <v>5</v>
      </c>
      <c r="E392" s="49" t="s">
        <v>464</v>
      </c>
      <c r="F392" s="49">
        <v>4</v>
      </c>
      <c r="G392" s="49">
        <v>10</v>
      </c>
      <c r="H392" s="49" t="s">
        <v>464</v>
      </c>
      <c r="I392" s="49" t="s">
        <v>464</v>
      </c>
      <c r="J392" s="49" t="s">
        <v>464</v>
      </c>
      <c r="K392" s="49" t="s">
        <v>464</v>
      </c>
      <c r="L392" s="49">
        <v>8518</v>
      </c>
      <c r="M392" s="49">
        <v>1349</v>
      </c>
      <c r="N392" s="49">
        <v>515</v>
      </c>
      <c r="O392" s="49">
        <v>597</v>
      </c>
      <c r="P392" s="49">
        <v>0</v>
      </c>
      <c r="Q392" s="49">
        <v>0</v>
      </c>
      <c r="R392" s="49">
        <v>106</v>
      </c>
      <c r="S392" s="49">
        <v>0</v>
      </c>
      <c r="T392" s="49">
        <v>0</v>
      </c>
      <c r="U392" s="49">
        <v>500</v>
      </c>
      <c r="V392" s="49">
        <v>0</v>
      </c>
      <c r="W392" s="49">
        <v>0</v>
      </c>
      <c r="X392" s="49">
        <v>0</v>
      </c>
      <c r="Y392" s="49">
        <v>0</v>
      </c>
      <c r="Z392" s="49">
        <v>0</v>
      </c>
      <c r="AA392" s="60">
        <v>0</v>
      </c>
      <c r="AB392" s="49">
        <v>0</v>
      </c>
      <c r="AC392" s="60">
        <v>0</v>
      </c>
      <c r="AD392" s="49">
        <v>0</v>
      </c>
      <c r="AE392" s="60">
        <v>0</v>
      </c>
      <c r="AF392" s="60">
        <v>0</v>
      </c>
    </row>
    <row r="393" spans="1:32">
      <c r="A393" s="62">
        <v>4200106</v>
      </c>
      <c r="B393" s="49" t="s">
        <v>1009</v>
      </c>
      <c r="C393" s="49">
        <v>42001</v>
      </c>
      <c r="D393" s="49">
        <v>6</v>
      </c>
      <c r="E393" s="49" t="s">
        <v>464</v>
      </c>
      <c r="F393" s="49">
        <v>1</v>
      </c>
      <c r="G393" s="49">
        <v>780</v>
      </c>
      <c r="H393" s="49" t="s">
        <v>464</v>
      </c>
      <c r="I393" s="49" t="s">
        <v>464</v>
      </c>
      <c r="J393" s="49" t="s">
        <v>464</v>
      </c>
      <c r="K393" s="49" t="s">
        <v>464</v>
      </c>
      <c r="L393" s="49">
        <v>10668</v>
      </c>
      <c r="M393" s="49">
        <v>1689</v>
      </c>
      <c r="N393" s="49">
        <v>645</v>
      </c>
      <c r="O393" s="49">
        <v>748</v>
      </c>
      <c r="P393" s="49">
        <v>0</v>
      </c>
      <c r="Q393" s="49">
        <v>0</v>
      </c>
      <c r="R393" s="49">
        <v>106</v>
      </c>
      <c r="S393" s="49">
        <v>0</v>
      </c>
      <c r="T393" s="49">
        <v>0</v>
      </c>
      <c r="U393" s="49">
        <v>500</v>
      </c>
      <c r="V393" s="49">
        <v>0</v>
      </c>
      <c r="W393" s="49">
        <v>0</v>
      </c>
      <c r="X393" s="49">
        <v>0</v>
      </c>
      <c r="Y393" s="49">
        <v>0</v>
      </c>
      <c r="Z393" s="49">
        <v>0</v>
      </c>
      <c r="AA393" s="60">
        <v>0</v>
      </c>
      <c r="AB393" s="49">
        <v>0</v>
      </c>
      <c r="AC393" s="60">
        <v>0</v>
      </c>
      <c r="AD393" s="49">
        <v>0</v>
      </c>
      <c r="AE393" s="60">
        <v>0</v>
      </c>
      <c r="AF393" s="60">
        <v>0</v>
      </c>
    </row>
    <row r="394" spans="1:32">
      <c r="A394" s="62">
        <v>4200107</v>
      </c>
      <c r="B394" s="49" t="s">
        <v>1009</v>
      </c>
      <c r="C394" s="49">
        <v>42001</v>
      </c>
      <c r="D394" s="49">
        <v>7</v>
      </c>
      <c r="E394" s="49" t="s">
        <v>464</v>
      </c>
      <c r="F394" s="49">
        <v>20</v>
      </c>
      <c r="G394" s="49">
        <v>1000</v>
      </c>
      <c r="H394" s="49" t="s">
        <v>464</v>
      </c>
      <c r="I394" s="49" t="s">
        <v>464</v>
      </c>
      <c r="J394" s="49" t="s">
        <v>464</v>
      </c>
      <c r="K394" s="49" t="s">
        <v>464</v>
      </c>
      <c r="L394" s="49">
        <v>12983</v>
      </c>
      <c r="M394" s="49">
        <v>2056</v>
      </c>
      <c r="N394" s="49">
        <v>785</v>
      </c>
      <c r="O394" s="49">
        <v>910</v>
      </c>
      <c r="P394" s="49">
        <v>0</v>
      </c>
      <c r="Q394" s="49">
        <v>0</v>
      </c>
      <c r="R394" s="49">
        <v>106</v>
      </c>
      <c r="S394" s="49">
        <v>0</v>
      </c>
      <c r="T394" s="49">
        <v>0</v>
      </c>
      <c r="U394" s="49">
        <v>500</v>
      </c>
      <c r="V394" s="49">
        <v>0</v>
      </c>
      <c r="W394" s="49">
        <v>0</v>
      </c>
      <c r="X394" s="49">
        <v>0</v>
      </c>
      <c r="Y394" s="49">
        <v>0</v>
      </c>
      <c r="Z394" s="49">
        <v>0</v>
      </c>
      <c r="AA394" s="60">
        <v>0</v>
      </c>
      <c r="AB394" s="49">
        <v>0</v>
      </c>
      <c r="AC394" s="60">
        <v>0</v>
      </c>
      <c r="AD394" s="49">
        <v>0</v>
      </c>
      <c r="AE394" s="60">
        <v>0</v>
      </c>
      <c r="AF394" s="60">
        <v>0</v>
      </c>
    </row>
    <row r="395" spans="1:32">
      <c r="A395" s="62">
        <v>4200108</v>
      </c>
      <c r="B395" s="49" t="s">
        <v>1009</v>
      </c>
      <c r="C395" s="49">
        <v>42001</v>
      </c>
      <c r="D395" s="49">
        <v>8</v>
      </c>
      <c r="E395" s="49">
        <v>100221</v>
      </c>
      <c r="F395" s="49" t="s">
        <v>464</v>
      </c>
      <c r="G395" s="49" t="s">
        <v>464</v>
      </c>
      <c r="H395" s="49" t="s">
        <v>464</v>
      </c>
      <c r="I395" s="49" t="s">
        <v>464</v>
      </c>
      <c r="J395" s="49" t="s">
        <v>464</v>
      </c>
      <c r="K395" s="49" t="s">
        <v>464</v>
      </c>
      <c r="L395" s="49">
        <v>15464</v>
      </c>
      <c r="M395" s="49">
        <v>2449</v>
      </c>
      <c r="N395" s="49">
        <v>935</v>
      </c>
      <c r="O395" s="49">
        <v>1084</v>
      </c>
      <c r="P395" s="49">
        <v>0</v>
      </c>
      <c r="Q395" s="49">
        <v>0</v>
      </c>
      <c r="R395" s="49">
        <v>106</v>
      </c>
      <c r="S395" s="49">
        <v>0</v>
      </c>
      <c r="T395" s="49">
        <v>0</v>
      </c>
      <c r="U395" s="49">
        <v>500</v>
      </c>
      <c r="V395" s="49">
        <v>0</v>
      </c>
      <c r="W395" s="49">
        <v>0</v>
      </c>
      <c r="X395" s="49">
        <v>0</v>
      </c>
      <c r="Y395" s="49">
        <v>0</v>
      </c>
      <c r="Z395" s="49">
        <v>0</v>
      </c>
      <c r="AA395" s="60">
        <v>0</v>
      </c>
      <c r="AB395" s="49">
        <v>0</v>
      </c>
      <c r="AC395" s="60">
        <v>0</v>
      </c>
      <c r="AD395" s="49">
        <v>0</v>
      </c>
      <c r="AE395" s="60">
        <v>0</v>
      </c>
      <c r="AF395" s="60">
        <v>0</v>
      </c>
    </row>
    <row r="396" spans="1:32">
      <c r="A396" s="62">
        <v>4200109</v>
      </c>
      <c r="B396" s="49" t="s">
        <v>1009</v>
      </c>
      <c r="C396" s="49">
        <v>42001</v>
      </c>
      <c r="D396" s="49">
        <v>9</v>
      </c>
      <c r="E396" s="49" t="s">
        <v>464</v>
      </c>
      <c r="F396" s="49">
        <v>2</v>
      </c>
      <c r="G396" s="49">
        <v>2550</v>
      </c>
      <c r="H396" s="49">
        <v>1</v>
      </c>
      <c r="I396" s="49">
        <v>340</v>
      </c>
      <c r="J396" s="49">
        <v>3</v>
      </c>
      <c r="K396" s="49">
        <v>170</v>
      </c>
      <c r="L396" s="49">
        <v>18111</v>
      </c>
      <c r="M396" s="49">
        <v>2868</v>
      </c>
      <c r="N396" s="49">
        <v>1095</v>
      </c>
      <c r="O396" s="49">
        <v>1270</v>
      </c>
      <c r="P396" s="49">
        <v>0</v>
      </c>
      <c r="Q396" s="49">
        <v>0</v>
      </c>
      <c r="R396" s="49">
        <v>106</v>
      </c>
      <c r="S396" s="49">
        <v>0</v>
      </c>
      <c r="T396" s="49">
        <v>0</v>
      </c>
      <c r="U396" s="49">
        <v>500</v>
      </c>
      <c r="V396" s="49">
        <v>0</v>
      </c>
      <c r="W396" s="49">
        <v>0</v>
      </c>
      <c r="X396" s="49">
        <v>0</v>
      </c>
      <c r="Y396" s="49">
        <v>0</v>
      </c>
      <c r="Z396" s="49">
        <v>0</v>
      </c>
      <c r="AA396" s="60">
        <v>0</v>
      </c>
      <c r="AB396" s="49">
        <v>0</v>
      </c>
      <c r="AC396" s="60">
        <v>0</v>
      </c>
      <c r="AD396" s="49">
        <v>0</v>
      </c>
      <c r="AE396" s="60">
        <v>0</v>
      </c>
      <c r="AF396" s="60">
        <v>0</v>
      </c>
    </row>
    <row r="397" spans="1:32">
      <c r="A397" s="62">
        <v>4200110</v>
      </c>
      <c r="B397" s="49" t="s">
        <v>1009</v>
      </c>
      <c r="C397" s="49">
        <v>42001</v>
      </c>
      <c r="D397" s="49">
        <v>10</v>
      </c>
      <c r="E397" s="49" t="s">
        <v>464</v>
      </c>
      <c r="F397" s="49">
        <v>4</v>
      </c>
      <c r="G397" s="49">
        <v>12</v>
      </c>
      <c r="H397" s="49" t="s">
        <v>464</v>
      </c>
      <c r="I397" s="49" t="s">
        <v>464</v>
      </c>
      <c r="J397" s="49" t="s">
        <v>464</v>
      </c>
      <c r="K397" s="49" t="s">
        <v>464</v>
      </c>
      <c r="L397" s="49">
        <v>20923</v>
      </c>
      <c r="M397" s="49">
        <v>3314</v>
      </c>
      <c r="N397" s="49">
        <v>1265</v>
      </c>
      <c r="O397" s="49">
        <v>1467</v>
      </c>
      <c r="P397" s="49">
        <v>0</v>
      </c>
      <c r="Q397" s="49">
        <v>0</v>
      </c>
      <c r="R397" s="49">
        <v>106</v>
      </c>
      <c r="S397" s="49">
        <v>0</v>
      </c>
      <c r="T397" s="49">
        <v>0</v>
      </c>
      <c r="U397" s="49">
        <v>500</v>
      </c>
      <c r="V397" s="49">
        <v>0</v>
      </c>
      <c r="W397" s="49">
        <v>0</v>
      </c>
      <c r="X397" s="49">
        <v>0</v>
      </c>
      <c r="Y397" s="49">
        <v>0</v>
      </c>
      <c r="Z397" s="49">
        <v>0</v>
      </c>
      <c r="AA397" s="60">
        <v>0</v>
      </c>
      <c r="AB397" s="49">
        <v>0</v>
      </c>
      <c r="AC397" s="60">
        <v>0</v>
      </c>
      <c r="AD397" s="49">
        <v>0</v>
      </c>
      <c r="AE397" s="60">
        <v>0</v>
      </c>
      <c r="AF397" s="60">
        <v>0</v>
      </c>
    </row>
    <row r="398" spans="1:32">
      <c r="A398" s="62">
        <v>4200111</v>
      </c>
      <c r="B398" s="49" t="s">
        <v>1009</v>
      </c>
      <c r="C398" s="49">
        <v>42001</v>
      </c>
      <c r="D398" s="49">
        <v>11</v>
      </c>
      <c r="E398" s="49" t="s">
        <v>464</v>
      </c>
      <c r="F398" s="49">
        <v>1</v>
      </c>
      <c r="G398" s="49">
        <v>1380</v>
      </c>
      <c r="H398" s="49" t="s">
        <v>464</v>
      </c>
      <c r="I398" s="49" t="s">
        <v>464</v>
      </c>
      <c r="J398" s="49" t="s">
        <v>464</v>
      </c>
      <c r="K398" s="49" t="s">
        <v>464</v>
      </c>
      <c r="L398" s="49">
        <v>24727</v>
      </c>
      <c r="M398" s="49">
        <v>3916</v>
      </c>
      <c r="N398" s="49">
        <v>1495</v>
      </c>
      <c r="O398" s="49">
        <v>1734</v>
      </c>
      <c r="P398" s="49">
        <v>0</v>
      </c>
      <c r="Q398" s="49">
        <v>0</v>
      </c>
      <c r="R398" s="49">
        <v>106</v>
      </c>
      <c r="S398" s="49">
        <v>0</v>
      </c>
      <c r="T398" s="49">
        <v>0</v>
      </c>
      <c r="U398" s="49">
        <v>500</v>
      </c>
      <c r="V398" s="49">
        <v>0</v>
      </c>
      <c r="W398" s="49">
        <v>0</v>
      </c>
      <c r="X398" s="49">
        <v>0</v>
      </c>
      <c r="Y398" s="49">
        <v>0</v>
      </c>
      <c r="Z398" s="49">
        <v>0</v>
      </c>
      <c r="AA398" s="60">
        <v>0</v>
      </c>
      <c r="AB398" s="49">
        <v>0</v>
      </c>
      <c r="AC398" s="60">
        <v>0</v>
      </c>
      <c r="AD398" s="49">
        <v>0</v>
      </c>
      <c r="AE398" s="60">
        <v>0</v>
      </c>
      <c r="AF398" s="60">
        <v>0</v>
      </c>
    </row>
    <row r="399" spans="1:32">
      <c r="A399" s="62">
        <v>4200112</v>
      </c>
      <c r="B399" s="49" t="s">
        <v>1009</v>
      </c>
      <c r="C399" s="49">
        <v>42001</v>
      </c>
      <c r="D399" s="49">
        <v>12</v>
      </c>
      <c r="E399" s="49" t="s">
        <v>464</v>
      </c>
      <c r="F399" s="49">
        <v>18</v>
      </c>
      <c r="G399" s="49">
        <v>1500</v>
      </c>
      <c r="H399" s="49" t="s">
        <v>464</v>
      </c>
      <c r="I399" s="49" t="s">
        <v>464</v>
      </c>
      <c r="J399" s="49" t="s">
        <v>464</v>
      </c>
      <c r="K399" s="49" t="s">
        <v>464</v>
      </c>
      <c r="L399" s="49">
        <v>29937</v>
      </c>
      <c r="M399" s="49">
        <v>4742</v>
      </c>
      <c r="N399" s="49">
        <v>1810</v>
      </c>
      <c r="O399" s="49">
        <v>2099</v>
      </c>
      <c r="P399" s="49">
        <v>0</v>
      </c>
      <c r="Q399" s="49">
        <v>0</v>
      </c>
      <c r="R399" s="49">
        <v>106</v>
      </c>
      <c r="S399" s="49">
        <v>0</v>
      </c>
      <c r="T399" s="49">
        <v>0</v>
      </c>
      <c r="U399" s="49">
        <v>500</v>
      </c>
      <c r="V399" s="49">
        <v>0</v>
      </c>
      <c r="W399" s="49">
        <v>0</v>
      </c>
      <c r="X399" s="49">
        <v>0</v>
      </c>
      <c r="Y399" s="49">
        <v>0</v>
      </c>
      <c r="Z399" s="49">
        <v>0</v>
      </c>
      <c r="AA399" s="60">
        <v>0</v>
      </c>
      <c r="AB399" s="49">
        <v>0</v>
      </c>
      <c r="AC399" s="60">
        <v>0</v>
      </c>
      <c r="AD399" s="49">
        <v>0</v>
      </c>
      <c r="AE399" s="60">
        <v>0</v>
      </c>
      <c r="AF399" s="60">
        <v>0</v>
      </c>
    </row>
    <row r="400" spans="1:32">
      <c r="A400" s="62">
        <v>4200113</v>
      </c>
      <c r="B400" s="49" t="s">
        <v>1009</v>
      </c>
      <c r="C400" s="49">
        <v>42001</v>
      </c>
      <c r="D400" s="49">
        <v>13</v>
      </c>
      <c r="E400" s="49">
        <v>100231</v>
      </c>
      <c r="F400" s="49" t="s">
        <v>464</v>
      </c>
      <c r="G400" s="49" t="s">
        <v>464</v>
      </c>
      <c r="H400" s="49" t="s">
        <v>464</v>
      </c>
      <c r="I400" s="49" t="s">
        <v>464</v>
      </c>
      <c r="J400" s="49" t="s">
        <v>464</v>
      </c>
      <c r="K400" s="49" t="s">
        <v>464</v>
      </c>
      <c r="L400" s="49">
        <v>37049</v>
      </c>
      <c r="M400" s="49">
        <v>5868</v>
      </c>
      <c r="N400" s="49">
        <v>2240</v>
      </c>
      <c r="O400" s="49">
        <v>2598</v>
      </c>
      <c r="P400" s="49">
        <v>0</v>
      </c>
      <c r="Q400" s="49">
        <v>0</v>
      </c>
      <c r="R400" s="49">
        <v>106</v>
      </c>
      <c r="S400" s="49">
        <v>0</v>
      </c>
      <c r="T400" s="49">
        <v>0</v>
      </c>
      <c r="U400" s="49">
        <v>500</v>
      </c>
      <c r="V400" s="49">
        <v>0</v>
      </c>
      <c r="W400" s="49">
        <v>0</v>
      </c>
      <c r="X400" s="49">
        <v>0</v>
      </c>
      <c r="Y400" s="49">
        <v>0</v>
      </c>
      <c r="Z400" s="49">
        <v>0</v>
      </c>
      <c r="AA400" s="60">
        <v>0</v>
      </c>
      <c r="AB400" s="49">
        <v>0</v>
      </c>
      <c r="AC400" s="60">
        <v>0</v>
      </c>
      <c r="AD400" s="49">
        <v>0</v>
      </c>
      <c r="AE400" s="60">
        <v>0</v>
      </c>
      <c r="AF400" s="60">
        <v>0</v>
      </c>
    </row>
    <row r="401" spans="1:32">
      <c r="A401" s="62">
        <v>4200114</v>
      </c>
      <c r="B401" s="49" t="s">
        <v>1009</v>
      </c>
      <c r="C401" s="49">
        <v>42001</v>
      </c>
      <c r="D401" s="49">
        <v>14</v>
      </c>
      <c r="E401" s="49" t="s">
        <v>464</v>
      </c>
      <c r="F401" s="49">
        <v>2</v>
      </c>
      <c r="G401" s="49">
        <v>9150</v>
      </c>
      <c r="H401" s="49">
        <v>1</v>
      </c>
      <c r="I401" s="49">
        <v>1220</v>
      </c>
      <c r="J401" s="49">
        <v>3</v>
      </c>
      <c r="K401" s="49">
        <v>610</v>
      </c>
      <c r="L401" s="49">
        <v>46725</v>
      </c>
      <c r="M401" s="49">
        <v>7401</v>
      </c>
      <c r="N401" s="49">
        <v>2825</v>
      </c>
      <c r="O401" s="49">
        <v>3277</v>
      </c>
      <c r="P401" s="49">
        <v>0</v>
      </c>
      <c r="Q401" s="49">
        <v>0</v>
      </c>
      <c r="R401" s="49">
        <v>106</v>
      </c>
      <c r="S401" s="49">
        <v>0</v>
      </c>
      <c r="T401" s="49">
        <v>0</v>
      </c>
      <c r="U401" s="49">
        <v>500</v>
      </c>
      <c r="V401" s="49">
        <v>0</v>
      </c>
      <c r="W401" s="49">
        <v>0</v>
      </c>
      <c r="X401" s="49">
        <v>0</v>
      </c>
      <c r="Y401" s="49">
        <v>0</v>
      </c>
      <c r="Z401" s="49">
        <v>0</v>
      </c>
      <c r="AA401" s="60">
        <v>0</v>
      </c>
      <c r="AB401" s="49">
        <v>0</v>
      </c>
      <c r="AC401" s="60">
        <v>0</v>
      </c>
      <c r="AD401" s="49">
        <v>0</v>
      </c>
      <c r="AE401" s="60">
        <v>0</v>
      </c>
      <c r="AF401" s="60">
        <v>0</v>
      </c>
    </row>
    <row r="402" spans="1:32">
      <c r="A402" s="62">
        <v>4200115</v>
      </c>
      <c r="B402" s="49" t="s">
        <v>1009</v>
      </c>
      <c r="C402" s="49">
        <v>42001</v>
      </c>
      <c r="D402" s="49">
        <v>15</v>
      </c>
      <c r="E402" s="49" t="s">
        <v>464</v>
      </c>
      <c r="F402" s="49">
        <v>4</v>
      </c>
      <c r="G402" s="49">
        <v>14</v>
      </c>
      <c r="H402" s="49" t="s">
        <v>464</v>
      </c>
      <c r="I402" s="49" t="s">
        <v>464</v>
      </c>
      <c r="J402" s="49" t="s">
        <v>464</v>
      </c>
      <c r="K402" s="49" t="s">
        <v>464</v>
      </c>
      <c r="L402" s="49">
        <v>59957</v>
      </c>
      <c r="M402" s="49">
        <v>9497</v>
      </c>
      <c r="N402" s="49">
        <v>3625</v>
      </c>
      <c r="O402" s="49">
        <v>4205</v>
      </c>
      <c r="P402" s="49">
        <v>0</v>
      </c>
      <c r="Q402" s="49">
        <v>0</v>
      </c>
      <c r="R402" s="49">
        <v>106</v>
      </c>
      <c r="S402" s="49">
        <v>0</v>
      </c>
      <c r="T402" s="49">
        <v>0</v>
      </c>
      <c r="U402" s="49">
        <v>500</v>
      </c>
      <c r="V402" s="49">
        <v>0</v>
      </c>
      <c r="W402" s="49">
        <v>0</v>
      </c>
      <c r="X402" s="49">
        <v>0</v>
      </c>
      <c r="Y402" s="49">
        <v>0</v>
      </c>
      <c r="Z402" s="49">
        <v>0</v>
      </c>
      <c r="AA402" s="60">
        <v>0</v>
      </c>
      <c r="AB402" s="49">
        <v>0</v>
      </c>
      <c r="AC402" s="60">
        <v>0</v>
      </c>
      <c r="AD402" s="49">
        <v>0</v>
      </c>
      <c r="AE402" s="60">
        <v>0</v>
      </c>
      <c r="AF402" s="60">
        <v>0</v>
      </c>
    </row>
    <row r="403" spans="1:32">
      <c r="A403" s="62">
        <v>4200116</v>
      </c>
      <c r="B403" s="49" t="s">
        <v>1009</v>
      </c>
      <c r="C403" s="49">
        <v>42001</v>
      </c>
      <c r="D403" s="49">
        <v>16</v>
      </c>
      <c r="E403" s="49" t="s">
        <v>464</v>
      </c>
      <c r="F403" s="49">
        <v>1</v>
      </c>
      <c r="G403" s="49">
        <v>6840</v>
      </c>
      <c r="H403" s="49" t="s">
        <v>464</v>
      </c>
      <c r="I403" s="49" t="s">
        <v>464</v>
      </c>
      <c r="J403" s="49" t="s">
        <v>464</v>
      </c>
      <c r="K403" s="49" t="s">
        <v>464</v>
      </c>
      <c r="L403" s="49">
        <v>78068</v>
      </c>
      <c r="M403" s="49">
        <v>12366</v>
      </c>
      <c r="N403" s="49">
        <v>4720</v>
      </c>
      <c r="O403" s="49">
        <v>5475</v>
      </c>
      <c r="P403" s="49">
        <v>0</v>
      </c>
      <c r="Q403" s="49">
        <v>0</v>
      </c>
      <c r="R403" s="49">
        <v>106</v>
      </c>
      <c r="S403" s="49">
        <v>0</v>
      </c>
      <c r="T403" s="49">
        <v>0</v>
      </c>
      <c r="U403" s="49">
        <v>500</v>
      </c>
      <c r="V403" s="49">
        <v>0</v>
      </c>
      <c r="W403" s="49">
        <v>0</v>
      </c>
      <c r="X403" s="49">
        <v>0</v>
      </c>
      <c r="Y403" s="49">
        <v>0</v>
      </c>
      <c r="Z403" s="49">
        <v>0</v>
      </c>
      <c r="AA403" s="60">
        <v>0</v>
      </c>
      <c r="AB403" s="49">
        <v>0</v>
      </c>
      <c r="AC403" s="60">
        <v>0</v>
      </c>
      <c r="AD403" s="49">
        <v>0</v>
      </c>
      <c r="AE403" s="60">
        <v>0</v>
      </c>
      <c r="AF403" s="60">
        <v>0</v>
      </c>
    </row>
    <row r="404" spans="1:34">
      <c r="A404" s="62">
        <v>4200117</v>
      </c>
      <c r="B404" s="49" t="s">
        <v>1009</v>
      </c>
      <c r="C404" s="49">
        <v>42001</v>
      </c>
      <c r="D404" s="49">
        <v>17</v>
      </c>
      <c r="E404" s="49" t="s">
        <v>464</v>
      </c>
      <c r="F404" s="49">
        <v>20</v>
      </c>
      <c r="G404" s="49">
        <v>2000</v>
      </c>
      <c r="H404" s="49" t="s">
        <v>464</v>
      </c>
      <c r="I404" s="49" t="s">
        <v>464</v>
      </c>
      <c r="J404" s="49" t="s">
        <v>464</v>
      </c>
      <c r="K404" s="49" t="s">
        <v>464</v>
      </c>
      <c r="L404" s="49">
        <v>102878</v>
      </c>
      <c r="M404" s="49">
        <v>16296</v>
      </c>
      <c r="N404" s="49">
        <v>6220</v>
      </c>
      <c r="O404" s="49">
        <v>7215</v>
      </c>
      <c r="P404" s="49">
        <v>0</v>
      </c>
      <c r="Q404" s="49">
        <v>0</v>
      </c>
      <c r="R404" s="49">
        <v>106</v>
      </c>
      <c r="S404" s="49">
        <v>0</v>
      </c>
      <c r="T404" s="49">
        <v>0</v>
      </c>
      <c r="U404" s="49">
        <v>500</v>
      </c>
      <c r="V404" s="49">
        <v>0</v>
      </c>
      <c r="W404" s="49">
        <v>0</v>
      </c>
      <c r="X404" s="49">
        <v>0</v>
      </c>
      <c r="Y404" s="49">
        <v>0</v>
      </c>
      <c r="Z404" s="49">
        <v>0</v>
      </c>
      <c r="AA404" s="49">
        <v>0</v>
      </c>
      <c r="AB404" s="49">
        <v>0</v>
      </c>
      <c r="AC404" s="49">
        <v>0</v>
      </c>
      <c r="AD404" s="49">
        <v>0</v>
      </c>
      <c r="AE404" s="49">
        <v>0</v>
      </c>
      <c r="AF404" s="49">
        <v>0</v>
      </c>
      <c r="AH404" s="49"/>
    </row>
    <row r="405" spans="1:32">
      <c r="A405" s="62">
        <v>4200118</v>
      </c>
      <c r="B405" s="49" t="s">
        <v>1009</v>
      </c>
      <c r="C405" s="49">
        <v>42001</v>
      </c>
      <c r="D405" s="49">
        <v>18</v>
      </c>
      <c r="E405" s="49">
        <v>100241</v>
      </c>
      <c r="F405" s="49" t="s">
        <v>464</v>
      </c>
      <c r="G405" s="49" t="s">
        <v>464</v>
      </c>
      <c r="H405" s="49" t="s">
        <v>464</v>
      </c>
      <c r="I405" s="49" t="s">
        <v>464</v>
      </c>
      <c r="J405" s="49" t="s">
        <v>464</v>
      </c>
      <c r="K405" s="49" t="s">
        <v>464</v>
      </c>
      <c r="L405" s="49">
        <v>136868</v>
      </c>
      <c r="M405" s="49">
        <v>21680</v>
      </c>
      <c r="N405" s="49">
        <v>8275</v>
      </c>
      <c r="O405" s="49">
        <v>9599</v>
      </c>
      <c r="P405" s="49">
        <v>0</v>
      </c>
      <c r="Q405" s="49">
        <v>0</v>
      </c>
      <c r="R405" s="49">
        <v>106</v>
      </c>
      <c r="S405" s="49">
        <v>0</v>
      </c>
      <c r="T405" s="49">
        <v>0</v>
      </c>
      <c r="U405" s="49">
        <v>500</v>
      </c>
      <c r="V405" s="49">
        <v>0</v>
      </c>
      <c r="W405" s="49">
        <v>0</v>
      </c>
      <c r="X405" s="49">
        <v>0</v>
      </c>
      <c r="Y405" s="49">
        <v>0</v>
      </c>
      <c r="Z405" s="49">
        <v>0</v>
      </c>
      <c r="AA405" s="60">
        <v>0</v>
      </c>
      <c r="AB405" s="49">
        <v>0</v>
      </c>
      <c r="AC405" s="60">
        <v>0</v>
      </c>
      <c r="AD405" s="49">
        <v>0</v>
      </c>
      <c r="AE405" s="60">
        <v>0</v>
      </c>
      <c r="AF405" s="60">
        <v>0</v>
      </c>
    </row>
    <row r="406" spans="1:32">
      <c r="A406" s="62">
        <v>4200119</v>
      </c>
      <c r="B406" s="49" t="s">
        <v>1009</v>
      </c>
      <c r="C406" s="49">
        <v>42001</v>
      </c>
      <c r="D406" s="49">
        <v>19</v>
      </c>
      <c r="E406" s="49" t="s">
        <v>464</v>
      </c>
      <c r="F406" s="49">
        <v>2</v>
      </c>
      <c r="G406" s="49">
        <v>43800</v>
      </c>
      <c r="H406" s="49">
        <v>1</v>
      </c>
      <c r="I406" s="49">
        <v>5840</v>
      </c>
      <c r="J406" s="49">
        <v>3</v>
      </c>
      <c r="K406" s="49">
        <v>2920</v>
      </c>
      <c r="L406" s="49">
        <v>183428</v>
      </c>
      <c r="M406" s="49">
        <v>29055</v>
      </c>
      <c r="N406" s="49">
        <v>11090</v>
      </c>
      <c r="O406" s="49">
        <v>12864</v>
      </c>
      <c r="P406" s="49">
        <v>0</v>
      </c>
      <c r="Q406" s="49">
        <v>0</v>
      </c>
      <c r="R406" s="49">
        <v>106</v>
      </c>
      <c r="S406" s="49">
        <v>0</v>
      </c>
      <c r="T406" s="49">
        <v>0</v>
      </c>
      <c r="U406" s="49">
        <v>500</v>
      </c>
      <c r="V406" s="49">
        <v>0</v>
      </c>
      <c r="W406" s="49">
        <v>0</v>
      </c>
      <c r="X406" s="49">
        <v>0</v>
      </c>
      <c r="Y406" s="49">
        <v>0</v>
      </c>
      <c r="Z406" s="49">
        <v>0</v>
      </c>
      <c r="AA406" s="60">
        <v>0</v>
      </c>
      <c r="AB406" s="49">
        <v>0</v>
      </c>
      <c r="AC406" s="60">
        <v>0</v>
      </c>
      <c r="AD406" s="49">
        <v>0</v>
      </c>
      <c r="AE406" s="60">
        <v>0</v>
      </c>
      <c r="AF406" s="60">
        <v>0</v>
      </c>
    </row>
    <row r="407" spans="1:32">
      <c r="A407" s="62">
        <v>4200120</v>
      </c>
      <c r="B407" s="49" t="s">
        <v>1009</v>
      </c>
      <c r="C407" s="49">
        <v>42001</v>
      </c>
      <c r="D407" s="49">
        <v>20</v>
      </c>
      <c r="E407" s="49" t="s">
        <v>464</v>
      </c>
      <c r="F407" s="49">
        <v>4</v>
      </c>
      <c r="G407" s="49">
        <v>16</v>
      </c>
      <c r="H407" s="49" t="s">
        <v>464</v>
      </c>
      <c r="I407" s="49" t="s">
        <v>464</v>
      </c>
      <c r="J407" s="49" t="s">
        <v>464</v>
      </c>
      <c r="K407" s="49" t="s">
        <v>464</v>
      </c>
      <c r="L407" s="49">
        <v>247190</v>
      </c>
      <c r="M407" s="49">
        <v>39155</v>
      </c>
      <c r="N407" s="49">
        <v>14945</v>
      </c>
      <c r="O407" s="49">
        <v>17336</v>
      </c>
      <c r="P407" s="49">
        <v>0</v>
      </c>
      <c r="Q407" s="49">
        <v>0</v>
      </c>
      <c r="R407" s="49">
        <v>106</v>
      </c>
      <c r="S407" s="49">
        <v>0</v>
      </c>
      <c r="T407" s="49">
        <v>0</v>
      </c>
      <c r="U407" s="49">
        <v>500</v>
      </c>
      <c r="V407" s="49">
        <v>0</v>
      </c>
      <c r="W407" s="49">
        <v>0</v>
      </c>
      <c r="X407" s="49">
        <v>0</v>
      </c>
      <c r="Y407" s="49">
        <v>0</v>
      </c>
      <c r="Z407" s="49">
        <v>0</v>
      </c>
      <c r="AA407" s="60">
        <v>0</v>
      </c>
      <c r="AB407" s="49">
        <v>0</v>
      </c>
      <c r="AC407" s="60">
        <v>0</v>
      </c>
      <c r="AD407" s="49">
        <v>0</v>
      </c>
      <c r="AE407" s="60">
        <v>0</v>
      </c>
      <c r="AF407" s="60">
        <v>0</v>
      </c>
    </row>
    <row r="408" spans="1:32">
      <c r="A408" s="62">
        <v>4300200</v>
      </c>
      <c r="B408" s="49" t="s">
        <v>1010</v>
      </c>
      <c r="C408" s="49">
        <v>43002</v>
      </c>
      <c r="D408" s="49">
        <v>0</v>
      </c>
      <c r="E408" s="49"/>
      <c r="L408" s="49">
        <v>846</v>
      </c>
      <c r="M408" s="49">
        <v>125</v>
      </c>
      <c r="N408" s="49">
        <v>62</v>
      </c>
      <c r="O408" s="49">
        <v>50</v>
      </c>
      <c r="P408" s="49">
        <v>0</v>
      </c>
      <c r="Q408" s="49">
        <v>0</v>
      </c>
      <c r="R408" s="49">
        <v>109</v>
      </c>
      <c r="S408" s="49">
        <v>0</v>
      </c>
      <c r="T408" s="49">
        <v>0</v>
      </c>
      <c r="U408" s="49">
        <v>500</v>
      </c>
      <c r="V408" s="49">
        <v>0</v>
      </c>
      <c r="W408" s="49">
        <v>0</v>
      </c>
      <c r="X408" s="49">
        <v>0</v>
      </c>
      <c r="Y408" s="49">
        <v>0</v>
      </c>
      <c r="Z408" s="49">
        <v>0</v>
      </c>
      <c r="AA408" s="60">
        <v>0</v>
      </c>
      <c r="AB408" s="49">
        <v>0</v>
      </c>
      <c r="AC408" s="60">
        <v>0</v>
      </c>
      <c r="AD408" s="49">
        <v>0</v>
      </c>
      <c r="AE408" s="60">
        <v>0</v>
      </c>
      <c r="AF408" s="60">
        <v>0</v>
      </c>
    </row>
    <row r="409" spans="1:32">
      <c r="A409" s="62">
        <v>4300201</v>
      </c>
      <c r="B409" s="49" t="s">
        <v>1010</v>
      </c>
      <c r="C409" s="49">
        <v>43002</v>
      </c>
      <c r="D409" s="49">
        <v>1</v>
      </c>
      <c r="E409" s="49" t="s">
        <v>464</v>
      </c>
      <c r="F409" s="49">
        <v>1</v>
      </c>
      <c r="G409" s="49">
        <v>340</v>
      </c>
      <c r="H409" s="49" t="s">
        <v>464</v>
      </c>
      <c r="I409" s="49" t="s">
        <v>464</v>
      </c>
      <c r="J409" s="49" t="s">
        <v>464</v>
      </c>
      <c r="K409" s="49" t="s">
        <v>464</v>
      </c>
      <c r="L409" s="49">
        <v>1861</v>
      </c>
      <c r="M409" s="49">
        <v>275</v>
      </c>
      <c r="N409" s="49">
        <v>136</v>
      </c>
      <c r="O409" s="49">
        <v>110</v>
      </c>
      <c r="P409" s="49">
        <v>0</v>
      </c>
      <c r="Q409" s="49">
        <v>0</v>
      </c>
      <c r="R409" s="49">
        <v>109</v>
      </c>
      <c r="S409" s="49">
        <v>0</v>
      </c>
      <c r="T409" s="49">
        <v>0</v>
      </c>
      <c r="U409" s="49">
        <v>500</v>
      </c>
      <c r="V409" s="49">
        <v>0</v>
      </c>
      <c r="W409" s="49">
        <v>0</v>
      </c>
      <c r="X409" s="49">
        <v>0</v>
      </c>
      <c r="Y409" s="49">
        <v>0</v>
      </c>
      <c r="Z409" s="49">
        <v>0</v>
      </c>
      <c r="AA409" s="60">
        <v>0</v>
      </c>
      <c r="AB409" s="49">
        <v>0</v>
      </c>
      <c r="AC409" s="60">
        <v>0</v>
      </c>
      <c r="AD409" s="49">
        <v>0</v>
      </c>
      <c r="AE409" s="60">
        <v>0</v>
      </c>
      <c r="AF409" s="60">
        <v>0</v>
      </c>
    </row>
    <row r="410" spans="1:32">
      <c r="A410" s="62">
        <v>4300202</v>
      </c>
      <c r="B410" s="49" t="s">
        <v>1010</v>
      </c>
      <c r="C410" s="49">
        <v>43002</v>
      </c>
      <c r="D410" s="49">
        <v>2</v>
      </c>
      <c r="E410" s="49">
        <v>100311</v>
      </c>
      <c r="F410" s="49" t="s">
        <v>464</v>
      </c>
      <c r="G410" s="49" t="s">
        <v>464</v>
      </c>
      <c r="H410" s="49" t="s">
        <v>464</v>
      </c>
      <c r="I410" s="49" t="s">
        <v>464</v>
      </c>
      <c r="J410" s="49" t="s">
        <v>464</v>
      </c>
      <c r="K410" s="49" t="s">
        <v>464</v>
      </c>
      <c r="L410" s="49">
        <v>3130</v>
      </c>
      <c r="M410" s="49">
        <v>462</v>
      </c>
      <c r="N410" s="49">
        <v>229</v>
      </c>
      <c r="O410" s="49">
        <v>185</v>
      </c>
      <c r="P410" s="49">
        <v>0</v>
      </c>
      <c r="Q410" s="49">
        <v>0</v>
      </c>
      <c r="R410" s="49">
        <v>109</v>
      </c>
      <c r="S410" s="49">
        <v>0</v>
      </c>
      <c r="T410" s="49">
        <v>0</v>
      </c>
      <c r="U410" s="49">
        <v>500</v>
      </c>
      <c r="V410" s="49">
        <v>0</v>
      </c>
      <c r="W410" s="49">
        <v>0</v>
      </c>
      <c r="X410" s="49">
        <v>0</v>
      </c>
      <c r="Y410" s="49">
        <v>0</v>
      </c>
      <c r="Z410" s="49">
        <v>0</v>
      </c>
      <c r="AA410" s="60">
        <v>0</v>
      </c>
      <c r="AB410" s="49">
        <v>0</v>
      </c>
      <c r="AC410" s="60">
        <v>0</v>
      </c>
      <c r="AD410" s="49">
        <v>0</v>
      </c>
      <c r="AE410" s="60">
        <v>0</v>
      </c>
      <c r="AF410" s="60">
        <v>0</v>
      </c>
    </row>
    <row r="411" spans="1:34">
      <c r="A411" s="62">
        <v>4300203</v>
      </c>
      <c r="B411" s="49" t="s">
        <v>1010</v>
      </c>
      <c r="C411" s="49">
        <v>43002</v>
      </c>
      <c r="D411" s="49">
        <v>3</v>
      </c>
      <c r="E411" s="49" t="s">
        <v>464</v>
      </c>
      <c r="F411" s="49">
        <v>1</v>
      </c>
      <c r="G411" s="49">
        <v>660</v>
      </c>
      <c r="H411" s="49" t="s">
        <v>464</v>
      </c>
      <c r="I411" s="49" t="s">
        <v>464</v>
      </c>
      <c r="J411" s="49" t="s">
        <v>464</v>
      </c>
      <c r="K411" s="49" t="s">
        <v>464</v>
      </c>
      <c r="L411" s="49">
        <v>4822</v>
      </c>
      <c r="M411" s="49">
        <v>712</v>
      </c>
      <c r="N411" s="49">
        <v>353</v>
      </c>
      <c r="O411" s="49">
        <v>285</v>
      </c>
      <c r="P411" s="49">
        <v>0</v>
      </c>
      <c r="Q411" s="49">
        <v>0</v>
      </c>
      <c r="R411" s="49">
        <v>109</v>
      </c>
      <c r="S411" s="49">
        <v>0</v>
      </c>
      <c r="T411" s="49">
        <v>0</v>
      </c>
      <c r="U411" s="49">
        <v>500</v>
      </c>
      <c r="V411" s="49">
        <v>0</v>
      </c>
      <c r="W411" s="49">
        <v>0</v>
      </c>
      <c r="X411" s="49">
        <v>0</v>
      </c>
      <c r="Y411" s="49">
        <v>0</v>
      </c>
      <c r="Z411" s="49">
        <v>0</v>
      </c>
      <c r="AA411" s="49">
        <v>0</v>
      </c>
      <c r="AB411" s="49">
        <v>0</v>
      </c>
      <c r="AC411" s="49">
        <v>0</v>
      </c>
      <c r="AD411" s="49">
        <v>0</v>
      </c>
      <c r="AE411" s="49">
        <v>0</v>
      </c>
      <c r="AF411" s="49">
        <v>0</v>
      </c>
      <c r="AH411" s="49"/>
    </row>
    <row r="412" spans="1:34">
      <c r="A412" s="62">
        <v>4300204</v>
      </c>
      <c r="B412" s="49" t="s">
        <v>1010</v>
      </c>
      <c r="C412" s="49">
        <v>43002</v>
      </c>
      <c r="D412" s="49">
        <v>4</v>
      </c>
      <c r="E412" s="49" t="s">
        <v>464</v>
      </c>
      <c r="F412" s="49">
        <v>2</v>
      </c>
      <c r="G412" s="49">
        <v>1650</v>
      </c>
      <c r="H412" s="49">
        <v>1</v>
      </c>
      <c r="I412" s="49">
        <v>220</v>
      </c>
      <c r="J412" s="49">
        <v>3</v>
      </c>
      <c r="K412" s="49">
        <v>110</v>
      </c>
      <c r="L412" s="49">
        <v>6683</v>
      </c>
      <c r="M412" s="49">
        <v>987</v>
      </c>
      <c r="N412" s="49">
        <v>489</v>
      </c>
      <c r="O412" s="49">
        <v>395</v>
      </c>
      <c r="P412" s="49">
        <v>0</v>
      </c>
      <c r="Q412" s="49">
        <v>0</v>
      </c>
      <c r="R412" s="49">
        <v>109</v>
      </c>
      <c r="S412" s="49">
        <v>0</v>
      </c>
      <c r="T412" s="49">
        <v>0</v>
      </c>
      <c r="U412" s="49">
        <v>500</v>
      </c>
      <c r="V412" s="49">
        <v>0</v>
      </c>
      <c r="W412" s="49">
        <v>0</v>
      </c>
      <c r="X412" s="49">
        <v>0</v>
      </c>
      <c r="Y412" s="49">
        <v>0</v>
      </c>
      <c r="Z412" s="49">
        <v>0</v>
      </c>
      <c r="AA412" s="49">
        <v>0</v>
      </c>
      <c r="AB412" s="49">
        <v>0</v>
      </c>
      <c r="AC412" s="49">
        <v>0</v>
      </c>
      <c r="AD412" s="49">
        <v>0</v>
      </c>
      <c r="AE412" s="49">
        <v>0</v>
      </c>
      <c r="AF412" s="49">
        <v>0</v>
      </c>
      <c r="AH412" s="49"/>
    </row>
    <row r="413" spans="1:34">
      <c r="A413" s="62">
        <v>4300205</v>
      </c>
      <c r="B413" s="49" t="s">
        <v>1010</v>
      </c>
      <c r="C413" s="49">
        <v>43002</v>
      </c>
      <c r="D413" s="49">
        <v>5</v>
      </c>
      <c r="E413" s="49" t="s">
        <v>464</v>
      </c>
      <c r="F413" s="49">
        <v>4</v>
      </c>
      <c r="G413" s="49">
        <v>10</v>
      </c>
      <c r="H413" s="49" t="s">
        <v>464</v>
      </c>
      <c r="I413" s="49" t="s">
        <v>464</v>
      </c>
      <c r="J413" s="49" t="s">
        <v>464</v>
      </c>
      <c r="K413" s="49" t="s">
        <v>464</v>
      </c>
      <c r="L413" s="49">
        <v>8713</v>
      </c>
      <c r="M413" s="49">
        <v>1287</v>
      </c>
      <c r="N413" s="49">
        <v>638</v>
      </c>
      <c r="O413" s="49">
        <v>515</v>
      </c>
      <c r="P413" s="49">
        <v>0</v>
      </c>
      <c r="Q413" s="49">
        <v>0</v>
      </c>
      <c r="R413" s="49">
        <v>109</v>
      </c>
      <c r="S413" s="49">
        <v>0</v>
      </c>
      <c r="T413" s="49">
        <v>0</v>
      </c>
      <c r="U413" s="49">
        <v>500</v>
      </c>
      <c r="V413" s="49">
        <v>0</v>
      </c>
      <c r="W413" s="49">
        <v>0</v>
      </c>
      <c r="X413" s="49">
        <v>0</v>
      </c>
      <c r="Y413" s="49">
        <v>0</v>
      </c>
      <c r="Z413" s="49">
        <v>0</v>
      </c>
      <c r="AA413" s="49">
        <v>0</v>
      </c>
      <c r="AB413" s="49">
        <v>0</v>
      </c>
      <c r="AC413" s="49">
        <v>0</v>
      </c>
      <c r="AD413" s="49">
        <v>0</v>
      </c>
      <c r="AE413" s="49">
        <v>0</v>
      </c>
      <c r="AF413" s="49">
        <v>0</v>
      </c>
      <c r="AH413" s="49"/>
    </row>
    <row r="414" spans="1:34">
      <c r="A414" s="62">
        <v>4300206</v>
      </c>
      <c r="B414" s="49" t="s">
        <v>1010</v>
      </c>
      <c r="C414" s="49">
        <v>43002</v>
      </c>
      <c r="D414" s="49">
        <v>6</v>
      </c>
      <c r="E414" s="49" t="s">
        <v>464</v>
      </c>
      <c r="F414" s="49">
        <v>1</v>
      </c>
      <c r="G414" s="49">
        <v>780</v>
      </c>
      <c r="H414" s="49" t="s">
        <v>464</v>
      </c>
      <c r="I414" s="49" t="s">
        <v>464</v>
      </c>
      <c r="J414" s="49" t="s">
        <v>464</v>
      </c>
      <c r="K414" s="49" t="s">
        <v>464</v>
      </c>
      <c r="L414" s="49">
        <v>10913</v>
      </c>
      <c r="M414" s="49">
        <v>1612</v>
      </c>
      <c r="N414" s="49">
        <v>799</v>
      </c>
      <c r="O414" s="49">
        <v>645</v>
      </c>
      <c r="P414" s="49">
        <v>0</v>
      </c>
      <c r="Q414" s="49">
        <v>0</v>
      </c>
      <c r="R414" s="49">
        <v>109</v>
      </c>
      <c r="S414" s="49">
        <v>0</v>
      </c>
      <c r="T414" s="49">
        <v>0</v>
      </c>
      <c r="U414" s="49">
        <v>500</v>
      </c>
      <c r="V414" s="49">
        <v>0</v>
      </c>
      <c r="W414" s="49">
        <v>0</v>
      </c>
      <c r="X414" s="49">
        <v>0</v>
      </c>
      <c r="Y414" s="49">
        <v>0</v>
      </c>
      <c r="Z414" s="49">
        <v>0</v>
      </c>
      <c r="AA414" s="49">
        <v>0</v>
      </c>
      <c r="AB414" s="49">
        <v>0</v>
      </c>
      <c r="AC414" s="49">
        <v>0</v>
      </c>
      <c r="AD414" s="49">
        <v>0</v>
      </c>
      <c r="AE414" s="49">
        <v>0</v>
      </c>
      <c r="AF414" s="49">
        <v>0</v>
      </c>
      <c r="AH414" s="49"/>
    </row>
    <row r="415" spans="1:34">
      <c r="A415" s="62">
        <v>4300207</v>
      </c>
      <c r="B415" s="49" t="s">
        <v>1010</v>
      </c>
      <c r="C415" s="49">
        <v>43002</v>
      </c>
      <c r="D415" s="49">
        <v>7</v>
      </c>
      <c r="E415" s="49" t="s">
        <v>464</v>
      </c>
      <c r="F415" s="49">
        <v>20</v>
      </c>
      <c r="G415" s="49">
        <v>1000</v>
      </c>
      <c r="H415" s="49" t="s">
        <v>464</v>
      </c>
      <c r="I415" s="49" t="s">
        <v>464</v>
      </c>
      <c r="J415" s="49" t="s">
        <v>464</v>
      </c>
      <c r="K415" s="49" t="s">
        <v>464</v>
      </c>
      <c r="L415" s="49">
        <v>13282</v>
      </c>
      <c r="M415" s="49">
        <v>1962</v>
      </c>
      <c r="N415" s="49">
        <v>973</v>
      </c>
      <c r="O415" s="49">
        <v>785</v>
      </c>
      <c r="P415" s="49">
        <v>0</v>
      </c>
      <c r="Q415" s="49">
        <v>0</v>
      </c>
      <c r="R415" s="49">
        <v>109</v>
      </c>
      <c r="S415" s="49">
        <v>0</v>
      </c>
      <c r="T415" s="49">
        <v>0</v>
      </c>
      <c r="U415" s="49">
        <v>500</v>
      </c>
      <c r="V415" s="49">
        <v>0</v>
      </c>
      <c r="W415" s="49">
        <v>0</v>
      </c>
      <c r="X415" s="49">
        <v>0</v>
      </c>
      <c r="Y415" s="49">
        <v>0</v>
      </c>
      <c r="Z415" s="49">
        <v>0</v>
      </c>
      <c r="AA415" s="49">
        <v>0</v>
      </c>
      <c r="AB415" s="49">
        <v>0</v>
      </c>
      <c r="AC415" s="49">
        <v>0</v>
      </c>
      <c r="AD415" s="49">
        <v>0</v>
      </c>
      <c r="AE415" s="49">
        <v>0</v>
      </c>
      <c r="AF415" s="49">
        <v>0</v>
      </c>
      <c r="AH415" s="49"/>
    </row>
    <row r="416" spans="1:34">
      <c r="A416" s="62">
        <v>4300208</v>
      </c>
      <c r="B416" s="49" t="s">
        <v>1010</v>
      </c>
      <c r="C416" s="49">
        <v>43002</v>
      </c>
      <c r="D416" s="49">
        <v>8</v>
      </c>
      <c r="E416" s="49">
        <v>100321</v>
      </c>
      <c r="F416" s="49" t="s">
        <v>464</v>
      </c>
      <c r="G416" s="49" t="s">
        <v>464</v>
      </c>
      <c r="H416" s="49" t="s">
        <v>464</v>
      </c>
      <c r="I416" s="49" t="s">
        <v>464</v>
      </c>
      <c r="J416" s="49" t="s">
        <v>464</v>
      </c>
      <c r="K416" s="49" t="s">
        <v>464</v>
      </c>
      <c r="L416" s="49">
        <v>15820</v>
      </c>
      <c r="M416" s="49">
        <v>2337</v>
      </c>
      <c r="N416" s="49">
        <v>1159</v>
      </c>
      <c r="O416" s="49">
        <v>935</v>
      </c>
      <c r="P416" s="49">
        <v>0</v>
      </c>
      <c r="Q416" s="49">
        <v>0</v>
      </c>
      <c r="R416" s="49">
        <v>109</v>
      </c>
      <c r="S416" s="49">
        <v>0</v>
      </c>
      <c r="T416" s="49">
        <v>0</v>
      </c>
      <c r="U416" s="49">
        <v>500</v>
      </c>
      <c r="V416" s="49">
        <v>0</v>
      </c>
      <c r="W416" s="49">
        <v>0</v>
      </c>
      <c r="X416" s="49">
        <v>0</v>
      </c>
      <c r="Y416" s="49">
        <v>0</v>
      </c>
      <c r="Z416" s="49">
        <v>0</v>
      </c>
      <c r="AA416" s="49">
        <v>0</v>
      </c>
      <c r="AB416" s="49">
        <v>0</v>
      </c>
      <c r="AC416" s="49">
        <v>0</v>
      </c>
      <c r="AD416" s="49">
        <v>0</v>
      </c>
      <c r="AE416" s="49">
        <v>0</v>
      </c>
      <c r="AF416" s="49">
        <v>0</v>
      </c>
      <c r="AH416" s="49"/>
    </row>
    <row r="417" spans="1:34">
      <c r="A417" s="62">
        <v>4300209</v>
      </c>
      <c r="B417" s="49" t="s">
        <v>1010</v>
      </c>
      <c r="C417" s="49">
        <v>43002</v>
      </c>
      <c r="D417" s="49">
        <v>9</v>
      </c>
      <c r="E417" s="49" t="s">
        <v>464</v>
      </c>
      <c r="F417" s="49">
        <v>2</v>
      </c>
      <c r="G417" s="49">
        <v>2550</v>
      </c>
      <c r="H417" s="49">
        <v>1</v>
      </c>
      <c r="I417" s="49">
        <v>340</v>
      </c>
      <c r="J417" s="49">
        <v>3</v>
      </c>
      <c r="K417" s="49">
        <v>170</v>
      </c>
      <c r="L417" s="49">
        <v>18527</v>
      </c>
      <c r="M417" s="49">
        <v>2737</v>
      </c>
      <c r="N417" s="49">
        <v>1357</v>
      </c>
      <c r="O417" s="49">
        <v>1095</v>
      </c>
      <c r="P417" s="49">
        <v>0</v>
      </c>
      <c r="Q417" s="49">
        <v>0</v>
      </c>
      <c r="R417" s="49">
        <v>109</v>
      </c>
      <c r="S417" s="49">
        <v>0</v>
      </c>
      <c r="T417" s="49">
        <v>0</v>
      </c>
      <c r="U417" s="49">
        <v>500</v>
      </c>
      <c r="V417" s="49">
        <v>0</v>
      </c>
      <c r="W417" s="49">
        <v>0</v>
      </c>
      <c r="X417" s="49">
        <v>0</v>
      </c>
      <c r="Y417" s="49">
        <v>0</v>
      </c>
      <c r="Z417" s="49">
        <v>0</v>
      </c>
      <c r="AA417" s="49">
        <v>0</v>
      </c>
      <c r="AB417" s="49">
        <v>0</v>
      </c>
      <c r="AC417" s="49">
        <v>0</v>
      </c>
      <c r="AD417" s="49">
        <v>0</v>
      </c>
      <c r="AE417" s="49">
        <v>0</v>
      </c>
      <c r="AF417" s="49">
        <v>0</v>
      </c>
      <c r="AH417" s="49"/>
    </row>
    <row r="418" spans="1:32">
      <c r="A418" s="62">
        <v>4300210</v>
      </c>
      <c r="B418" s="49" t="s">
        <v>1010</v>
      </c>
      <c r="C418" s="49">
        <v>43002</v>
      </c>
      <c r="D418" s="49">
        <v>10</v>
      </c>
      <c r="E418" s="49" t="s">
        <v>464</v>
      </c>
      <c r="F418" s="49">
        <v>4</v>
      </c>
      <c r="G418" s="49">
        <v>12</v>
      </c>
      <c r="H418" s="49" t="s">
        <v>464</v>
      </c>
      <c r="I418" s="49" t="s">
        <v>464</v>
      </c>
      <c r="J418" s="49" t="s">
        <v>464</v>
      </c>
      <c r="K418" s="49" t="s">
        <v>464</v>
      </c>
      <c r="L418" s="49">
        <v>21403</v>
      </c>
      <c r="M418" s="49">
        <v>3162</v>
      </c>
      <c r="N418" s="49">
        <v>1568</v>
      </c>
      <c r="O418" s="49">
        <v>1265</v>
      </c>
      <c r="P418" s="49">
        <v>0</v>
      </c>
      <c r="Q418" s="49">
        <v>0</v>
      </c>
      <c r="R418" s="49">
        <v>109</v>
      </c>
      <c r="S418" s="49">
        <v>0</v>
      </c>
      <c r="T418" s="49">
        <v>0</v>
      </c>
      <c r="U418" s="49">
        <v>500</v>
      </c>
      <c r="V418" s="49">
        <v>0</v>
      </c>
      <c r="W418" s="49">
        <v>0</v>
      </c>
      <c r="X418" s="49">
        <v>0</v>
      </c>
      <c r="Y418" s="49">
        <v>0</v>
      </c>
      <c r="Z418" s="49">
        <v>0</v>
      </c>
      <c r="AA418" s="60">
        <v>0</v>
      </c>
      <c r="AB418" s="49">
        <v>0</v>
      </c>
      <c r="AC418" s="60">
        <v>0</v>
      </c>
      <c r="AD418" s="49">
        <v>0</v>
      </c>
      <c r="AE418" s="60">
        <v>0</v>
      </c>
      <c r="AF418" s="60">
        <v>0</v>
      </c>
    </row>
    <row r="419" spans="1:32">
      <c r="A419" s="62">
        <v>4300211</v>
      </c>
      <c r="B419" s="49" t="s">
        <v>1010</v>
      </c>
      <c r="C419" s="49">
        <v>43002</v>
      </c>
      <c r="D419" s="49">
        <v>11</v>
      </c>
      <c r="E419" s="49" t="s">
        <v>464</v>
      </c>
      <c r="F419" s="49">
        <v>1</v>
      </c>
      <c r="G419" s="49">
        <v>1380</v>
      </c>
      <c r="H419" s="49" t="s">
        <v>464</v>
      </c>
      <c r="I419" s="49" t="s">
        <v>464</v>
      </c>
      <c r="J419" s="49" t="s">
        <v>464</v>
      </c>
      <c r="K419" s="49" t="s">
        <v>464</v>
      </c>
      <c r="L419" s="49">
        <v>25295</v>
      </c>
      <c r="M419" s="49">
        <v>3737</v>
      </c>
      <c r="N419" s="49">
        <v>1853</v>
      </c>
      <c r="O419" s="49">
        <v>1495</v>
      </c>
      <c r="P419" s="49">
        <v>0</v>
      </c>
      <c r="Q419" s="49">
        <v>0</v>
      </c>
      <c r="R419" s="49">
        <v>109</v>
      </c>
      <c r="S419" s="49">
        <v>0</v>
      </c>
      <c r="T419" s="49">
        <v>0</v>
      </c>
      <c r="U419" s="49">
        <v>500</v>
      </c>
      <c r="V419" s="49">
        <v>0</v>
      </c>
      <c r="W419" s="49">
        <v>0</v>
      </c>
      <c r="X419" s="49">
        <v>0</v>
      </c>
      <c r="Y419" s="49">
        <v>0</v>
      </c>
      <c r="Z419" s="49">
        <v>0</v>
      </c>
      <c r="AA419" s="60">
        <v>0</v>
      </c>
      <c r="AB419" s="49">
        <v>0</v>
      </c>
      <c r="AC419" s="60">
        <v>0</v>
      </c>
      <c r="AD419" s="49">
        <v>0</v>
      </c>
      <c r="AE419" s="60">
        <v>0</v>
      </c>
      <c r="AF419" s="60">
        <v>0</v>
      </c>
    </row>
    <row r="420" spans="1:32">
      <c r="A420" s="62">
        <v>4300212</v>
      </c>
      <c r="B420" s="49" t="s">
        <v>1010</v>
      </c>
      <c r="C420" s="49">
        <v>43002</v>
      </c>
      <c r="D420" s="49">
        <v>12</v>
      </c>
      <c r="E420" s="49" t="s">
        <v>464</v>
      </c>
      <c r="F420" s="49">
        <v>19</v>
      </c>
      <c r="G420" s="49">
        <v>1500</v>
      </c>
      <c r="H420" s="49" t="s">
        <v>464</v>
      </c>
      <c r="I420" s="49" t="s">
        <v>464</v>
      </c>
      <c r="J420" s="49" t="s">
        <v>464</v>
      </c>
      <c r="K420" s="49" t="s">
        <v>464</v>
      </c>
      <c r="L420" s="49">
        <v>30625</v>
      </c>
      <c r="M420" s="49">
        <v>4525</v>
      </c>
      <c r="N420" s="49">
        <v>2244</v>
      </c>
      <c r="O420" s="49">
        <v>1810</v>
      </c>
      <c r="P420" s="49">
        <v>0</v>
      </c>
      <c r="Q420" s="49">
        <v>0</v>
      </c>
      <c r="R420" s="49">
        <v>109</v>
      </c>
      <c r="S420" s="49">
        <v>0</v>
      </c>
      <c r="T420" s="49">
        <v>0</v>
      </c>
      <c r="U420" s="49">
        <v>500</v>
      </c>
      <c r="V420" s="49">
        <v>0</v>
      </c>
      <c r="W420" s="49">
        <v>0</v>
      </c>
      <c r="X420" s="49">
        <v>0</v>
      </c>
      <c r="Y420" s="49">
        <v>0</v>
      </c>
      <c r="Z420" s="49">
        <v>0</v>
      </c>
      <c r="AA420" s="60">
        <v>0</v>
      </c>
      <c r="AB420" s="49">
        <v>0</v>
      </c>
      <c r="AC420" s="60">
        <v>0</v>
      </c>
      <c r="AD420" s="49">
        <v>0</v>
      </c>
      <c r="AE420" s="60">
        <v>0</v>
      </c>
      <c r="AF420" s="60">
        <v>0</v>
      </c>
    </row>
    <row r="421" spans="1:32">
      <c r="A421" s="62">
        <v>4300213</v>
      </c>
      <c r="B421" s="49" t="s">
        <v>1010</v>
      </c>
      <c r="C421" s="49">
        <v>43002</v>
      </c>
      <c r="D421" s="49">
        <v>13</v>
      </c>
      <c r="E421" s="49">
        <v>100331</v>
      </c>
      <c r="F421" s="49" t="s">
        <v>464</v>
      </c>
      <c r="G421" s="49" t="s">
        <v>464</v>
      </c>
      <c r="H421" s="49" t="s">
        <v>464</v>
      </c>
      <c r="I421" s="49" t="s">
        <v>464</v>
      </c>
      <c r="J421" s="49" t="s">
        <v>464</v>
      </c>
      <c r="K421" s="49" t="s">
        <v>464</v>
      </c>
      <c r="L421" s="49">
        <v>37900</v>
      </c>
      <c r="M421" s="49">
        <v>5600</v>
      </c>
      <c r="N421" s="49">
        <v>2777</v>
      </c>
      <c r="O421" s="49">
        <v>2240</v>
      </c>
      <c r="P421" s="49">
        <v>0</v>
      </c>
      <c r="Q421" s="49">
        <v>0</v>
      </c>
      <c r="R421" s="49">
        <v>109</v>
      </c>
      <c r="S421" s="49">
        <v>0</v>
      </c>
      <c r="T421" s="49">
        <v>0</v>
      </c>
      <c r="U421" s="49">
        <v>500</v>
      </c>
      <c r="V421" s="49">
        <v>0</v>
      </c>
      <c r="W421" s="49">
        <v>0</v>
      </c>
      <c r="X421" s="49">
        <v>0</v>
      </c>
      <c r="Y421" s="49">
        <v>0</v>
      </c>
      <c r="Z421" s="49">
        <v>0</v>
      </c>
      <c r="AA421" s="60">
        <v>0</v>
      </c>
      <c r="AB421" s="49">
        <v>0</v>
      </c>
      <c r="AC421" s="60">
        <v>0</v>
      </c>
      <c r="AD421" s="49">
        <v>0</v>
      </c>
      <c r="AE421" s="60">
        <v>0</v>
      </c>
      <c r="AF421" s="60">
        <v>0</v>
      </c>
    </row>
    <row r="422" spans="1:32">
      <c r="A422" s="62">
        <v>4300214</v>
      </c>
      <c r="B422" s="49" t="s">
        <v>1010</v>
      </c>
      <c r="C422" s="49">
        <v>43002</v>
      </c>
      <c r="D422" s="49">
        <v>14</v>
      </c>
      <c r="E422" s="49" t="s">
        <v>464</v>
      </c>
      <c r="F422" s="49">
        <v>2</v>
      </c>
      <c r="G422" s="49">
        <v>9150</v>
      </c>
      <c r="H422" s="49">
        <v>1</v>
      </c>
      <c r="I422" s="49">
        <v>1220</v>
      </c>
      <c r="J422" s="49">
        <v>3</v>
      </c>
      <c r="K422" s="49">
        <v>610</v>
      </c>
      <c r="L422" s="49">
        <v>47799</v>
      </c>
      <c r="M422" s="49">
        <v>7062</v>
      </c>
      <c r="N422" s="49">
        <v>3503</v>
      </c>
      <c r="O422" s="49">
        <v>2825</v>
      </c>
      <c r="P422" s="49">
        <v>0</v>
      </c>
      <c r="Q422" s="49">
        <v>0</v>
      </c>
      <c r="R422" s="49">
        <v>109</v>
      </c>
      <c r="S422" s="49">
        <v>0</v>
      </c>
      <c r="T422" s="49">
        <v>0</v>
      </c>
      <c r="U422" s="49">
        <v>500</v>
      </c>
      <c r="V422" s="49">
        <v>0</v>
      </c>
      <c r="W422" s="49">
        <v>0</v>
      </c>
      <c r="X422" s="49">
        <v>0</v>
      </c>
      <c r="Y422" s="49">
        <v>0</v>
      </c>
      <c r="Z422" s="49">
        <v>0</v>
      </c>
      <c r="AA422" s="60">
        <v>0</v>
      </c>
      <c r="AB422" s="49">
        <v>0</v>
      </c>
      <c r="AC422" s="60">
        <v>0</v>
      </c>
      <c r="AD422" s="49">
        <v>0</v>
      </c>
      <c r="AE422" s="60">
        <v>0</v>
      </c>
      <c r="AF422" s="60">
        <v>0</v>
      </c>
    </row>
    <row r="423" spans="1:32">
      <c r="A423" s="62">
        <v>4300215</v>
      </c>
      <c r="B423" s="49" t="s">
        <v>1010</v>
      </c>
      <c r="C423" s="49">
        <v>43002</v>
      </c>
      <c r="D423" s="49">
        <v>15</v>
      </c>
      <c r="E423" s="49" t="s">
        <v>464</v>
      </c>
      <c r="F423" s="49">
        <v>4</v>
      </c>
      <c r="G423" s="49">
        <v>14</v>
      </c>
      <c r="H423" s="49" t="s">
        <v>464</v>
      </c>
      <c r="I423" s="49" t="s">
        <v>464</v>
      </c>
      <c r="J423" s="49" t="s">
        <v>464</v>
      </c>
      <c r="K423" s="49" t="s">
        <v>464</v>
      </c>
      <c r="L423" s="49">
        <v>61335</v>
      </c>
      <c r="M423" s="49">
        <v>9062</v>
      </c>
      <c r="N423" s="49">
        <v>4495</v>
      </c>
      <c r="O423" s="49">
        <v>3625</v>
      </c>
      <c r="P423" s="49">
        <v>0</v>
      </c>
      <c r="Q423" s="49">
        <v>0</v>
      </c>
      <c r="R423" s="49">
        <v>109</v>
      </c>
      <c r="S423" s="49">
        <v>0</v>
      </c>
      <c r="T423" s="49">
        <v>0</v>
      </c>
      <c r="U423" s="49">
        <v>500</v>
      </c>
      <c r="V423" s="49">
        <v>0</v>
      </c>
      <c r="W423" s="49">
        <v>0</v>
      </c>
      <c r="X423" s="49">
        <v>0</v>
      </c>
      <c r="Y423" s="49">
        <v>0</v>
      </c>
      <c r="Z423" s="49">
        <v>0</v>
      </c>
      <c r="AA423" s="60">
        <v>0</v>
      </c>
      <c r="AB423" s="49">
        <v>0</v>
      </c>
      <c r="AC423" s="60">
        <v>0</v>
      </c>
      <c r="AD423" s="49">
        <v>0</v>
      </c>
      <c r="AE423" s="60">
        <v>0</v>
      </c>
      <c r="AF423" s="60">
        <v>0</v>
      </c>
    </row>
    <row r="424" spans="1:32">
      <c r="A424" s="62">
        <v>4300216</v>
      </c>
      <c r="B424" s="49" t="s">
        <v>1010</v>
      </c>
      <c r="C424" s="49">
        <v>43002</v>
      </c>
      <c r="D424" s="49">
        <v>16</v>
      </c>
      <c r="E424" s="49" t="s">
        <v>464</v>
      </c>
      <c r="F424" s="49">
        <v>1</v>
      </c>
      <c r="G424" s="49">
        <v>6840</v>
      </c>
      <c r="H424" s="49" t="s">
        <v>464</v>
      </c>
      <c r="I424" s="49" t="s">
        <v>464</v>
      </c>
      <c r="J424" s="49" t="s">
        <v>464</v>
      </c>
      <c r="K424" s="49" t="s">
        <v>464</v>
      </c>
      <c r="L424" s="49">
        <v>79862</v>
      </c>
      <c r="M424" s="49">
        <v>11800</v>
      </c>
      <c r="N424" s="49">
        <v>5852</v>
      </c>
      <c r="O424" s="49">
        <v>4720</v>
      </c>
      <c r="P424" s="49">
        <v>0</v>
      </c>
      <c r="Q424" s="49">
        <v>0</v>
      </c>
      <c r="R424" s="49">
        <v>109</v>
      </c>
      <c r="S424" s="49">
        <v>0</v>
      </c>
      <c r="T424" s="49">
        <v>0</v>
      </c>
      <c r="U424" s="49">
        <v>500</v>
      </c>
      <c r="V424" s="49">
        <v>0</v>
      </c>
      <c r="W424" s="49">
        <v>0</v>
      </c>
      <c r="X424" s="49">
        <v>0</v>
      </c>
      <c r="Y424" s="49">
        <v>0</v>
      </c>
      <c r="Z424" s="49">
        <v>0</v>
      </c>
      <c r="AA424" s="60">
        <v>0</v>
      </c>
      <c r="AB424" s="49">
        <v>0</v>
      </c>
      <c r="AC424" s="60">
        <v>0</v>
      </c>
      <c r="AD424" s="49">
        <v>0</v>
      </c>
      <c r="AE424" s="60">
        <v>0</v>
      </c>
      <c r="AF424" s="60">
        <v>0</v>
      </c>
    </row>
    <row r="425" spans="1:32">
      <c r="A425" s="62">
        <v>4300217</v>
      </c>
      <c r="B425" s="49" t="s">
        <v>1010</v>
      </c>
      <c r="C425" s="49">
        <v>43002</v>
      </c>
      <c r="D425" s="49">
        <v>17</v>
      </c>
      <c r="E425" s="49" t="s">
        <v>464</v>
      </c>
      <c r="F425" s="49">
        <v>20</v>
      </c>
      <c r="G425" s="49">
        <v>2000</v>
      </c>
      <c r="H425" s="49" t="s">
        <v>464</v>
      </c>
      <c r="I425" s="49" t="s">
        <v>464</v>
      </c>
      <c r="J425" s="49" t="s">
        <v>464</v>
      </c>
      <c r="K425" s="49" t="s">
        <v>464</v>
      </c>
      <c r="L425" s="49">
        <v>105242</v>
      </c>
      <c r="M425" s="49">
        <v>15550</v>
      </c>
      <c r="N425" s="49">
        <v>7712</v>
      </c>
      <c r="O425" s="49">
        <v>6220</v>
      </c>
      <c r="P425" s="49">
        <v>0</v>
      </c>
      <c r="Q425" s="49">
        <v>0</v>
      </c>
      <c r="R425" s="49">
        <v>109</v>
      </c>
      <c r="S425" s="49">
        <v>0</v>
      </c>
      <c r="T425" s="49">
        <v>0</v>
      </c>
      <c r="U425" s="49">
        <v>500</v>
      </c>
      <c r="V425" s="49">
        <v>0</v>
      </c>
      <c r="W425" s="49">
        <v>0</v>
      </c>
      <c r="X425" s="49">
        <v>0</v>
      </c>
      <c r="Y425" s="49">
        <v>0</v>
      </c>
      <c r="Z425" s="49">
        <v>0</v>
      </c>
      <c r="AA425" s="60">
        <v>0</v>
      </c>
      <c r="AB425" s="49">
        <v>0</v>
      </c>
      <c r="AC425" s="60">
        <v>0</v>
      </c>
      <c r="AD425" s="49">
        <v>0</v>
      </c>
      <c r="AE425" s="60">
        <v>0</v>
      </c>
      <c r="AF425" s="60">
        <v>0</v>
      </c>
    </row>
    <row r="426" spans="1:32">
      <c r="A426" s="62">
        <v>4300218</v>
      </c>
      <c r="B426" s="49" t="s">
        <v>1010</v>
      </c>
      <c r="C426" s="49">
        <v>43002</v>
      </c>
      <c r="D426" s="49">
        <v>18</v>
      </c>
      <c r="E426" s="49">
        <v>100341</v>
      </c>
      <c r="F426" s="49" t="s">
        <v>464</v>
      </c>
      <c r="G426" s="49" t="s">
        <v>464</v>
      </c>
      <c r="H426" s="49" t="s">
        <v>464</v>
      </c>
      <c r="I426" s="49" t="s">
        <v>464</v>
      </c>
      <c r="J426" s="49" t="s">
        <v>464</v>
      </c>
      <c r="K426" s="49" t="s">
        <v>464</v>
      </c>
      <c r="L426" s="49">
        <v>140013</v>
      </c>
      <c r="M426" s="49">
        <v>20687</v>
      </c>
      <c r="N426" s="49">
        <v>10261</v>
      </c>
      <c r="O426" s="49">
        <v>8275</v>
      </c>
      <c r="P426" s="49">
        <v>0</v>
      </c>
      <c r="Q426" s="49">
        <v>0</v>
      </c>
      <c r="R426" s="49">
        <v>109</v>
      </c>
      <c r="S426" s="49">
        <v>0</v>
      </c>
      <c r="T426" s="49">
        <v>0</v>
      </c>
      <c r="U426" s="49">
        <v>500</v>
      </c>
      <c r="V426" s="49">
        <v>0</v>
      </c>
      <c r="W426" s="49">
        <v>0</v>
      </c>
      <c r="X426" s="49">
        <v>0</v>
      </c>
      <c r="Y426" s="49">
        <v>0</v>
      </c>
      <c r="Z426" s="49">
        <v>0</v>
      </c>
      <c r="AA426" s="60">
        <v>0</v>
      </c>
      <c r="AB426" s="49">
        <v>0</v>
      </c>
      <c r="AC426" s="60">
        <v>0</v>
      </c>
      <c r="AD426" s="49">
        <v>0</v>
      </c>
      <c r="AE426" s="60">
        <v>0</v>
      </c>
      <c r="AF426" s="60">
        <v>0</v>
      </c>
    </row>
    <row r="427" spans="1:32">
      <c r="A427" s="62">
        <v>4300219</v>
      </c>
      <c r="B427" s="49" t="s">
        <v>1010</v>
      </c>
      <c r="C427" s="49">
        <v>43002</v>
      </c>
      <c r="D427" s="49">
        <v>19</v>
      </c>
      <c r="E427" s="49" t="s">
        <v>464</v>
      </c>
      <c r="F427" s="49">
        <v>2</v>
      </c>
      <c r="G427" s="49">
        <v>43800</v>
      </c>
      <c r="H427" s="49">
        <v>1</v>
      </c>
      <c r="I427" s="49">
        <v>5840</v>
      </c>
      <c r="J427" s="49">
        <v>3</v>
      </c>
      <c r="K427" s="49">
        <v>2920</v>
      </c>
      <c r="L427" s="49">
        <v>187642</v>
      </c>
      <c r="M427" s="49">
        <v>27725</v>
      </c>
      <c r="N427" s="49">
        <v>13751</v>
      </c>
      <c r="O427" s="49">
        <v>11090</v>
      </c>
      <c r="P427" s="49">
        <v>0</v>
      </c>
      <c r="Q427" s="49">
        <v>0</v>
      </c>
      <c r="R427" s="49">
        <v>109</v>
      </c>
      <c r="S427" s="49">
        <v>0</v>
      </c>
      <c r="T427" s="49">
        <v>0</v>
      </c>
      <c r="U427" s="49">
        <v>500</v>
      </c>
      <c r="V427" s="49">
        <v>0</v>
      </c>
      <c r="W427" s="49">
        <v>0</v>
      </c>
      <c r="X427" s="49">
        <v>0</v>
      </c>
      <c r="Y427" s="49">
        <v>0</v>
      </c>
      <c r="Z427" s="49">
        <v>0</v>
      </c>
      <c r="AA427" s="60">
        <v>0</v>
      </c>
      <c r="AB427" s="49">
        <v>0</v>
      </c>
      <c r="AC427" s="60">
        <v>0</v>
      </c>
      <c r="AD427" s="49">
        <v>0</v>
      </c>
      <c r="AE427" s="60">
        <v>0</v>
      </c>
      <c r="AF427" s="60">
        <v>0</v>
      </c>
    </row>
    <row r="428" spans="1:32">
      <c r="A428" s="62">
        <v>4300220</v>
      </c>
      <c r="B428" s="49" t="s">
        <v>1010</v>
      </c>
      <c r="C428" s="49">
        <v>43002</v>
      </c>
      <c r="D428" s="49">
        <v>20</v>
      </c>
      <c r="E428" s="49" t="s">
        <v>464</v>
      </c>
      <c r="F428" s="49">
        <v>4</v>
      </c>
      <c r="G428" s="49">
        <v>16</v>
      </c>
      <c r="H428" s="49" t="s">
        <v>464</v>
      </c>
      <c r="I428" s="49" t="s">
        <v>464</v>
      </c>
      <c r="J428" s="49" t="s">
        <v>464</v>
      </c>
      <c r="K428" s="49" t="s">
        <v>464</v>
      </c>
      <c r="L428" s="49">
        <v>252869</v>
      </c>
      <c r="M428" s="49">
        <v>37362</v>
      </c>
      <c r="N428" s="49">
        <v>18531</v>
      </c>
      <c r="O428" s="49">
        <v>14945</v>
      </c>
      <c r="P428" s="49">
        <v>0</v>
      </c>
      <c r="Q428" s="49">
        <v>0</v>
      </c>
      <c r="R428" s="49">
        <v>109</v>
      </c>
      <c r="S428" s="49">
        <v>0</v>
      </c>
      <c r="T428" s="49">
        <v>0</v>
      </c>
      <c r="U428" s="49">
        <v>500</v>
      </c>
      <c r="V428" s="49">
        <v>0</v>
      </c>
      <c r="W428" s="49">
        <v>0</v>
      </c>
      <c r="X428" s="49">
        <v>0</v>
      </c>
      <c r="Y428" s="49">
        <v>0</v>
      </c>
      <c r="Z428" s="49">
        <v>0</v>
      </c>
      <c r="AA428" s="60">
        <v>0</v>
      </c>
      <c r="AB428" s="49">
        <v>0</v>
      </c>
      <c r="AC428" s="60">
        <v>0</v>
      </c>
      <c r="AD428" s="49">
        <v>0</v>
      </c>
      <c r="AE428" s="60">
        <v>0</v>
      </c>
      <c r="AF428" s="60">
        <v>0</v>
      </c>
    </row>
    <row r="429" spans="1:32">
      <c r="A429" s="62">
        <v>4100300</v>
      </c>
      <c r="B429" s="49" t="s">
        <v>1011</v>
      </c>
      <c r="C429" s="49">
        <v>41003</v>
      </c>
      <c r="D429" s="49">
        <v>0</v>
      </c>
      <c r="E429" s="49"/>
      <c r="L429" s="49">
        <v>854</v>
      </c>
      <c r="M429" s="49">
        <v>103</v>
      </c>
      <c r="N429" s="49">
        <v>62</v>
      </c>
      <c r="O429" s="49">
        <v>50</v>
      </c>
      <c r="P429" s="49">
        <v>0</v>
      </c>
      <c r="Q429" s="49">
        <v>0</v>
      </c>
      <c r="R429" s="49">
        <v>135</v>
      </c>
      <c r="S429" s="49">
        <v>0</v>
      </c>
      <c r="T429" s="49">
        <v>0</v>
      </c>
      <c r="U429" s="49">
        <v>500</v>
      </c>
      <c r="V429" s="49">
        <v>0</v>
      </c>
      <c r="W429" s="49">
        <v>0</v>
      </c>
      <c r="X429" s="49">
        <v>0</v>
      </c>
      <c r="Y429" s="49">
        <v>0</v>
      </c>
      <c r="Z429" s="49">
        <v>0</v>
      </c>
      <c r="AA429" s="60">
        <v>0</v>
      </c>
      <c r="AB429" s="49">
        <v>0</v>
      </c>
      <c r="AC429" s="60">
        <v>0</v>
      </c>
      <c r="AD429" s="49">
        <v>0</v>
      </c>
      <c r="AE429" s="60">
        <v>0</v>
      </c>
      <c r="AF429" s="60">
        <v>0</v>
      </c>
    </row>
    <row r="430" spans="1:32">
      <c r="A430" s="62">
        <v>4100301</v>
      </c>
      <c r="B430" s="49" t="s">
        <v>1011</v>
      </c>
      <c r="C430" s="49">
        <v>41003</v>
      </c>
      <c r="D430" s="49">
        <v>1</v>
      </c>
      <c r="E430" s="49" t="s">
        <v>464</v>
      </c>
      <c r="F430" s="49">
        <v>3</v>
      </c>
      <c r="G430" s="49">
        <v>170</v>
      </c>
      <c r="H430" s="49" t="s">
        <v>464</v>
      </c>
      <c r="I430" s="49" t="s">
        <v>464</v>
      </c>
      <c r="J430" s="49" t="s">
        <v>464</v>
      </c>
      <c r="K430" s="49" t="s">
        <v>464</v>
      </c>
      <c r="L430" s="49">
        <v>1878</v>
      </c>
      <c r="M430" s="49">
        <v>226</v>
      </c>
      <c r="N430" s="49">
        <v>136</v>
      </c>
      <c r="O430" s="49">
        <v>110</v>
      </c>
      <c r="P430" s="49">
        <v>0</v>
      </c>
      <c r="Q430" s="49">
        <v>0</v>
      </c>
      <c r="R430" s="49">
        <v>135</v>
      </c>
      <c r="S430" s="49">
        <v>0</v>
      </c>
      <c r="T430" s="49">
        <v>0</v>
      </c>
      <c r="U430" s="49">
        <v>500</v>
      </c>
      <c r="V430" s="49">
        <v>0</v>
      </c>
      <c r="W430" s="49">
        <v>0</v>
      </c>
      <c r="X430" s="49">
        <v>0</v>
      </c>
      <c r="Y430" s="49">
        <v>0</v>
      </c>
      <c r="Z430" s="49">
        <v>0</v>
      </c>
      <c r="AA430" s="60">
        <v>0</v>
      </c>
      <c r="AB430" s="49">
        <v>0</v>
      </c>
      <c r="AC430" s="60">
        <v>0</v>
      </c>
      <c r="AD430" s="49">
        <v>0</v>
      </c>
      <c r="AE430" s="60">
        <v>0</v>
      </c>
      <c r="AF430" s="60">
        <v>0</v>
      </c>
    </row>
    <row r="431" spans="1:32">
      <c r="A431" s="62">
        <v>4100302</v>
      </c>
      <c r="B431" s="49" t="s">
        <v>1011</v>
      </c>
      <c r="C431" s="49">
        <v>41003</v>
      </c>
      <c r="D431" s="49">
        <v>2</v>
      </c>
      <c r="E431" s="49">
        <v>100111</v>
      </c>
      <c r="F431" s="49" t="s">
        <v>464</v>
      </c>
      <c r="G431" s="49" t="s">
        <v>464</v>
      </c>
      <c r="H431" s="49" t="s">
        <v>464</v>
      </c>
      <c r="I431" s="49" t="s">
        <v>464</v>
      </c>
      <c r="J431" s="49" t="s">
        <v>464</v>
      </c>
      <c r="K431" s="49" t="s">
        <v>464</v>
      </c>
      <c r="L431" s="49">
        <v>3159</v>
      </c>
      <c r="M431" s="49">
        <v>381</v>
      </c>
      <c r="N431" s="49">
        <v>229</v>
      </c>
      <c r="O431" s="49">
        <v>185</v>
      </c>
      <c r="P431" s="49">
        <v>0</v>
      </c>
      <c r="Q431" s="49">
        <v>0</v>
      </c>
      <c r="R431" s="49">
        <v>135</v>
      </c>
      <c r="S431" s="49">
        <v>0</v>
      </c>
      <c r="T431" s="49">
        <v>0</v>
      </c>
      <c r="U431" s="49">
        <v>500</v>
      </c>
      <c r="V431" s="49">
        <v>0</v>
      </c>
      <c r="W431" s="49">
        <v>0</v>
      </c>
      <c r="X431" s="49">
        <v>0</v>
      </c>
      <c r="Y431" s="49">
        <v>0</v>
      </c>
      <c r="Z431" s="49">
        <v>0</v>
      </c>
      <c r="AA431" s="60">
        <v>0</v>
      </c>
      <c r="AB431" s="49">
        <v>0</v>
      </c>
      <c r="AC431" s="60">
        <v>0</v>
      </c>
      <c r="AD431" s="49">
        <v>0</v>
      </c>
      <c r="AE431" s="60">
        <v>0</v>
      </c>
      <c r="AF431" s="60">
        <v>0</v>
      </c>
    </row>
    <row r="432" spans="1:32">
      <c r="A432" s="62">
        <v>4100303</v>
      </c>
      <c r="B432" s="49" t="s">
        <v>1011</v>
      </c>
      <c r="C432" s="49">
        <v>41003</v>
      </c>
      <c r="D432" s="49">
        <v>3</v>
      </c>
      <c r="E432" s="49" t="s">
        <v>464</v>
      </c>
      <c r="F432" s="49">
        <v>3</v>
      </c>
      <c r="G432" s="49">
        <v>330</v>
      </c>
      <c r="H432" s="49" t="s">
        <v>464</v>
      </c>
      <c r="I432" s="49" t="s">
        <v>464</v>
      </c>
      <c r="J432" s="49" t="s">
        <v>464</v>
      </c>
      <c r="K432" s="49" t="s">
        <v>464</v>
      </c>
      <c r="L432" s="49">
        <v>4867</v>
      </c>
      <c r="M432" s="49">
        <v>587</v>
      </c>
      <c r="N432" s="49">
        <v>353</v>
      </c>
      <c r="O432" s="49">
        <v>285</v>
      </c>
      <c r="P432" s="49">
        <v>0</v>
      </c>
      <c r="Q432" s="49">
        <v>0</v>
      </c>
      <c r="R432" s="49">
        <v>135</v>
      </c>
      <c r="S432" s="49">
        <v>0</v>
      </c>
      <c r="T432" s="49">
        <v>0</v>
      </c>
      <c r="U432" s="49">
        <v>500</v>
      </c>
      <c r="V432" s="49">
        <v>0</v>
      </c>
      <c r="W432" s="49">
        <v>0</v>
      </c>
      <c r="X432" s="49">
        <v>0</v>
      </c>
      <c r="Y432" s="49">
        <v>0</v>
      </c>
      <c r="Z432" s="49">
        <v>0</v>
      </c>
      <c r="AA432" s="60">
        <v>0</v>
      </c>
      <c r="AB432" s="49">
        <v>0</v>
      </c>
      <c r="AC432" s="60">
        <v>0</v>
      </c>
      <c r="AD432" s="49">
        <v>0</v>
      </c>
      <c r="AE432" s="60">
        <v>0</v>
      </c>
      <c r="AF432" s="60">
        <v>0</v>
      </c>
    </row>
    <row r="433" spans="1:32">
      <c r="A433" s="62">
        <v>4100304</v>
      </c>
      <c r="B433" s="49" t="s">
        <v>1011</v>
      </c>
      <c r="C433" s="49">
        <v>41003</v>
      </c>
      <c r="D433" s="49">
        <v>4</v>
      </c>
      <c r="E433" s="49" t="s">
        <v>464</v>
      </c>
      <c r="F433" s="49">
        <v>2</v>
      </c>
      <c r="G433" s="49">
        <v>1650</v>
      </c>
      <c r="H433" s="49">
        <v>1</v>
      </c>
      <c r="I433" s="49">
        <v>220</v>
      </c>
      <c r="J433" s="49">
        <v>3</v>
      </c>
      <c r="K433" s="49">
        <v>110</v>
      </c>
      <c r="L433" s="49">
        <v>6746</v>
      </c>
      <c r="M433" s="49">
        <v>813</v>
      </c>
      <c r="N433" s="49">
        <v>489</v>
      </c>
      <c r="O433" s="49">
        <v>395</v>
      </c>
      <c r="P433" s="49">
        <v>0</v>
      </c>
      <c r="Q433" s="49">
        <v>0</v>
      </c>
      <c r="R433" s="49">
        <v>135</v>
      </c>
      <c r="S433" s="49">
        <v>0</v>
      </c>
      <c r="T433" s="49">
        <v>0</v>
      </c>
      <c r="U433" s="49">
        <v>500</v>
      </c>
      <c r="V433" s="49">
        <v>0</v>
      </c>
      <c r="W433" s="49">
        <v>0</v>
      </c>
      <c r="X433" s="49">
        <v>0</v>
      </c>
      <c r="Y433" s="49">
        <v>0</v>
      </c>
      <c r="Z433" s="49">
        <v>0</v>
      </c>
      <c r="AA433" s="60">
        <v>0</v>
      </c>
      <c r="AB433" s="49">
        <v>0</v>
      </c>
      <c r="AC433" s="60">
        <v>0</v>
      </c>
      <c r="AD433" s="49">
        <v>0</v>
      </c>
      <c r="AE433" s="60">
        <v>0</v>
      </c>
      <c r="AF433" s="60">
        <v>0</v>
      </c>
    </row>
    <row r="434" spans="1:32">
      <c r="A434" s="62">
        <v>4100305</v>
      </c>
      <c r="B434" s="49" t="s">
        <v>1011</v>
      </c>
      <c r="C434" s="49">
        <v>41003</v>
      </c>
      <c r="D434" s="49">
        <v>5</v>
      </c>
      <c r="E434" s="49" t="s">
        <v>464</v>
      </c>
      <c r="F434" s="49">
        <v>4</v>
      </c>
      <c r="G434" s="49">
        <v>10</v>
      </c>
      <c r="H434" s="49" t="s">
        <v>464</v>
      </c>
      <c r="I434" s="49" t="s">
        <v>464</v>
      </c>
      <c r="J434" s="49" t="s">
        <v>464</v>
      </c>
      <c r="K434" s="49" t="s">
        <v>464</v>
      </c>
      <c r="L434" s="49">
        <v>8796</v>
      </c>
      <c r="M434" s="49">
        <v>1060</v>
      </c>
      <c r="N434" s="49">
        <v>638</v>
      </c>
      <c r="O434" s="49">
        <v>515</v>
      </c>
      <c r="P434" s="49">
        <v>0</v>
      </c>
      <c r="Q434" s="49">
        <v>0</v>
      </c>
      <c r="R434" s="49">
        <v>135</v>
      </c>
      <c r="S434" s="49">
        <v>0</v>
      </c>
      <c r="T434" s="49">
        <v>0</v>
      </c>
      <c r="U434" s="49">
        <v>500</v>
      </c>
      <c r="V434" s="49">
        <v>0</v>
      </c>
      <c r="W434" s="49">
        <v>0</v>
      </c>
      <c r="X434" s="49">
        <v>0</v>
      </c>
      <c r="Y434" s="49">
        <v>0</v>
      </c>
      <c r="Z434" s="49">
        <v>0</v>
      </c>
      <c r="AA434" s="60">
        <v>0</v>
      </c>
      <c r="AB434" s="49">
        <v>0</v>
      </c>
      <c r="AC434" s="60">
        <v>0</v>
      </c>
      <c r="AD434" s="49">
        <v>0</v>
      </c>
      <c r="AE434" s="60">
        <v>0</v>
      </c>
      <c r="AF434" s="60">
        <v>0</v>
      </c>
    </row>
    <row r="435" spans="1:32">
      <c r="A435" s="62">
        <v>4100306</v>
      </c>
      <c r="B435" s="49" t="s">
        <v>1011</v>
      </c>
      <c r="C435" s="49">
        <v>41003</v>
      </c>
      <c r="D435" s="49">
        <v>6</v>
      </c>
      <c r="E435" s="49" t="s">
        <v>464</v>
      </c>
      <c r="F435" s="49">
        <v>3</v>
      </c>
      <c r="G435" s="49">
        <v>390</v>
      </c>
      <c r="H435" s="49" t="s">
        <v>464</v>
      </c>
      <c r="I435" s="49" t="s">
        <v>464</v>
      </c>
      <c r="J435" s="49" t="s">
        <v>464</v>
      </c>
      <c r="K435" s="49" t="s">
        <v>464</v>
      </c>
      <c r="L435" s="49">
        <v>11016</v>
      </c>
      <c r="M435" s="49">
        <v>1328</v>
      </c>
      <c r="N435" s="49">
        <v>799</v>
      </c>
      <c r="O435" s="49">
        <v>645</v>
      </c>
      <c r="P435" s="49">
        <v>0</v>
      </c>
      <c r="Q435" s="49">
        <v>0</v>
      </c>
      <c r="R435" s="49">
        <v>135</v>
      </c>
      <c r="S435" s="49">
        <v>0</v>
      </c>
      <c r="T435" s="49">
        <v>0</v>
      </c>
      <c r="U435" s="49">
        <v>500</v>
      </c>
      <c r="V435" s="49">
        <v>0</v>
      </c>
      <c r="W435" s="49">
        <v>0</v>
      </c>
      <c r="X435" s="49">
        <v>0</v>
      </c>
      <c r="Y435" s="49">
        <v>0</v>
      </c>
      <c r="Z435" s="49">
        <v>0</v>
      </c>
      <c r="AA435" s="60">
        <v>0</v>
      </c>
      <c r="AB435" s="49">
        <v>0</v>
      </c>
      <c r="AC435" s="60">
        <v>0</v>
      </c>
      <c r="AD435" s="49">
        <v>0</v>
      </c>
      <c r="AE435" s="60">
        <v>0</v>
      </c>
      <c r="AF435" s="60">
        <v>0</v>
      </c>
    </row>
    <row r="436" spans="1:32">
      <c r="A436" s="62">
        <v>4100307</v>
      </c>
      <c r="B436" s="49" t="s">
        <v>1011</v>
      </c>
      <c r="C436" s="49">
        <v>41003</v>
      </c>
      <c r="D436" s="49">
        <v>7</v>
      </c>
      <c r="E436" s="49" t="s">
        <v>464</v>
      </c>
      <c r="F436" s="49">
        <v>21</v>
      </c>
      <c r="G436" s="49">
        <v>1000</v>
      </c>
      <c r="H436" s="49" t="s">
        <v>464</v>
      </c>
      <c r="I436" s="49" t="s">
        <v>464</v>
      </c>
      <c r="J436" s="49" t="s">
        <v>464</v>
      </c>
      <c r="K436" s="49" t="s">
        <v>464</v>
      </c>
      <c r="L436" s="49">
        <v>13407</v>
      </c>
      <c r="M436" s="49">
        <v>1617</v>
      </c>
      <c r="N436" s="49">
        <v>973</v>
      </c>
      <c r="O436" s="49">
        <v>785</v>
      </c>
      <c r="P436" s="49">
        <v>0</v>
      </c>
      <c r="Q436" s="49">
        <v>0</v>
      </c>
      <c r="R436" s="49">
        <v>135</v>
      </c>
      <c r="S436" s="49">
        <v>0</v>
      </c>
      <c r="T436" s="49">
        <v>0</v>
      </c>
      <c r="U436" s="49">
        <v>500</v>
      </c>
      <c r="V436" s="49">
        <v>0</v>
      </c>
      <c r="W436" s="49">
        <v>0</v>
      </c>
      <c r="X436" s="49">
        <v>0</v>
      </c>
      <c r="Y436" s="49">
        <v>0</v>
      </c>
      <c r="Z436" s="49">
        <v>0</v>
      </c>
      <c r="AA436" s="60">
        <v>0</v>
      </c>
      <c r="AB436" s="49">
        <v>0</v>
      </c>
      <c r="AC436" s="60">
        <v>0</v>
      </c>
      <c r="AD436" s="49">
        <v>0</v>
      </c>
      <c r="AE436" s="60">
        <v>0</v>
      </c>
      <c r="AF436" s="60">
        <v>0</v>
      </c>
    </row>
    <row r="437" spans="1:32">
      <c r="A437" s="62">
        <v>4100308</v>
      </c>
      <c r="B437" s="49" t="s">
        <v>1011</v>
      </c>
      <c r="C437" s="49">
        <v>41003</v>
      </c>
      <c r="D437" s="49">
        <v>8</v>
      </c>
      <c r="E437" s="49">
        <v>100121</v>
      </c>
      <c r="F437" s="49" t="s">
        <v>464</v>
      </c>
      <c r="G437" s="49" t="s">
        <v>464</v>
      </c>
      <c r="H437" s="49" t="s">
        <v>464</v>
      </c>
      <c r="I437" s="49" t="s">
        <v>464</v>
      </c>
      <c r="J437" s="49" t="s">
        <v>464</v>
      </c>
      <c r="K437" s="49" t="s">
        <v>464</v>
      </c>
      <c r="L437" s="49">
        <v>15969</v>
      </c>
      <c r="M437" s="49">
        <v>1926</v>
      </c>
      <c r="N437" s="49">
        <v>1159</v>
      </c>
      <c r="O437" s="49">
        <v>935</v>
      </c>
      <c r="P437" s="49">
        <v>0</v>
      </c>
      <c r="Q437" s="49">
        <v>0</v>
      </c>
      <c r="R437" s="49">
        <v>135</v>
      </c>
      <c r="S437" s="49">
        <v>0</v>
      </c>
      <c r="T437" s="49">
        <v>0</v>
      </c>
      <c r="U437" s="49">
        <v>500</v>
      </c>
      <c r="V437" s="49">
        <v>0</v>
      </c>
      <c r="W437" s="49">
        <v>0</v>
      </c>
      <c r="X437" s="49">
        <v>0</v>
      </c>
      <c r="Y437" s="49">
        <v>0</v>
      </c>
      <c r="Z437" s="49">
        <v>0</v>
      </c>
      <c r="AA437" s="60">
        <v>0</v>
      </c>
      <c r="AB437" s="49">
        <v>0</v>
      </c>
      <c r="AC437" s="60">
        <v>0</v>
      </c>
      <c r="AD437" s="49">
        <v>0</v>
      </c>
      <c r="AE437" s="60">
        <v>0</v>
      </c>
      <c r="AF437" s="60">
        <v>0</v>
      </c>
    </row>
    <row r="438" spans="1:32">
      <c r="A438" s="62">
        <v>4100309</v>
      </c>
      <c r="B438" s="49" t="s">
        <v>1011</v>
      </c>
      <c r="C438" s="49">
        <v>41003</v>
      </c>
      <c r="D438" s="49">
        <v>9</v>
      </c>
      <c r="E438" s="49" t="s">
        <v>464</v>
      </c>
      <c r="F438" s="49">
        <v>2</v>
      </c>
      <c r="G438" s="49">
        <v>2550</v>
      </c>
      <c r="H438" s="49">
        <v>1</v>
      </c>
      <c r="I438" s="49">
        <v>340</v>
      </c>
      <c r="J438" s="49">
        <v>3</v>
      </c>
      <c r="K438" s="49">
        <v>170</v>
      </c>
      <c r="L438" s="49">
        <v>18702</v>
      </c>
      <c r="M438" s="49">
        <v>2255</v>
      </c>
      <c r="N438" s="49">
        <v>1357</v>
      </c>
      <c r="O438" s="49">
        <v>1095</v>
      </c>
      <c r="P438" s="49">
        <v>0</v>
      </c>
      <c r="Q438" s="49">
        <v>0</v>
      </c>
      <c r="R438" s="49">
        <v>135</v>
      </c>
      <c r="S438" s="49">
        <v>0</v>
      </c>
      <c r="T438" s="49">
        <v>0</v>
      </c>
      <c r="U438" s="49">
        <v>500</v>
      </c>
      <c r="V438" s="49">
        <v>0</v>
      </c>
      <c r="W438" s="49">
        <v>0</v>
      </c>
      <c r="X438" s="49">
        <v>0</v>
      </c>
      <c r="Y438" s="49">
        <v>0</v>
      </c>
      <c r="Z438" s="49">
        <v>0</v>
      </c>
      <c r="AA438" s="60">
        <v>0</v>
      </c>
      <c r="AB438" s="49">
        <v>0</v>
      </c>
      <c r="AC438" s="60">
        <v>0</v>
      </c>
      <c r="AD438" s="49">
        <v>0</v>
      </c>
      <c r="AE438" s="60">
        <v>0</v>
      </c>
      <c r="AF438" s="60">
        <v>0</v>
      </c>
    </row>
    <row r="439" spans="1:32">
      <c r="A439" s="62">
        <v>4100310</v>
      </c>
      <c r="B439" s="49" t="s">
        <v>1011</v>
      </c>
      <c r="C439" s="49">
        <v>41003</v>
      </c>
      <c r="D439" s="49">
        <v>10</v>
      </c>
      <c r="E439" s="49" t="s">
        <v>464</v>
      </c>
      <c r="F439" s="49">
        <v>4</v>
      </c>
      <c r="G439" s="49">
        <v>12</v>
      </c>
      <c r="H439" s="49" t="s">
        <v>464</v>
      </c>
      <c r="I439" s="49" t="s">
        <v>464</v>
      </c>
      <c r="J439" s="49" t="s">
        <v>464</v>
      </c>
      <c r="K439" s="49" t="s">
        <v>464</v>
      </c>
      <c r="L439" s="49">
        <v>21606</v>
      </c>
      <c r="M439" s="49">
        <v>2605</v>
      </c>
      <c r="N439" s="49">
        <v>1568</v>
      </c>
      <c r="O439" s="49">
        <v>1265</v>
      </c>
      <c r="P439" s="49">
        <v>0</v>
      </c>
      <c r="Q439" s="49">
        <v>0</v>
      </c>
      <c r="R439" s="49">
        <v>135</v>
      </c>
      <c r="S439" s="49">
        <v>0</v>
      </c>
      <c r="T439" s="49">
        <v>0</v>
      </c>
      <c r="U439" s="49">
        <v>500</v>
      </c>
      <c r="V439" s="49">
        <v>0</v>
      </c>
      <c r="W439" s="49">
        <v>0</v>
      </c>
      <c r="X439" s="49">
        <v>0</v>
      </c>
      <c r="Y439" s="49">
        <v>0</v>
      </c>
      <c r="Z439" s="49">
        <v>0</v>
      </c>
      <c r="AA439" s="60">
        <v>0</v>
      </c>
      <c r="AB439" s="49">
        <v>0</v>
      </c>
      <c r="AC439" s="60">
        <v>0</v>
      </c>
      <c r="AD439" s="49">
        <v>0</v>
      </c>
      <c r="AE439" s="60">
        <v>0</v>
      </c>
      <c r="AF439" s="60">
        <v>0</v>
      </c>
    </row>
    <row r="440" spans="1:32">
      <c r="A440" s="62">
        <v>4100311</v>
      </c>
      <c r="B440" s="49" t="s">
        <v>1011</v>
      </c>
      <c r="C440" s="49">
        <v>41003</v>
      </c>
      <c r="D440" s="49">
        <v>11</v>
      </c>
      <c r="E440" s="49" t="s">
        <v>464</v>
      </c>
      <c r="F440" s="49">
        <v>3</v>
      </c>
      <c r="G440" s="49">
        <v>690</v>
      </c>
      <c r="H440" s="49" t="s">
        <v>464</v>
      </c>
      <c r="I440" s="49" t="s">
        <v>464</v>
      </c>
      <c r="J440" s="49" t="s">
        <v>464</v>
      </c>
      <c r="K440" s="49" t="s">
        <v>464</v>
      </c>
      <c r="L440" s="49">
        <v>25534</v>
      </c>
      <c r="M440" s="49">
        <v>3079</v>
      </c>
      <c r="N440" s="49">
        <v>1853</v>
      </c>
      <c r="O440" s="49">
        <v>1495</v>
      </c>
      <c r="P440" s="49">
        <v>0</v>
      </c>
      <c r="Q440" s="49">
        <v>0</v>
      </c>
      <c r="R440" s="49">
        <v>135</v>
      </c>
      <c r="S440" s="49">
        <v>0</v>
      </c>
      <c r="T440" s="49">
        <v>0</v>
      </c>
      <c r="U440" s="49">
        <v>500</v>
      </c>
      <c r="V440" s="49">
        <v>0</v>
      </c>
      <c r="W440" s="49">
        <v>0</v>
      </c>
      <c r="X440" s="49">
        <v>0</v>
      </c>
      <c r="Y440" s="49">
        <v>0</v>
      </c>
      <c r="Z440" s="49">
        <v>0</v>
      </c>
      <c r="AA440" s="60">
        <v>0</v>
      </c>
      <c r="AB440" s="49">
        <v>0</v>
      </c>
      <c r="AC440" s="60">
        <v>0</v>
      </c>
      <c r="AD440" s="49">
        <v>0</v>
      </c>
      <c r="AE440" s="60">
        <v>0</v>
      </c>
      <c r="AF440" s="60">
        <v>0</v>
      </c>
    </row>
    <row r="441" spans="1:32">
      <c r="A441" s="62">
        <v>4100312</v>
      </c>
      <c r="B441" s="49" t="s">
        <v>1011</v>
      </c>
      <c r="C441" s="49">
        <v>41003</v>
      </c>
      <c r="D441" s="49">
        <v>12</v>
      </c>
      <c r="E441" s="49" t="s">
        <v>464</v>
      </c>
      <c r="F441" s="49">
        <v>19</v>
      </c>
      <c r="G441" s="49">
        <v>1500</v>
      </c>
      <c r="H441" s="49" t="s">
        <v>464</v>
      </c>
      <c r="I441" s="49" t="s">
        <v>464</v>
      </c>
      <c r="J441" s="49" t="s">
        <v>464</v>
      </c>
      <c r="K441" s="49" t="s">
        <v>464</v>
      </c>
      <c r="L441" s="49">
        <v>30914</v>
      </c>
      <c r="M441" s="49">
        <v>3728</v>
      </c>
      <c r="N441" s="49">
        <v>2244</v>
      </c>
      <c r="O441" s="49">
        <v>1810</v>
      </c>
      <c r="P441" s="49">
        <v>0</v>
      </c>
      <c r="Q441" s="49">
        <v>0</v>
      </c>
      <c r="R441" s="49">
        <v>135</v>
      </c>
      <c r="S441" s="49">
        <v>0</v>
      </c>
      <c r="T441" s="49">
        <v>0</v>
      </c>
      <c r="U441" s="49">
        <v>500</v>
      </c>
      <c r="V441" s="49">
        <v>0</v>
      </c>
      <c r="W441" s="49">
        <v>0</v>
      </c>
      <c r="X441" s="49">
        <v>0</v>
      </c>
      <c r="Y441" s="49">
        <v>0</v>
      </c>
      <c r="Z441" s="49">
        <v>0</v>
      </c>
      <c r="AA441" s="60">
        <v>0</v>
      </c>
      <c r="AB441" s="49">
        <v>0</v>
      </c>
      <c r="AC441" s="60">
        <v>0</v>
      </c>
      <c r="AD441" s="49">
        <v>0</v>
      </c>
      <c r="AE441" s="60">
        <v>0</v>
      </c>
      <c r="AF441" s="60">
        <v>0</v>
      </c>
    </row>
    <row r="442" spans="1:32">
      <c r="A442" s="62">
        <v>4100313</v>
      </c>
      <c r="B442" s="49" t="s">
        <v>1011</v>
      </c>
      <c r="C442" s="49">
        <v>41003</v>
      </c>
      <c r="D442" s="49">
        <v>13</v>
      </c>
      <c r="E442" s="49">
        <v>100131</v>
      </c>
      <c r="F442" s="49" t="s">
        <v>464</v>
      </c>
      <c r="G442" s="49" t="s">
        <v>464</v>
      </c>
      <c r="H442" s="49" t="s">
        <v>464</v>
      </c>
      <c r="I442" s="49" t="s">
        <v>464</v>
      </c>
      <c r="J442" s="49" t="s">
        <v>464</v>
      </c>
      <c r="K442" s="49" t="s">
        <v>464</v>
      </c>
      <c r="L442" s="49">
        <v>38259</v>
      </c>
      <c r="M442" s="49">
        <v>4614</v>
      </c>
      <c r="N442" s="49">
        <v>2777</v>
      </c>
      <c r="O442" s="49">
        <v>2240</v>
      </c>
      <c r="P442" s="49">
        <v>0</v>
      </c>
      <c r="Q442" s="49">
        <v>0</v>
      </c>
      <c r="R442" s="49">
        <v>135</v>
      </c>
      <c r="S442" s="49">
        <v>0</v>
      </c>
      <c r="T442" s="49">
        <v>0</v>
      </c>
      <c r="U442" s="49">
        <v>500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60">
        <v>0</v>
      </c>
      <c r="AB442" s="49">
        <v>0</v>
      </c>
      <c r="AC442" s="60">
        <v>0</v>
      </c>
      <c r="AD442" s="49">
        <v>0</v>
      </c>
      <c r="AE442" s="60">
        <v>0</v>
      </c>
      <c r="AF442" s="60">
        <v>0</v>
      </c>
    </row>
    <row r="443" spans="1:32">
      <c r="A443" s="62">
        <v>4100314</v>
      </c>
      <c r="B443" s="49" t="s">
        <v>1011</v>
      </c>
      <c r="C443" s="49">
        <v>41003</v>
      </c>
      <c r="D443" s="49">
        <v>14</v>
      </c>
      <c r="E443" s="49" t="s">
        <v>464</v>
      </c>
      <c r="F443" s="49">
        <v>2</v>
      </c>
      <c r="G443" s="49">
        <v>9150</v>
      </c>
      <c r="H443" s="49">
        <v>1</v>
      </c>
      <c r="I443" s="49">
        <v>1220</v>
      </c>
      <c r="J443" s="49">
        <v>3</v>
      </c>
      <c r="K443" s="49">
        <v>610</v>
      </c>
      <c r="L443" s="49">
        <v>48251</v>
      </c>
      <c r="M443" s="49">
        <v>5819</v>
      </c>
      <c r="N443" s="49">
        <v>3503</v>
      </c>
      <c r="O443" s="49">
        <v>2825</v>
      </c>
      <c r="P443" s="49">
        <v>0</v>
      </c>
      <c r="Q443" s="49">
        <v>0</v>
      </c>
      <c r="R443" s="49">
        <v>135</v>
      </c>
      <c r="S443" s="49">
        <v>0</v>
      </c>
      <c r="T443" s="49">
        <v>0</v>
      </c>
      <c r="U443" s="49">
        <v>500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60">
        <v>0</v>
      </c>
      <c r="AB443" s="49">
        <v>0</v>
      </c>
      <c r="AC443" s="60">
        <v>0</v>
      </c>
      <c r="AD443" s="49">
        <v>0</v>
      </c>
      <c r="AE443" s="60">
        <v>0</v>
      </c>
      <c r="AF443" s="60">
        <v>0</v>
      </c>
    </row>
    <row r="444" spans="1:32">
      <c r="A444" s="62">
        <v>4100315</v>
      </c>
      <c r="B444" s="49" t="s">
        <v>1011</v>
      </c>
      <c r="C444" s="49">
        <v>41003</v>
      </c>
      <c r="D444" s="49">
        <v>15</v>
      </c>
      <c r="E444" s="49" t="s">
        <v>464</v>
      </c>
      <c r="F444" s="49">
        <v>4</v>
      </c>
      <c r="G444" s="49">
        <v>14</v>
      </c>
      <c r="H444" s="49" t="s">
        <v>464</v>
      </c>
      <c r="I444" s="49" t="s">
        <v>464</v>
      </c>
      <c r="J444" s="49" t="s">
        <v>464</v>
      </c>
      <c r="K444" s="49" t="s">
        <v>464</v>
      </c>
      <c r="L444" s="49">
        <v>61915</v>
      </c>
      <c r="M444" s="49">
        <v>7467</v>
      </c>
      <c r="N444" s="49">
        <v>4495</v>
      </c>
      <c r="O444" s="49">
        <v>3625</v>
      </c>
      <c r="P444" s="49">
        <v>0</v>
      </c>
      <c r="Q444" s="49">
        <v>0</v>
      </c>
      <c r="R444" s="49">
        <v>135</v>
      </c>
      <c r="S444" s="49">
        <v>0</v>
      </c>
      <c r="T444" s="49">
        <v>0</v>
      </c>
      <c r="U444" s="49">
        <v>500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60">
        <v>0</v>
      </c>
      <c r="AB444" s="49">
        <v>0</v>
      </c>
      <c r="AC444" s="60">
        <v>0</v>
      </c>
      <c r="AD444" s="49">
        <v>0</v>
      </c>
      <c r="AE444" s="60">
        <v>0</v>
      </c>
      <c r="AF444" s="60">
        <v>0</v>
      </c>
    </row>
    <row r="445" spans="1:32">
      <c r="A445" s="62">
        <v>4100316</v>
      </c>
      <c r="B445" s="49" t="s">
        <v>1011</v>
      </c>
      <c r="C445" s="49">
        <v>41003</v>
      </c>
      <c r="D445" s="49">
        <v>16</v>
      </c>
      <c r="E445" s="49" t="s">
        <v>464</v>
      </c>
      <c r="F445" s="49">
        <v>3</v>
      </c>
      <c r="G445" s="49">
        <v>3420</v>
      </c>
      <c r="H445" s="49" t="s">
        <v>464</v>
      </c>
      <c r="I445" s="49" t="s">
        <v>464</v>
      </c>
      <c r="J445" s="49" t="s">
        <v>464</v>
      </c>
      <c r="K445" s="49" t="s">
        <v>464</v>
      </c>
      <c r="L445" s="49">
        <v>80617</v>
      </c>
      <c r="M445" s="49">
        <v>9723</v>
      </c>
      <c r="N445" s="49">
        <v>5852</v>
      </c>
      <c r="O445" s="49">
        <v>4720</v>
      </c>
      <c r="P445" s="49">
        <v>0</v>
      </c>
      <c r="Q445" s="49">
        <v>0</v>
      </c>
      <c r="R445" s="49">
        <v>135</v>
      </c>
      <c r="S445" s="49">
        <v>0</v>
      </c>
      <c r="T445" s="49">
        <v>0</v>
      </c>
      <c r="U445" s="49">
        <v>500</v>
      </c>
      <c r="V445" s="49">
        <v>0</v>
      </c>
      <c r="W445" s="49">
        <v>0</v>
      </c>
      <c r="X445" s="49">
        <v>0</v>
      </c>
      <c r="Y445" s="49">
        <v>0</v>
      </c>
      <c r="Z445" s="49">
        <v>0</v>
      </c>
      <c r="AA445" s="60">
        <v>0</v>
      </c>
      <c r="AB445" s="49">
        <v>0</v>
      </c>
      <c r="AC445" s="60">
        <v>0</v>
      </c>
      <c r="AD445" s="49">
        <v>0</v>
      </c>
      <c r="AE445" s="60">
        <v>0</v>
      </c>
      <c r="AF445" s="60">
        <v>0</v>
      </c>
    </row>
    <row r="446" spans="1:32">
      <c r="A446" s="62">
        <v>4100317</v>
      </c>
      <c r="B446" s="49" t="s">
        <v>1011</v>
      </c>
      <c r="C446" s="49">
        <v>41003</v>
      </c>
      <c r="D446" s="49">
        <v>17</v>
      </c>
      <c r="E446" s="49" t="s">
        <v>464</v>
      </c>
      <c r="F446" s="49">
        <v>21</v>
      </c>
      <c r="G446" s="49">
        <v>2000</v>
      </c>
      <c r="H446" s="49" t="s">
        <v>464</v>
      </c>
      <c r="I446" s="49" t="s">
        <v>464</v>
      </c>
      <c r="J446" s="49" t="s">
        <v>464</v>
      </c>
      <c r="K446" s="49" t="s">
        <v>464</v>
      </c>
      <c r="L446" s="49">
        <v>106237</v>
      </c>
      <c r="M446" s="49">
        <v>12813</v>
      </c>
      <c r="N446" s="49">
        <v>7712</v>
      </c>
      <c r="O446" s="49">
        <v>6220</v>
      </c>
      <c r="P446" s="49">
        <v>0</v>
      </c>
      <c r="Q446" s="49">
        <v>0</v>
      </c>
      <c r="R446" s="49">
        <v>135</v>
      </c>
      <c r="S446" s="49">
        <v>0</v>
      </c>
      <c r="T446" s="49">
        <v>0</v>
      </c>
      <c r="U446" s="49">
        <v>500</v>
      </c>
      <c r="V446" s="49">
        <v>0</v>
      </c>
      <c r="W446" s="49">
        <v>0</v>
      </c>
      <c r="X446" s="49">
        <v>0</v>
      </c>
      <c r="Y446" s="49">
        <v>0</v>
      </c>
      <c r="Z446" s="49">
        <v>0</v>
      </c>
      <c r="AA446" s="60">
        <v>0</v>
      </c>
      <c r="AB446" s="49">
        <v>0</v>
      </c>
      <c r="AC446" s="60">
        <v>0</v>
      </c>
      <c r="AD446" s="49">
        <v>0</v>
      </c>
      <c r="AE446" s="60">
        <v>0</v>
      </c>
      <c r="AF446" s="60">
        <v>0</v>
      </c>
    </row>
    <row r="447" spans="1:32">
      <c r="A447" s="62">
        <v>4100318</v>
      </c>
      <c r="B447" s="49" t="s">
        <v>1011</v>
      </c>
      <c r="C447" s="49">
        <v>41003</v>
      </c>
      <c r="D447" s="49">
        <v>18</v>
      </c>
      <c r="E447" s="49">
        <v>100141</v>
      </c>
      <c r="F447" s="49" t="s">
        <v>464</v>
      </c>
      <c r="G447" s="49" t="s">
        <v>464</v>
      </c>
      <c r="H447" s="49" t="s">
        <v>464</v>
      </c>
      <c r="I447" s="49" t="s">
        <v>464</v>
      </c>
      <c r="J447" s="49" t="s">
        <v>464</v>
      </c>
      <c r="K447" s="49" t="s">
        <v>464</v>
      </c>
      <c r="L447" s="49">
        <v>141337</v>
      </c>
      <c r="M447" s="49">
        <v>17046</v>
      </c>
      <c r="N447" s="49">
        <v>10261</v>
      </c>
      <c r="O447" s="49">
        <v>8275</v>
      </c>
      <c r="P447" s="49">
        <v>0</v>
      </c>
      <c r="Q447" s="49">
        <v>0</v>
      </c>
      <c r="R447" s="49">
        <v>135</v>
      </c>
      <c r="S447" s="49">
        <v>0</v>
      </c>
      <c r="T447" s="49">
        <v>0</v>
      </c>
      <c r="U447" s="49">
        <v>500</v>
      </c>
      <c r="V447" s="49">
        <v>0</v>
      </c>
      <c r="W447" s="49">
        <v>0</v>
      </c>
      <c r="X447" s="49">
        <v>0</v>
      </c>
      <c r="Y447" s="49">
        <v>0</v>
      </c>
      <c r="Z447" s="49">
        <v>0</v>
      </c>
      <c r="AA447" s="60">
        <v>0</v>
      </c>
      <c r="AB447" s="49">
        <v>0</v>
      </c>
      <c r="AC447" s="60">
        <v>0</v>
      </c>
      <c r="AD447" s="49">
        <v>0</v>
      </c>
      <c r="AE447" s="60">
        <v>0</v>
      </c>
      <c r="AF447" s="60">
        <v>0</v>
      </c>
    </row>
    <row r="448" spans="1:32">
      <c r="A448" s="62">
        <v>4100319</v>
      </c>
      <c r="B448" s="49" t="s">
        <v>1011</v>
      </c>
      <c r="C448" s="49">
        <v>41003</v>
      </c>
      <c r="D448" s="49">
        <v>19</v>
      </c>
      <c r="E448" s="49" t="s">
        <v>464</v>
      </c>
      <c r="F448" s="49">
        <v>2</v>
      </c>
      <c r="G448" s="49">
        <v>43800</v>
      </c>
      <c r="H448" s="49">
        <v>1</v>
      </c>
      <c r="I448" s="49">
        <v>5840</v>
      </c>
      <c r="J448" s="49">
        <v>3</v>
      </c>
      <c r="K448" s="49">
        <v>2920</v>
      </c>
      <c r="L448" s="49">
        <v>189417</v>
      </c>
      <c r="M448" s="49">
        <v>22845</v>
      </c>
      <c r="N448" s="49">
        <v>13751</v>
      </c>
      <c r="O448" s="49">
        <v>11090</v>
      </c>
      <c r="P448" s="49">
        <v>0</v>
      </c>
      <c r="Q448" s="49">
        <v>0</v>
      </c>
      <c r="R448" s="49">
        <v>135</v>
      </c>
      <c r="S448" s="49">
        <v>0</v>
      </c>
      <c r="T448" s="49">
        <v>0</v>
      </c>
      <c r="U448" s="49">
        <v>500</v>
      </c>
      <c r="V448" s="49">
        <v>0</v>
      </c>
      <c r="W448" s="49">
        <v>0</v>
      </c>
      <c r="X448" s="49">
        <v>0</v>
      </c>
      <c r="Y448" s="49">
        <v>0</v>
      </c>
      <c r="Z448" s="49">
        <v>0</v>
      </c>
      <c r="AA448" s="60">
        <v>0</v>
      </c>
      <c r="AB448" s="49">
        <v>0</v>
      </c>
      <c r="AC448" s="60">
        <v>0</v>
      </c>
      <c r="AD448" s="49">
        <v>0</v>
      </c>
      <c r="AE448" s="60">
        <v>0</v>
      </c>
      <c r="AF448" s="60">
        <v>0</v>
      </c>
    </row>
    <row r="449" spans="1:32">
      <c r="A449" s="62">
        <v>4100320</v>
      </c>
      <c r="B449" s="49" t="s">
        <v>1011</v>
      </c>
      <c r="C449" s="49">
        <v>41003</v>
      </c>
      <c r="D449" s="49">
        <v>20</v>
      </c>
      <c r="E449" s="49" t="s">
        <v>464</v>
      </c>
      <c r="F449" s="49">
        <v>4</v>
      </c>
      <c r="G449" s="49">
        <v>16</v>
      </c>
      <c r="H449" s="49" t="s">
        <v>464</v>
      </c>
      <c r="I449" s="49" t="s">
        <v>464</v>
      </c>
      <c r="J449" s="49" t="s">
        <v>464</v>
      </c>
      <c r="K449" s="49" t="s">
        <v>464</v>
      </c>
      <c r="L449" s="49">
        <v>255260</v>
      </c>
      <c r="M449" s="49">
        <v>30786</v>
      </c>
      <c r="N449" s="49">
        <v>18531</v>
      </c>
      <c r="O449" s="49">
        <v>14945</v>
      </c>
      <c r="P449" s="49">
        <v>0</v>
      </c>
      <c r="Q449" s="49">
        <v>0</v>
      </c>
      <c r="R449" s="49">
        <v>135</v>
      </c>
      <c r="S449" s="49">
        <v>0</v>
      </c>
      <c r="T449" s="49">
        <v>0</v>
      </c>
      <c r="U449" s="49">
        <v>500</v>
      </c>
      <c r="V449" s="49">
        <v>0</v>
      </c>
      <c r="W449" s="49">
        <v>0</v>
      </c>
      <c r="X449" s="49">
        <v>0</v>
      </c>
      <c r="Y449" s="49">
        <v>0</v>
      </c>
      <c r="Z449" s="49">
        <v>0</v>
      </c>
      <c r="AA449" s="60">
        <v>0</v>
      </c>
      <c r="AB449" s="49">
        <v>0</v>
      </c>
      <c r="AC449" s="60">
        <v>0</v>
      </c>
      <c r="AD449" s="49">
        <v>0</v>
      </c>
      <c r="AE449" s="60">
        <v>0</v>
      </c>
      <c r="AF449" s="60">
        <v>0</v>
      </c>
    </row>
    <row r="450" spans="1:32">
      <c r="A450" s="62">
        <v>4400400</v>
      </c>
      <c r="B450" s="49" t="s">
        <v>1012</v>
      </c>
      <c r="C450" s="49">
        <v>44004</v>
      </c>
      <c r="D450" s="49">
        <v>0</v>
      </c>
      <c r="E450" s="49"/>
      <c r="L450" s="49">
        <v>840</v>
      </c>
      <c r="M450" s="49">
        <v>106</v>
      </c>
      <c r="N450" s="49">
        <v>51</v>
      </c>
      <c r="O450" s="49">
        <v>58</v>
      </c>
      <c r="P450" s="49">
        <v>0</v>
      </c>
      <c r="Q450" s="49">
        <v>0</v>
      </c>
      <c r="R450" s="49">
        <v>110</v>
      </c>
      <c r="S450" s="49">
        <v>0</v>
      </c>
      <c r="T450" s="49">
        <v>0</v>
      </c>
      <c r="U450" s="49">
        <v>500</v>
      </c>
      <c r="V450" s="49">
        <v>0</v>
      </c>
      <c r="W450" s="49">
        <v>0</v>
      </c>
      <c r="X450" s="49">
        <v>0</v>
      </c>
      <c r="Y450" s="49">
        <v>0</v>
      </c>
      <c r="Z450" s="49">
        <v>0</v>
      </c>
      <c r="AA450" s="60">
        <v>0</v>
      </c>
      <c r="AB450" s="49">
        <v>0</v>
      </c>
      <c r="AC450" s="60">
        <v>0</v>
      </c>
      <c r="AD450" s="49">
        <v>0</v>
      </c>
      <c r="AE450" s="60">
        <v>0</v>
      </c>
      <c r="AF450" s="60">
        <v>0</v>
      </c>
    </row>
    <row r="451" spans="1:32">
      <c r="A451" s="62">
        <v>4400401</v>
      </c>
      <c r="B451" s="49" t="s">
        <v>1012</v>
      </c>
      <c r="C451" s="49">
        <v>44004</v>
      </c>
      <c r="D451" s="49">
        <v>1</v>
      </c>
      <c r="E451" s="49" t="s">
        <v>464</v>
      </c>
      <c r="F451" s="49">
        <v>2</v>
      </c>
      <c r="G451" s="49">
        <v>2550</v>
      </c>
      <c r="H451" s="49" t="s">
        <v>464</v>
      </c>
      <c r="I451" s="49" t="s">
        <v>464</v>
      </c>
      <c r="J451" s="49" t="s">
        <v>464</v>
      </c>
      <c r="K451" s="49" t="s">
        <v>464</v>
      </c>
      <c r="L451" s="49">
        <v>1848</v>
      </c>
      <c r="M451" s="49">
        <v>233</v>
      </c>
      <c r="N451" s="49">
        <v>112</v>
      </c>
      <c r="O451" s="49">
        <v>127</v>
      </c>
      <c r="P451" s="49">
        <v>0</v>
      </c>
      <c r="Q451" s="49">
        <v>0</v>
      </c>
      <c r="R451" s="49">
        <v>110</v>
      </c>
      <c r="S451" s="49">
        <v>0</v>
      </c>
      <c r="T451" s="49">
        <v>0</v>
      </c>
      <c r="U451" s="49">
        <v>500</v>
      </c>
      <c r="V451" s="49">
        <v>0</v>
      </c>
      <c r="W451" s="49">
        <v>0</v>
      </c>
      <c r="X451" s="49">
        <v>0</v>
      </c>
      <c r="Y451" s="49">
        <v>0</v>
      </c>
      <c r="Z451" s="49">
        <v>0</v>
      </c>
      <c r="AA451" s="60">
        <v>0</v>
      </c>
      <c r="AB451" s="49">
        <v>0</v>
      </c>
      <c r="AC451" s="60">
        <v>0</v>
      </c>
      <c r="AD451" s="49">
        <v>0</v>
      </c>
      <c r="AE451" s="60">
        <v>0</v>
      </c>
      <c r="AF451" s="60">
        <v>0</v>
      </c>
    </row>
    <row r="452" spans="1:32">
      <c r="A452" s="62">
        <v>4400402</v>
      </c>
      <c r="B452" s="49" t="s">
        <v>1012</v>
      </c>
      <c r="C452" s="49">
        <v>44004</v>
      </c>
      <c r="D452" s="49">
        <v>2</v>
      </c>
      <c r="E452" s="49">
        <v>100411</v>
      </c>
      <c r="F452" s="49" t="s">
        <v>464</v>
      </c>
      <c r="G452" s="49" t="s">
        <v>464</v>
      </c>
      <c r="H452" s="49" t="s">
        <v>464</v>
      </c>
      <c r="I452" s="49" t="s">
        <v>464</v>
      </c>
      <c r="J452" s="49" t="s">
        <v>464</v>
      </c>
      <c r="K452" s="49" t="s">
        <v>464</v>
      </c>
      <c r="L452" s="49">
        <v>3108</v>
      </c>
      <c r="M452" s="49">
        <v>392</v>
      </c>
      <c r="N452" s="49">
        <v>188</v>
      </c>
      <c r="O452" s="49">
        <v>214</v>
      </c>
      <c r="P452" s="49">
        <v>0</v>
      </c>
      <c r="Q452" s="49">
        <v>0</v>
      </c>
      <c r="R452" s="49">
        <v>110</v>
      </c>
      <c r="S452" s="49">
        <v>0</v>
      </c>
      <c r="T452" s="49">
        <v>0</v>
      </c>
      <c r="U452" s="49">
        <v>500</v>
      </c>
      <c r="V452" s="49">
        <v>0</v>
      </c>
      <c r="W452" s="49">
        <v>0</v>
      </c>
      <c r="X452" s="49">
        <v>0</v>
      </c>
      <c r="Y452" s="49">
        <v>0</v>
      </c>
      <c r="Z452" s="49">
        <v>0</v>
      </c>
      <c r="AA452" s="60">
        <v>0</v>
      </c>
      <c r="AB452" s="49">
        <v>0</v>
      </c>
      <c r="AC452" s="60">
        <v>0</v>
      </c>
      <c r="AD452" s="49">
        <v>0</v>
      </c>
      <c r="AE452" s="60">
        <v>0</v>
      </c>
      <c r="AF452" s="60">
        <v>0</v>
      </c>
    </row>
    <row r="453" spans="1:32">
      <c r="A453" s="62">
        <v>4400403</v>
      </c>
      <c r="B453" s="49" t="s">
        <v>1012</v>
      </c>
      <c r="C453" s="49">
        <v>44004</v>
      </c>
      <c r="D453" s="49">
        <v>3</v>
      </c>
      <c r="E453" s="49" t="s">
        <v>464</v>
      </c>
      <c r="F453" s="49">
        <v>2</v>
      </c>
      <c r="G453" s="49">
        <v>4950</v>
      </c>
      <c r="H453" s="49" t="s">
        <v>464</v>
      </c>
      <c r="I453" s="49" t="s">
        <v>464</v>
      </c>
      <c r="J453" s="49" t="s">
        <v>464</v>
      </c>
      <c r="K453" s="49" t="s">
        <v>464</v>
      </c>
      <c r="L453" s="49">
        <v>4788</v>
      </c>
      <c r="M453" s="49">
        <v>604</v>
      </c>
      <c r="N453" s="49">
        <v>290</v>
      </c>
      <c r="O453" s="49">
        <v>330</v>
      </c>
      <c r="P453" s="49">
        <v>0</v>
      </c>
      <c r="Q453" s="49">
        <v>0</v>
      </c>
      <c r="R453" s="49">
        <v>110</v>
      </c>
      <c r="S453" s="49">
        <v>0</v>
      </c>
      <c r="T453" s="49">
        <v>0</v>
      </c>
      <c r="U453" s="49">
        <v>500</v>
      </c>
      <c r="V453" s="49">
        <v>0</v>
      </c>
      <c r="W453" s="49">
        <v>0</v>
      </c>
      <c r="X453" s="49">
        <v>0</v>
      </c>
      <c r="Y453" s="49">
        <v>0</v>
      </c>
      <c r="Z453" s="49">
        <v>0</v>
      </c>
      <c r="AA453" s="60">
        <v>0</v>
      </c>
      <c r="AB453" s="49">
        <v>0</v>
      </c>
      <c r="AC453" s="60">
        <v>0</v>
      </c>
      <c r="AD453" s="49">
        <v>0</v>
      </c>
      <c r="AE453" s="60">
        <v>0</v>
      </c>
      <c r="AF453" s="60">
        <v>0</v>
      </c>
    </row>
    <row r="454" spans="1:32">
      <c r="A454" s="62">
        <v>4400404</v>
      </c>
      <c r="B454" s="49" t="s">
        <v>1012</v>
      </c>
      <c r="C454" s="49">
        <v>44004</v>
      </c>
      <c r="D454" s="49">
        <v>4</v>
      </c>
      <c r="E454" s="49" t="s">
        <v>464</v>
      </c>
      <c r="F454" s="49">
        <v>2</v>
      </c>
      <c r="G454" s="49">
        <v>1650</v>
      </c>
      <c r="H454" s="49">
        <v>1</v>
      </c>
      <c r="I454" s="49">
        <v>220</v>
      </c>
      <c r="J454" s="49">
        <v>3</v>
      </c>
      <c r="K454" s="49">
        <v>110</v>
      </c>
      <c r="L454" s="49">
        <v>6636</v>
      </c>
      <c r="M454" s="49">
        <v>837</v>
      </c>
      <c r="N454" s="49">
        <v>402</v>
      </c>
      <c r="O454" s="49">
        <v>458</v>
      </c>
      <c r="P454" s="49">
        <v>0</v>
      </c>
      <c r="Q454" s="49">
        <v>0</v>
      </c>
      <c r="R454" s="49">
        <v>110</v>
      </c>
      <c r="S454" s="49">
        <v>0</v>
      </c>
      <c r="T454" s="49">
        <v>0</v>
      </c>
      <c r="U454" s="49">
        <v>500</v>
      </c>
      <c r="V454" s="49">
        <v>0</v>
      </c>
      <c r="W454" s="49">
        <v>0</v>
      </c>
      <c r="X454" s="49">
        <v>0</v>
      </c>
      <c r="Y454" s="49">
        <v>0</v>
      </c>
      <c r="Z454" s="49">
        <v>0</v>
      </c>
      <c r="AA454" s="60">
        <v>0</v>
      </c>
      <c r="AB454" s="49">
        <v>0</v>
      </c>
      <c r="AC454" s="60">
        <v>0</v>
      </c>
      <c r="AD454" s="49">
        <v>0</v>
      </c>
      <c r="AE454" s="60">
        <v>0</v>
      </c>
      <c r="AF454" s="60">
        <v>0</v>
      </c>
    </row>
    <row r="455" spans="1:32">
      <c r="A455" s="62">
        <v>4400405</v>
      </c>
      <c r="B455" s="49" t="s">
        <v>1012</v>
      </c>
      <c r="C455" s="49">
        <v>44004</v>
      </c>
      <c r="D455" s="49">
        <v>5</v>
      </c>
      <c r="E455" s="49" t="s">
        <v>464</v>
      </c>
      <c r="F455" s="49">
        <v>4</v>
      </c>
      <c r="G455" s="49">
        <v>10</v>
      </c>
      <c r="H455" s="49" t="s">
        <v>464</v>
      </c>
      <c r="I455" s="49" t="s">
        <v>464</v>
      </c>
      <c r="J455" s="49" t="s">
        <v>464</v>
      </c>
      <c r="K455" s="49" t="s">
        <v>464</v>
      </c>
      <c r="L455" s="49">
        <v>8652</v>
      </c>
      <c r="M455" s="49">
        <v>1091</v>
      </c>
      <c r="N455" s="49">
        <v>525</v>
      </c>
      <c r="O455" s="49">
        <v>597</v>
      </c>
      <c r="P455" s="49">
        <v>0</v>
      </c>
      <c r="Q455" s="49">
        <v>0</v>
      </c>
      <c r="R455" s="49">
        <v>110</v>
      </c>
      <c r="S455" s="49">
        <v>0</v>
      </c>
      <c r="T455" s="49">
        <v>0</v>
      </c>
      <c r="U455" s="49">
        <v>500</v>
      </c>
      <c r="V455" s="49">
        <v>0</v>
      </c>
      <c r="W455" s="49">
        <v>0</v>
      </c>
      <c r="X455" s="49">
        <v>0</v>
      </c>
      <c r="Y455" s="49">
        <v>0</v>
      </c>
      <c r="Z455" s="49">
        <v>0</v>
      </c>
      <c r="AA455" s="60">
        <v>0</v>
      </c>
      <c r="AB455" s="49">
        <v>0</v>
      </c>
      <c r="AC455" s="60">
        <v>0</v>
      </c>
      <c r="AD455" s="49">
        <v>0</v>
      </c>
      <c r="AE455" s="60">
        <v>0</v>
      </c>
      <c r="AF455" s="60">
        <v>0</v>
      </c>
    </row>
    <row r="456" spans="1:32">
      <c r="A456" s="62">
        <v>4400406</v>
      </c>
      <c r="B456" s="49" t="s">
        <v>1012</v>
      </c>
      <c r="C456" s="49">
        <v>44004</v>
      </c>
      <c r="D456" s="49">
        <v>6</v>
      </c>
      <c r="E456" s="49" t="s">
        <v>464</v>
      </c>
      <c r="F456" s="49">
        <v>2</v>
      </c>
      <c r="G456" s="49">
        <v>5850</v>
      </c>
      <c r="H456" s="49" t="s">
        <v>464</v>
      </c>
      <c r="I456" s="49" t="s">
        <v>464</v>
      </c>
      <c r="J456" s="49" t="s">
        <v>464</v>
      </c>
      <c r="K456" s="49" t="s">
        <v>464</v>
      </c>
      <c r="L456" s="49">
        <v>10836</v>
      </c>
      <c r="M456" s="49">
        <v>1367</v>
      </c>
      <c r="N456" s="49">
        <v>657</v>
      </c>
      <c r="O456" s="49">
        <v>748</v>
      </c>
      <c r="P456" s="49">
        <v>0</v>
      </c>
      <c r="Q456" s="49">
        <v>0</v>
      </c>
      <c r="R456" s="49">
        <v>110</v>
      </c>
      <c r="S456" s="49">
        <v>0</v>
      </c>
      <c r="T456" s="49">
        <v>0</v>
      </c>
      <c r="U456" s="49">
        <v>500</v>
      </c>
      <c r="V456" s="49">
        <v>0</v>
      </c>
      <c r="W456" s="49">
        <v>0</v>
      </c>
      <c r="X456" s="49">
        <v>0</v>
      </c>
      <c r="Y456" s="49">
        <v>0</v>
      </c>
      <c r="Z456" s="49">
        <v>0</v>
      </c>
      <c r="AA456" s="60">
        <v>0</v>
      </c>
      <c r="AB456" s="49">
        <v>0</v>
      </c>
      <c r="AC456" s="60">
        <v>0</v>
      </c>
      <c r="AD456" s="49">
        <v>0</v>
      </c>
      <c r="AE456" s="60">
        <v>0</v>
      </c>
      <c r="AF456" s="60">
        <v>0</v>
      </c>
    </row>
    <row r="457" spans="1:32">
      <c r="A457" s="62">
        <v>4400407</v>
      </c>
      <c r="B457" s="49" t="s">
        <v>1012</v>
      </c>
      <c r="C457" s="49">
        <v>44004</v>
      </c>
      <c r="D457" s="49">
        <v>7</v>
      </c>
      <c r="E457" s="49" t="s">
        <v>464</v>
      </c>
      <c r="F457" s="49">
        <v>21</v>
      </c>
      <c r="G457" s="49">
        <v>1000</v>
      </c>
      <c r="H457" s="49" t="s">
        <v>464</v>
      </c>
      <c r="I457" s="49" t="s">
        <v>464</v>
      </c>
      <c r="J457" s="49" t="s">
        <v>464</v>
      </c>
      <c r="K457" s="49" t="s">
        <v>464</v>
      </c>
      <c r="L457" s="49">
        <v>13188</v>
      </c>
      <c r="M457" s="49">
        <v>1664</v>
      </c>
      <c r="N457" s="49">
        <v>800</v>
      </c>
      <c r="O457" s="49">
        <v>910</v>
      </c>
      <c r="P457" s="49">
        <v>0</v>
      </c>
      <c r="Q457" s="49">
        <v>0</v>
      </c>
      <c r="R457" s="49">
        <v>110</v>
      </c>
      <c r="S457" s="49">
        <v>0</v>
      </c>
      <c r="T457" s="49">
        <v>0</v>
      </c>
      <c r="U457" s="49">
        <v>500</v>
      </c>
      <c r="V457" s="49">
        <v>0</v>
      </c>
      <c r="W457" s="49">
        <v>0</v>
      </c>
      <c r="X457" s="49">
        <v>0</v>
      </c>
      <c r="Y457" s="49">
        <v>0</v>
      </c>
      <c r="Z457" s="49">
        <v>0</v>
      </c>
      <c r="AA457" s="60">
        <v>0</v>
      </c>
      <c r="AB457" s="49">
        <v>0</v>
      </c>
      <c r="AC457" s="60">
        <v>0</v>
      </c>
      <c r="AD457" s="49">
        <v>0</v>
      </c>
      <c r="AE457" s="60">
        <v>0</v>
      </c>
      <c r="AF457" s="60">
        <v>0</v>
      </c>
    </row>
    <row r="458" spans="1:32">
      <c r="A458" s="62">
        <v>4400408</v>
      </c>
      <c r="B458" s="49" t="s">
        <v>1012</v>
      </c>
      <c r="C458" s="49">
        <v>44004</v>
      </c>
      <c r="D458" s="49">
        <v>8</v>
      </c>
      <c r="E458" s="49">
        <v>100421</v>
      </c>
      <c r="F458" s="49" t="s">
        <v>464</v>
      </c>
      <c r="G458" s="49" t="s">
        <v>464</v>
      </c>
      <c r="H458" s="49" t="s">
        <v>464</v>
      </c>
      <c r="I458" s="49" t="s">
        <v>464</v>
      </c>
      <c r="J458" s="49" t="s">
        <v>464</v>
      </c>
      <c r="K458" s="49" t="s">
        <v>464</v>
      </c>
      <c r="L458" s="49">
        <v>15708</v>
      </c>
      <c r="M458" s="49">
        <v>1982</v>
      </c>
      <c r="N458" s="49">
        <v>953</v>
      </c>
      <c r="O458" s="49">
        <v>1084</v>
      </c>
      <c r="P458" s="49">
        <v>0</v>
      </c>
      <c r="Q458" s="49">
        <v>0</v>
      </c>
      <c r="R458" s="49">
        <v>110</v>
      </c>
      <c r="S458" s="49">
        <v>0</v>
      </c>
      <c r="T458" s="49">
        <v>0</v>
      </c>
      <c r="U458" s="49">
        <v>500</v>
      </c>
      <c r="V458" s="49">
        <v>0</v>
      </c>
      <c r="W458" s="49">
        <v>0</v>
      </c>
      <c r="X458" s="49">
        <v>0</v>
      </c>
      <c r="Y458" s="49">
        <v>0</v>
      </c>
      <c r="Z458" s="49">
        <v>0</v>
      </c>
      <c r="AA458" s="60">
        <v>0</v>
      </c>
      <c r="AB458" s="49">
        <v>0</v>
      </c>
      <c r="AC458" s="60">
        <v>0</v>
      </c>
      <c r="AD458" s="49">
        <v>0</v>
      </c>
      <c r="AE458" s="60">
        <v>0</v>
      </c>
      <c r="AF458" s="60">
        <v>0</v>
      </c>
    </row>
    <row r="459" spans="1:32">
      <c r="A459" s="62">
        <v>4400409</v>
      </c>
      <c r="B459" s="49" t="s">
        <v>1012</v>
      </c>
      <c r="C459" s="49">
        <v>44004</v>
      </c>
      <c r="D459" s="49">
        <v>9</v>
      </c>
      <c r="E459" s="49" t="s">
        <v>464</v>
      </c>
      <c r="F459" s="49">
        <v>2</v>
      </c>
      <c r="G459" s="49">
        <v>2550</v>
      </c>
      <c r="H459" s="49">
        <v>1</v>
      </c>
      <c r="I459" s="49">
        <v>340</v>
      </c>
      <c r="J459" s="49">
        <v>3</v>
      </c>
      <c r="K459" s="49">
        <v>170</v>
      </c>
      <c r="L459" s="49">
        <v>18396</v>
      </c>
      <c r="M459" s="49">
        <v>2321</v>
      </c>
      <c r="N459" s="49">
        <v>1116</v>
      </c>
      <c r="O459" s="49">
        <v>1270</v>
      </c>
      <c r="P459" s="49">
        <v>0</v>
      </c>
      <c r="Q459" s="49">
        <v>0</v>
      </c>
      <c r="R459" s="49">
        <v>110</v>
      </c>
      <c r="S459" s="49">
        <v>0</v>
      </c>
      <c r="T459" s="49">
        <v>0</v>
      </c>
      <c r="U459" s="49">
        <v>500</v>
      </c>
      <c r="V459" s="49">
        <v>0</v>
      </c>
      <c r="W459" s="49">
        <v>0</v>
      </c>
      <c r="X459" s="49">
        <v>0</v>
      </c>
      <c r="Y459" s="49">
        <v>0</v>
      </c>
      <c r="Z459" s="49">
        <v>0</v>
      </c>
      <c r="AA459" s="60">
        <v>0</v>
      </c>
      <c r="AB459" s="49">
        <v>0</v>
      </c>
      <c r="AC459" s="60">
        <v>0</v>
      </c>
      <c r="AD459" s="49">
        <v>0</v>
      </c>
      <c r="AE459" s="60">
        <v>0</v>
      </c>
      <c r="AF459" s="60">
        <v>0</v>
      </c>
    </row>
    <row r="460" spans="1:32">
      <c r="A460" s="62">
        <v>4400410</v>
      </c>
      <c r="B460" s="49" t="s">
        <v>1012</v>
      </c>
      <c r="C460" s="49">
        <v>44004</v>
      </c>
      <c r="D460" s="49">
        <v>10</v>
      </c>
      <c r="E460" s="49" t="s">
        <v>464</v>
      </c>
      <c r="F460" s="49">
        <v>4</v>
      </c>
      <c r="G460" s="49">
        <v>12</v>
      </c>
      <c r="H460" s="49" t="s">
        <v>464</v>
      </c>
      <c r="I460" s="49" t="s">
        <v>464</v>
      </c>
      <c r="J460" s="49" t="s">
        <v>464</v>
      </c>
      <c r="K460" s="49" t="s">
        <v>464</v>
      </c>
      <c r="L460" s="49">
        <v>21252</v>
      </c>
      <c r="M460" s="49">
        <v>2681</v>
      </c>
      <c r="N460" s="49">
        <v>1290</v>
      </c>
      <c r="O460" s="49">
        <v>1467</v>
      </c>
      <c r="P460" s="49">
        <v>0</v>
      </c>
      <c r="Q460" s="49">
        <v>0</v>
      </c>
      <c r="R460" s="49">
        <v>110</v>
      </c>
      <c r="S460" s="49">
        <v>0</v>
      </c>
      <c r="T460" s="49">
        <v>0</v>
      </c>
      <c r="U460" s="49">
        <v>500</v>
      </c>
      <c r="V460" s="49">
        <v>0</v>
      </c>
      <c r="W460" s="49">
        <v>0</v>
      </c>
      <c r="X460" s="49">
        <v>0</v>
      </c>
      <c r="Y460" s="49">
        <v>0</v>
      </c>
      <c r="Z460" s="49">
        <v>0</v>
      </c>
      <c r="AA460" s="60">
        <v>0</v>
      </c>
      <c r="AB460" s="49">
        <v>0</v>
      </c>
      <c r="AC460" s="60">
        <v>0</v>
      </c>
      <c r="AD460" s="49">
        <v>0</v>
      </c>
      <c r="AE460" s="60">
        <v>0</v>
      </c>
      <c r="AF460" s="60">
        <v>0</v>
      </c>
    </row>
    <row r="461" spans="1:32">
      <c r="A461" s="62">
        <v>4400411</v>
      </c>
      <c r="B461" s="49" t="s">
        <v>1012</v>
      </c>
      <c r="C461" s="49">
        <v>44004</v>
      </c>
      <c r="D461" s="49">
        <v>11</v>
      </c>
      <c r="E461" s="49" t="s">
        <v>464</v>
      </c>
      <c r="F461" s="49">
        <v>2</v>
      </c>
      <c r="G461" s="49">
        <v>10350</v>
      </c>
      <c r="H461" s="49" t="s">
        <v>464</v>
      </c>
      <c r="I461" s="49" t="s">
        <v>464</v>
      </c>
      <c r="J461" s="49" t="s">
        <v>464</v>
      </c>
      <c r="K461" s="49" t="s">
        <v>464</v>
      </c>
      <c r="L461" s="49">
        <v>25116</v>
      </c>
      <c r="M461" s="49">
        <v>3169</v>
      </c>
      <c r="N461" s="49">
        <v>1524</v>
      </c>
      <c r="O461" s="49">
        <v>1734</v>
      </c>
      <c r="P461" s="49">
        <v>0</v>
      </c>
      <c r="Q461" s="49">
        <v>0</v>
      </c>
      <c r="R461" s="49">
        <v>110</v>
      </c>
      <c r="S461" s="49">
        <v>0</v>
      </c>
      <c r="T461" s="49">
        <v>0</v>
      </c>
      <c r="U461" s="49">
        <v>500</v>
      </c>
      <c r="V461" s="49">
        <v>0</v>
      </c>
      <c r="W461" s="49">
        <v>0</v>
      </c>
      <c r="X461" s="49">
        <v>0</v>
      </c>
      <c r="Y461" s="49">
        <v>0</v>
      </c>
      <c r="Z461" s="49">
        <v>0</v>
      </c>
      <c r="AA461" s="60">
        <v>0</v>
      </c>
      <c r="AB461" s="49">
        <v>0</v>
      </c>
      <c r="AC461" s="60">
        <v>0</v>
      </c>
      <c r="AD461" s="49">
        <v>0</v>
      </c>
      <c r="AE461" s="60">
        <v>0</v>
      </c>
      <c r="AF461" s="60">
        <v>0</v>
      </c>
    </row>
    <row r="462" spans="1:32">
      <c r="A462" s="62">
        <v>4400412</v>
      </c>
      <c r="B462" s="49" t="s">
        <v>1012</v>
      </c>
      <c r="C462" s="49">
        <v>44004</v>
      </c>
      <c r="D462" s="49">
        <v>12</v>
      </c>
      <c r="E462" s="49" t="s">
        <v>464</v>
      </c>
      <c r="F462" s="49">
        <v>18</v>
      </c>
      <c r="G462" s="49">
        <v>1500</v>
      </c>
      <c r="H462" s="49" t="s">
        <v>464</v>
      </c>
      <c r="I462" s="49" t="s">
        <v>464</v>
      </c>
      <c r="J462" s="49" t="s">
        <v>464</v>
      </c>
      <c r="K462" s="49" t="s">
        <v>464</v>
      </c>
      <c r="L462" s="49">
        <v>30408</v>
      </c>
      <c r="M462" s="49">
        <v>3837</v>
      </c>
      <c r="N462" s="49">
        <v>1846</v>
      </c>
      <c r="O462" s="49">
        <v>2099</v>
      </c>
      <c r="P462" s="49">
        <v>0</v>
      </c>
      <c r="Q462" s="49">
        <v>0</v>
      </c>
      <c r="R462" s="49">
        <v>110</v>
      </c>
      <c r="S462" s="49">
        <v>0</v>
      </c>
      <c r="T462" s="49">
        <v>0</v>
      </c>
      <c r="U462" s="49">
        <v>500</v>
      </c>
      <c r="V462" s="49">
        <v>0</v>
      </c>
      <c r="W462" s="49">
        <v>0</v>
      </c>
      <c r="X462" s="49">
        <v>0</v>
      </c>
      <c r="Y462" s="49">
        <v>0</v>
      </c>
      <c r="Z462" s="49">
        <v>0</v>
      </c>
      <c r="AA462" s="60">
        <v>0</v>
      </c>
      <c r="AB462" s="49">
        <v>0</v>
      </c>
      <c r="AC462" s="60">
        <v>0</v>
      </c>
      <c r="AD462" s="49">
        <v>0</v>
      </c>
      <c r="AE462" s="60">
        <v>0</v>
      </c>
      <c r="AF462" s="60">
        <v>0</v>
      </c>
    </row>
    <row r="463" spans="1:32">
      <c r="A463" s="62">
        <v>4400413</v>
      </c>
      <c r="B463" s="49" t="s">
        <v>1012</v>
      </c>
      <c r="C463" s="49">
        <v>44004</v>
      </c>
      <c r="D463" s="49">
        <v>13</v>
      </c>
      <c r="E463" s="49">
        <v>100431</v>
      </c>
      <c r="F463" s="49" t="s">
        <v>464</v>
      </c>
      <c r="G463" s="49" t="s">
        <v>464</v>
      </c>
      <c r="H463" s="49" t="s">
        <v>464</v>
      </c>
      <c r="I463" s="49" t="s">
        <v>464</v>
      </c>
      <c r="J463" s="49" t="s">
        <v>464</v>
      </c>
      <c r="K463" s="49" t="s">
        <v>464</v>
      </c>
      <c r="L463" s="49">
        <v>37632</v>
      </c>
      <c r="M463" s="49">
        <v>4748</v>
      </c>
      <c r="N463" s="49">
        <v>2284</v>
      </c>
      <c r="O463" s="49">
        <v>2598</v>
      </c>
      <c r="P463" s="49">
        <v>0</v>
      </c>
      <c r="Q463" s="49">
        <v>0</v>
      </c>
      <c r="R463" s="49">
        <v>110</v>
      </c>
      <c r="S463" s="49">
        <v>0</v>
      </c>
      <c r="T463" s="49">
        <v>0</v>
      </c>
      <c r="U463" s="49">
        <v>500</v>
      </c>
      <c r="V463" s="49">
        <v>0</v>
      </c>
      <c r="W463" s="49">
        <v>0</v>
      </c>
      <c r="X463" s="49">
        <v>0</v>
      </c>
      <c r="Y463" s="49">
        <v>0</v>
      </c>
      <c r="Z463" s="49">
        <v>0</v>
      </c>
      <c r="AA463" s="60">
        <v>0</v>
      </c>
      <c r="AB463" s="49">
        <v>0</v>
      </c>
      <c r="AC463" s="60">
        <v>0</v>
      </c>
      <c r="AD463" s="49">
        <v>0</v>
      </c>
      <c r="AE463" s="60">
        <v>0</v>
      </c>
      <c r="AF463" s="60">
        <v>0</v>
      </c>
    </row>
    <row r="464" spans="1:32">
      <c r="A464" s="62">
        <v>4400414</v>
      </c>
      <c r="B464" s="49" t="s">
        <v>1012</v>
      </c>
      <c r="C464" s="49">
        <v>44004</v>
      </c>
      <c r="D464" s="49">
        <v>14</v>
      </c>
      <c r="E464" s="49" t="s">
        <v>464</v>
      </c>
      <c r="F464" s="49">
        <v>2</v>
      </c>
      <c r="G464" s="49">
        <v>9150</v>
      </c>
      <c r="H464" s="49">
        <v>1</v>
      </c>
      <c r="I464" s="49">
        <v>1220</v>
      </c>
      <c r="J464" s="49">
        <v>3</v>
      </c>
      <c r="K464" s="49">
        <v>610</v>
      </c>
      <c r="L464" s="49">
        <v>47460</v>
      </c>
      <c r="M464" s="49">
        <v>5989</v>
      </c>
      <c r="N464" s="49">
        <v>2881</v>
      </c>
      <c r="O464" s="49">
        <v>3277</v>
      </c>
      <c r="P464" s="49">
        <v>0</v>
      </c>
      <c r="Q464" s="49">
        <v>0</v>
      </c>
      <c r="R464" s="49">
        <v>110</v>
      </c>
      <c r="S464" s="49">
        <v>0</v>
      </c>
      <c r="T464" s="49">
        <v>0</v>
      </c>
      <c r="U464" s="49">
        <v>500</v>
      </c>
      <c r="V464" s="49">
        <v>0</v>
      </c>
      <c r="W464" s="49">
        <v>0</v>
      </c>
      <c r="X464" s="49">
        <v>0</v>
      </c>
      <c r="Y464" s="49">
        <v>0</v>
      </c>
      <c r="Z464" s="49">
        <v>0</v>
      </c>
      <c r="AA464" s="60">
        <v>0</v>
      </c>
      <c r="AB464" s="49">
        <v>0</v>
      </c>
      <c r="AC464" s="60">
        <v>0</v>
      </c>
      <c r="AD464" s="49">
        <v>0</v>
      </c>
      <c r="AE464" s="60">
        <v>0</v>
      </c>
      <c r="AF464" s="60">
        <v>0</v>
      </c>
    </row>
    <row r="465" spans="1:32">
      <c r="A465" s="62">
        <v>4400415</v>
      </c>
      <c r="B465" s="49" t="s">
        <v>1012</v>
      </c>
      <c r="C465" s="49">
        <v>44004</v>
      </c>
      <c r="D465" s="49">
        <v>15</v>
      </c>
      <c r="E465" s="49" t="s">
        <v>464</v>
      </c>
      <c r="F465" s="49">
        <v>4</v>
      </c>
      <c r="G465" s="49">
        <v>14</v>
      </c>
      <c r="H465" s="49" t="s">
        <v>464</v>
      </c>
      <c r="I465" s="49" t="s">
        <v>464</v>
      </c>
      <c r="J465" s="49" t="s">
        <v>464</v>
      </c>
      <c r="K465" s="49" t="s">
        <v>464</v>
      </c>
      <c r="L465" s="49">
        <v>60900</v>
      </c>
      <c r="M465" s="49">
        <v>7685</v>
      </c>
      <c r="N465" s="49">
        <v>3697</v>
      </c>
      <c r="O465" s="49">
        <v>4205</v>
      </c>
      <c r="P465" s="49">
        <v>0</v>
      </c>
      <c r="Q465" s="49">
        <v>0</v>
      </c>
      <c r="R465" s="49">
        <v>110</v>
      </c>
      <c r="S465" s="49">
        <v>0</v>
      </c>
      <c r="T465" s="49">
        <v>0</v>
      </c>
      <c r="U465" s="49">
        <v>500</v>
      </c>
      <c r="V465" s="49">
        <v>0</v>
      </c>
      <c r="W465" s="49">
        <v>0</v>
      </c>
      <c r="X465" s="49">
        <v>0</v>
      </c>
      <c r="Y465" s="49">
        <v>0</v>
      </c>
      <c r="Z465" s="49">
        <v>0</v>
      </c>
      <c r="AA465" s="60">
        <v>0</v>
      </c>
      <c r="AB465" s="49">
        <v>0</v>
      </c>
      <c r="AC465" s="60">
        <v>0</v>
      </c>
      <c r="AD465" s="49">
        <v>0</v>
      </c>
      <c r="AE465" s="60">
        <v>0</v>
      </c>
      <c r="AF465" s="60">
        <v>0</v>
      </c>
    </row>
    <row r="466" spans="1:32">
      <c r="A466" s="62">
        <v>4400416</v>
      </c>
      <c r="B466" s="49" t="s">
        <v>1012</v>
      </c>
      <c r="C466" s="49">
        <v>44004</v>
      </c>
      <c r="D466" s="49">
        <v>16</v>
      </c>
      <c r="E466" s="49" t="s">
        <v>464</v>
      </c>
      <c r="F466" s="49">
        <v>2</v>
      </c>
      <c r="G466" s="49">
        <v>51300</v>
      </c>
      <c r="H466" s="49" t="s">
        <v>464</v>
      </c>
      <c r="I466" s="49" t="s">
        <v>464</v>
      </c>
      <c r="J466" s="49" t="s">
        <v>464</v>
      </c>
      <c r="K466" s="49" t="s">
        <v>464</v>
      </c>
      <c r="L466" s="49">
        <v>79296</v>
      </c>
      <c r="M466" s="49">
        <v>10006</v>
      </c>
      <c r="N466" s="49">
        <v>4814</v>
      </c>
      <c r="O466" s="49">
        <v>5475</v>
      </c>
      <c r="P466" s="49">
        <v>0</v>
      </c>
      <c r="Q466" s="49">
        <v>0</v>
      </c>
      <c r="R466" s="49">
        <v>110</v>
      </c>
      <c r="S466" s="49">
        <v>0</v>
      </c>
      <c r="T466" s="49">
        <v>0</v>
      </c>
      <c r="U466" s="49">
        <v>500</v>
      </c>
      <c r="V466" s="49">
        <v>0</v>
      </c>
      <c r="W466" s="49">
        <v>0</v>
      </c>
      <c r="X466" s="49">
        <v>0</v>
      </c>
      <c r="Y466" s="49">
        <v>0</v>
      </c>
      <c r="Z466" s="49">
        <v>0</v>
      </c>
      <c r="AA466" s="60">
        <v>0</v>
      </c>
      <c r="AB466" s="49">
        <v>0</v>
      </c>
      <c r="AC466" s="60">
        <v>0</v>
      </c>
      <c r="AD466" s="49">
        <v>0</v>
      </c>
      <c r="AE466" s="60">
        <v>0</v>
      </c>
      <c r="AF466" s="60">
        <v>0</v>
      </c>
    </row>
    <row r="467" spans="1:32">
      <c r="A467" s="62">
        <v>4400417</v>
      </c>
      <c r="B467" s="49" t="s">
        <v>1012</v>
      </c>
      <c r="C467" s="49">
        <v>44004</v>
      </c>
      <c r="D467" s="49">
        <v>17</v>
      </c>
      <c r="E467" s="49" t="s">
        <v>464</v>
      </c>
      <c r="F467" s="49">
        <v>21</v>
      </c>
      <c r="G467" s="49">
        <v>2000</v>
      </c>
      <c r="H467" s="49" t="s">
        <v>464</v>
      </c>
      <c r="I467" s="49" t="s">
        <v>464</v>
      </c>
      <c r="J467" s="49" t="s">
        <v>464</v>
      </c>
      <c r="K467" s="49" t="s">
        <v>464</v>
      </c>
      <c r="L467" s="49">
        <v>104496</v>
      </c>
      <c r="M467" s="49">
        <v>13186</v>
      </c>
      <c r="N467" s="49">
        <v>6344</v>
      </c>
      <c r="O467" s="49">
        <v>7215</v>
      </c>
      <c r="P467" s="49">
        <v>0</v>
      </c>
      <c r="Q467" s="49">
        <v>0</v>
      </c>
      <c r="R467" s="49">
        <v>110</v>
      </c>
      <c r="S467" s="49">
        <v>0</v>
      </c>
      <c r="T467" s="49">
        <v>0</v>
      </c>
      <c r="U467" s="49">
        <v>500</v>
      </c>
      <c r="V467" s="49">
        <v>0</v>
      </c>
      <c r="W467" s="49">
        <v>0</v>
      </c>
      <c r="X467" s="49">
        <v>0</v>
      </c>
      <c r="Y467" s="49">
        <v>0</v>
      </c>
      <c r="Z467" s="49">
        <v>0</v>
      </c>
      <c r="AA467" s="60">
        <v>0</v>
      </c>
      <c r="AB467" s="49">
        <v>0</v>
      </c>
      <c r="AC467" s="60">
        <v>0</v>
      </c>
      <c r="AD467" s="49">
        <v>0</v>
      </c>
      <c r="AE467" s="60">
        <v>0</v>
      </c>
      <c r="AF467" s="60">
        <v>0</v>
      </c>
    </row>
    <row r="468" spans="1:32">
      <c r="A468" s="62">
        <v>4400418</v>
      </c>
      <c r="B468" s="49" t="s">
        <v>1012</v>
      </c>
      <c r="C468" s="49">
        <v>44004</v>
      </c>
      <c r="D468" s="49">
        <v>18</v>
      </c>
      <c r="E468" s="49">
        <v>100441</v>
      </c>
      <c r="F468" s="49" t="s">
        <v>464</v>
      </c>
      <c r="G468" s="49" t="s">
        <v>464</v>
      </c>
      <c r="H468" s="49" t="s">
        <v>464</v>
      </c>
      <c r="I468" s="49" t="s">
        <v>464</v>
      </c>
      <c r="J468" s="49" t="s">
        <v>464</v>
      </c>
      <c r="K468" s="49" t="s">
        <v>464</v>
      </c>
      <c r="L468" s="49">
        <v>139020</v>
      </c>
      <c r="M468" s="49">
        <v>17543</v>
      </c>
      <c r="N468" s="49">
        <v>8440</v>
      </c>
      <c r="O468" s="49">
        <v>9599</v>
      </c>
      <c r="P468" s="49">
        <v>0</v>
      </c>
      <c r="Q468" s="49">
        <v>0</v>
      </c>
      <c r="R468" s="49">
        <v>110</v>
      </c>
      <c r="S468" s="49">
        <v>0</v>
      </c>
      <c r="T468" s="49">
        <v>0</v>
      </c>
      <c r="U468" s="49">
        <v>500</v>
      </c>
      <c r="V468" s="49">
        <v>0</v>
      </c>
      <c r="W468" s="49">
        <v>0</v>
      </c>
      <c r="X468" s="49">
        <v>0</v>
      </c>
      <c r="Y468" s="49">
        <v>0</v>
      </c>
      <c r="Z468" s="49">
        <v>0</v>
      </c>
      <c r="AA468" s="60">
        <v>0</v>
      </c>
      <c r="AB468" s="49">
        <v>0</v>
      </c>
      <c r="AC468" s="60">
        <v>0</v>
      </c>
      <c r="AD468" s="49">
        <v>0</v>
      </c>
      <c r="AE468" s="60">
        <v>0</v>
      </c>
      <c r="AF468" s="60">
        <v>0</v>
      </c>
    </row>
    <row r="469" spans="1:32">
      <c r="A469" s="62">
        <v>4400419</v>
      </c>
      <c r="B469" s="49" t="s">
        <v>1012</v>
      </c>
      <c r="C469" s="49">
        <v>44004</v>
      </c>
      <c r="D469" s="49">
        <v>19</v>
      </c>
      <c r="E469" s="49" t="s">
        <v>464</v>
      </c>
      <c r="F469" s="49">
        <v>2</v>
      </c>
      <c r="G469" s="49">
        <v>43800</v>
      </c>
      <c r="H469" s="49">
        <v>1</v>
      </c>
      <c r="I469" s="49">
        <v>5840</v>
      </c>
      <c r="J469" s="49">
        <v>3</v>
      </c>
      <c r="K469" s="49">
        <v>2920</v>
      </c>
      <c r="L469" s="49">
        <v>186312</v>
      </c>
      <c r="M469" s="49">
        <v>23510</v>
      </c>
      <c r="N469" s="49">
        <v>11311</v>
      </c>
      <c r="O469" s="49">
        <v>12864</v>
      </c>
      <c r="P469" s="49">
        <v>0</v>
      </c>
      <c r="Q469" s="49">
        <v>0</v>
      </c>
      <c r="R469" s="49">
        <v>110</v>
      </c>
      <c r="S469" s="49">
        <v>0</v>
      </c>
      <c r="T469" s="49">
        <v>0</v>
      </c>
      <c r="U469" s="49">
        <v>500</v>
      </c>
      <c r="V469" s="49">
        <v>0</v>
      </c>
      <c r="W469" s="49">
        <v>0</v>
      </c>
      <c r="X469" s="49">
        <v>0</v>
      </c>
      <c r="Y469" s="49">
        <v>0</v>
      </c>
      <c r="Z469" s="49">
        <v>0</v>
      </c>
      <c r="AA469" s="60">
        <v>0</v>
      </c>
      <c r="AB469" s="49">
        <v>0</v>
      </c>
      <c r="AC469" s="60">
        <v>0</v>
      </c>
      <c r="AD469" s="49">
        <v>0</v>
      </c>
      <c r="AE469" s="60">
        <v>0</v>
      </c>
      <c r="AF469" s="60">
        <v>0</v>
      </c>
    </row>
    <row r="470" spans="1:32">
      <c r="A470" s="62">
        <v>4400420</v>
      </c>
      <c r="B470" s="49" t="s">
        <v>1012</v>
      </c>
      <c r="C470" s="49">
        <v>44004</v>
      </c>
      <c r="D470" s="49">
        <v>20</v>
      </c>
      <c r="E470" s="49" t="s">
        <v>464</v>
      </c>
      <c r="F470" s="49">
        <v>4</v>
      </c>
      <c r="G470" s="49">
        <v>16</v>
      </c>
      <c r="H470" s="49" t="s">
        <v>464</v>
      </c>
      <c r="I470" s="49" t="s">
        <v>464</v>
      </c>
      <c r="J470" s="49" t="s">
        <v>464</v>
      </c>
      <c r="K470" s="49" t="s">
        <v>464</v>
      </c>
      <c r="L470" s="49">
        <v>251076</v>
      </c>
      <c r="M470" s="49">
        <v>31683</v>
      </c>
      <c r="N470" s="49">
        <v>15243</v>
      </c>
      <c r="O470" s="49">
        <v>17336</v>
      </c>
      <c r="P470" s="49">
        <v>0</v>
      </c>
      <c r="Q470" s="49">
        <v>0</v>
      </c>
      <c r="R470" s="49">
        <v>110</v>
      </c>
      <c r="S470" s="49">
        <v>0</v>
      </c>
      <c r="T470" s="49">
        <v>0</v>
      </c>
      <c r="U470" s="49">
        <v>500</v>
      </c>
      <c r="V470" s="49">
        <v>0</v>
      </c>
      <c r="W470" s="49">
        <v>0</v>
      </c>
      <c r="X470" s="49">
        <v>0</v>
      </c>
      <c r="Y470" s="49">
        <v>0</v>
      </c>
      <c r="Z470" s="49">
        <v>0</v>
      </c>
      <c r="AA470" s="60">
        <v>0</v>
      </c>
      <c r="AB470" s="49">
        <v>0</v>
      </c>
      <c r="AC470" s="60">
        <v>0</v>
      </c>
      <c r="AD470" s="49">
        <v>0</v>
      </c>
      <c r="AE470" s="60">
        <v>0</v>
      </c>
      <c r="AF470" s="60">
        <v>0</v>
      </c>
    </row>
    <row r="471" spans="1:32">
      <c r="A471" s="62">
        <v>4300500</v>
      </c>
      <c r="B471" s="49" t="s">
        <v>1013</v>
      </c>
      <c r="C471" s="49">
        <v>43005</v>
      </c>
      <c r="D471" s="49">
        <v>0</v>
      </c>
      <c r="E471" s="49"/>
      <c r="L471" s="49">
        <v>804</v>
      </c>
      <c r="M471" s="49">
        <v>119</v>
      </c>
      <c r="N471" s="49">
        <v>59</v>
      </c>
      <c r="O471" s="49">
        <v>47</v>
      </c>
      <c r="P471" s="49">
        <v>0</v>
      </c>
      <c r="Q471" s="49">
        <v>0</v>
      </c>
      <c r="R471" s="49">
        <v>113</v>
      </c>
      <c r="S471" s="49">
        <v>0</v>
      </c>
      <c r="T471" s="49">
        <v>0</v>
      </c>
      <c r="U471" s="49">
        <v>500</v>
      </c>
      <c r="V471" s="49">
        <v>0</v>
      </c>
      <c r="W471" s="49">
        <v>0</v>
      </c>
      <c r="X471" s="49">
        <v>0</v>
      </c>
      <c r="Y471" s="49">
        <v>0</v>
      </c>
      <c r="Z471" s="49">
        <v>0</v>
      </c>
      <c r="AA471" s="60">
        <v>0</v>
      </c>
      <c r="AB471" s="49">
        <v>0</v>
      </c>
      <c r="AC471" s="60">
        <v>0</v>
      </c>
      <c r="AD471" s="49">
        <v>0</v>
      </c>
      <c r="AE471" s="60">
        <v>0</v>
      </c>
      <c r="AF471" s="60">
        <v>0</v>
      </c>
    </row>
    <row r="472" spans="1:32">
      <c r="A472" s="62">
        <v>4300501</v>
      </c>
      <c r="B472" s="49" t="s">
        <v>1013</v>
      </c>
      <c r="C472" s="49">
        <v>43005</v>
      </c>
      <c r="D472" s="49">
        <v>1</v>
      </c>
      <c r="E472" s="49" t="s">
        <v>464</v>
      </c>
      <c r="F472" s="49">
        <v>1</v>
      </c>
      <c r="G472" s="49">
        <v>340</v>
      </c>
      <c r="H472" s="49" t="s">
        <v>464</v>
      </c>
      <c r="I472" s="49" t="s">
        <v>464</v>
      </c>
      <c r="J472" s="49" t="s">
        <v>464</v>
      </c>
      <c r="K472" s="49" t="s">
        <v>464</v>
      </c>
      <c r="L472" s="49">
        <v>1768</v>
      </c>
      <c r="M472" s="49">
        <v>261</v>
      </c>
      <c r="N472" s="49">
        <v>129</v>
      </c>
      <c r="O472" s="49">
        <v>103</v>
      </c>
      <c r="P472" s="49">
        <v>0</v>
      </c>
      <c r="Q472" s="49">
        <v>0</v>
      </c>
      <c r="R472" s="49">
        <v>113</v>
      </c>
      <c r="S472" s="49">
        <v>0</v>
      </c>
      <c r="T472" s="49">
        <v>0</v>
      </c>
      <c r="U472" s="49">
        <v>500</v>
      </c>
      <c r="V472" s="49">
        <v>0</v>
      </c>
      <c r="W472" s="49">
        <v>0</v>
      </c>
      <c r="X472" s="49">
        <v>0</v>
      </c>
      <c r="Y472" s="49">
        <v>0</v>
      </c>
      <c r="Z472" s="49">
        <v>0</v>
      </c>
      <c r="AA472" s="60">
        <v>0</v>
      </c>
      <c r="AB472" s="49">
        <v>0</v>
      </c>
      <c r="AC472" s="60">
        <v>0</v>
      </c>
      <c r="AD472" s="49">
        <v>0</v>
      </c>
      <c r="AE472" s="60">
        <v>0</v>
      </c>
      <c r="AF472" s="60">
        <v>0</v>
      </c>
    </row>
    <row r="473" spans="1:32">
      <c r="A473" s="62">
        <v>4300502</v>
      </c>
      <c r="B473" s="49" t="s">
        <v>1013</v>
      </c>
      <c r="C473" s="49">
        <v>43005</v>
      </c>
      <c r="D473" s="49">
        <v>2</v>
      </c>
      <c r="E473" s="49">
        <v>100311</v>
      </c>
      <c r="F473" s="49" t="s">
        <v>464</v>
      </c>
      <c r="G473" s="49" t="s">
        <v>464</v>
      </c>
      <c r="H473" s="49" t="s">
        <v>464</v>
      </c>
      <c r="I473" s="49" t="s">
        <v>464</v>
      </c>
      <c r="J473" s="49" t="s">
        <v>464</v>
      </c>
      <c r="K473" s="49" t="s">
        <v>464</v>
      </c>
      <c r="L473" s="49">
        <v>2974</v>
      </c>
      <c r="M473" s="49">
        <v>440</v>
      </c>
      <c r="N473" s="49">
        <v>218</v>
      </c>
      <c r="O473" s="49">
        <v>173</v>
      </c>
      <c r="P473" s="49">
        <v>0</v>
      </c>
      <c r="Q473" s="49">
        <v>0</v>
      </c>
      <c r="R473" s="49">
        <v>113</v>
      </c>
      <c r="S473" s="49">
        <v>0</v>
      </c>
      <c r="T473" s="49">
        <v>0</v>
      </c>
      <c r="U473" s="49">
        <v>500</v>
      </c>
      <c r="V473" s="49">
        <v>0</v>
      </c>
      <c r="W473" s="49">
        <v>0</v>
      </c>
      <c r="X473" s="49">
        <v>0</v>
      </c>
      <c r="Y473" s="49">
        <v>0</v>
      </c>
      <c r="Z473" s="49">
        <v>0</v>
      </c>
      <c r="AA473" s="60">
        <v>0</v>
      </c>
      <c r="AB473" s="49">
        <v>0</v>
      </c>
      <c r="AC473" s="60">
        <v>0</v>
      </c>
      <c r="AD473" s="49">
        <v>0</v>
      </c>
      <c r="AE473" s="60">
        <v>0</v>
      </c>
      <c r="AF473" s="60">
        <v>0</v>
      </c>
    </row>
    <row r="474" spans="1:32">
      <c r="A474" s="62">
        <v>4300503</v>
      </c>
      <c r="B474" s="49" t="s">
        <v>1013</v>
      </c>
      <c r="C474" s="49">
        <v>43005</v>
      </c>
      <c r="D474" s="49">
        <v>3</v>
      </c>
      <c r="E474" s="49" t="s">
        <v>464</v>
      </c>
      <c r="F474" s="49">
        <v>1</v>
      </c>
      <c r="G474" s="49">
        <v>660</v>
      </c>
      <c r="H474" s="49" t="s">
        <v>464</v>
      </c>
      <c r="I474" s="49" t="s">
        <v>464</v>
      </c>
      <c r="J474" s="49" t="s">
        <v>464</v>
      </c>
      <c r="K474" s="49" t="s">
        <v>464</v>
      </c>
      <c r="L474" s="49">
        <v>4582</v>
      </c>
      <c r="M474" s="49">
        <v>678</v>
      </c>
      <c r="N474" s="49">
        <v>336</v>
      </c>
      <c r="O474" s="49">
        <v>267</v>
      </c>
      <c r="P474" s="49">
        <v>0</v>
      </c>
      <c r="Q474" s="49">
        <v>0</v>
      </c>
      <c r="R474" s="49">
        <v>113</v>
      </c>
      <c r="S474" s="49">
        <v>0</v>
      </c>
      <c r="T474" s="49">
        <v>0</v>
      </c>
      <c r="U474" s="49">
        <v>500</v>
      </c>
      <c r="V474" s="49">
        <v>0</v>
      </c>
      <c r="W474" s="49">
        <v>0</v>
      </c>
      <c r="X474" s="49">
        <v>0</v>
      </c>
      <c r="Y474" s="49">
        <v>0</v>
      </c>
      <c r="Z474" s="49">
        <v>0</v>
      </c>
      <c r="AA474" s="60">
        <v>0</v>
      </c>
      <c r="AB474" s="49">
        <v>0</v>
      </c>
      <c r="AC474" s="60">
        <v>0</v>
      </c>
      <c r="AD474" s="49">
        <v>0</v>
      </c>
      <c r="AE474" s="60">
        <v>0</v>
      </c>
      <c r="AF474" s="60">
        <v>0</v>
      </c>
    </row>
    <row r="475" spans="1:32">
      <c r="A475" s="62">
        <v>4300504</v>
      </c>
      <c r="B475" s="49" t="s">
        <v>1013</v>
      </c>
      <c r="C475" s="49">
        <v>43005</v>
      </c>
      <c r="D475" s="49">
        <v>4</v>
      </c>
      <c r="E475" s="49" t="s">
        <v>464</v>
      </c>
      <c r="F475" s="49">
        <v>2</v>
      </c>
      <c r="G475" s="49">
        <v>1650</v>
      </c>
      <c r="H475" s="49">
        <v>1</v>
      </c>
      <c r="I475" s="49">
        <v>220</v>
      </c>
      <c r="J475" s="49">
        <v>3</v>
      </c>
      <c r="K475" s="49">
        <v>110</v>
      </c>
      <c r="L475" s="49">
        <v>6351</v>
      </c>
      <c r="M475" s="49">
        <v>940</v>
      </c>
      <c r="N475" s="49">
        <v>466</v>
      </c>
      <c r="O475" s="49">
        <v>371</v>
      </c>
      <c r="P475" s="49">
        <v>0</v>
      </c>
      <c r="Q475" s="49">
        <v>0</v>
      </c>
      <c r="R475" s="49">
        <v>113</v>
      </c>
      <c r="S475" s="49">
        <v>0</v>
      </c>
      <c r="T475" s="49">
        <v>0</v>
      </c>
      <c r="U475" s="49">
        <v>500</v>
      </c>
      <c r="V475" s="49">
        <v>0</v>
      </c>
      <c r="W475" s="49">
        <v>0</v>
      </c>
      <c r="X475" s="49">
        <v>0</v>
      </c>
      <c r="Y475" s="49">
        <v>0</v>
      </c>
      <c r="Z475" s="49">
        <v>0</v>
      </c>
      <c r="AA475" s="60">
        <v>0</v>
      </c>
      <c r="AB475" s="49">
        <v>0</v>
      </c>
      <c r="AC475" s="60">
        <v>0</v>
      </c>
      <c r="AD475" s="49">
        <v>0</v>
      </c>
      <c r="AE475" s="60">
        <v>0</v>
      </c>
      <c r="AF475" s="60">
        <v>0</v>
      </c>
    </row>
    <row r="476" spans="1:32">
      <c r="A476" s="62">
        <v>4300505</v>
      </c>
      <c r="B476" s="49" t="s">
        <v>1013</v>
      </c>
      <c r="C476" s="49">
        <v>43005</v>
      </c>
      <c r="D476" s="49">
        <v>5</v>
      </c>
      <c r="E476" s="49" t="s">
        <v>464</v>
      </c>
      <c r="F476" s="49">
        <v>4</v>
      </c>
      <c r="G476" s="49">
        <v>10</v>
      </c>
      <c r="H476" s="49" t="s">
        <v>464</v>
      </c>
      <c r="I476" s="49" t="s">
        <v>464</v>
      </c>
      <c r="J476" s="49" t="s">
        <v>464</v>
      </c>
      <c r="K476" s="49" t="s">
        <v>464</v>
      </c>
      <c r="L476" s="49">
        <v>8281</v>
      </c>
      <c r="M476" s="49">
        <v>1225</v>
      </c>
      <c r="N476" s="49">
        <v>607</v>
      </c>
      <c r="O476" s="49">
        <v>484</v>
      </c>
      <c r="P476" s="49">
        <v>0</v>
      </c>
      <c r="Q476" s="49">
        <v>0</v>
      </c>
      <c r="R476" s="49">
        <v>113</v>
      </c>
      <c r="S476" s="49">
        <v>0</v>
      </c>
      <c r="T476" s="49">
        <v>0</v>
      </c>
      <c r="U476" s="49">
        <v>500</v>
      </c>
      <c r="V476" s="49">
        <v>0</v>
      </c>
      <c r="W476" s="49">
        <v>0</v>
      </c>
      <c r="X476" s="49">
        <v>0</v>
      </c>
      <c r="Y476" s="49">
        <v>0</v>
      </c>
      <c r="Z476" s="49">
        <v>0</v>
      </c>
      <c r="AA476" s="60">
        <v>0</v>
      </c>
      <c r="AB476" s="49">
        <v>0</v>
      </c>
      <c r="AC476" s="60">
        <v>0</v>
      </c>
      <c r="AD476" s="49">
        <v>0</v>
      </c>
      <c r="AE476" s="60">
        <v>0</v>
      </c>
      <c r="AF476" s="60">
        <v>0</v>
      </c>
    </row>
    <row r="477" spans="1:32">
      <c r="A477" s="62">
        <v>4300506</v>
      </c>
      <c r="B477" s="49" t="s">
        <v>1013</v>
      </c>
      <c r="C477" s="49">
        <v>43005</v>
      </c>
      <c r="D477" s="49">
        <v>6</v>
      </c>
      <c r="E477" s="49" t="s">
        <v>464</v>
      </c>
      <c r="F477" s="49">
        <v>1</v>
      </c>
      <c r="G477" s="49">
        <v>780</v>
      </c>
      <c r="H477" s="49" t="s">
        <v>464</v>
      </c>
      <c r="I477" s="49" t="s">
        <v>464</v>
      </c>
      <c r="J477" s="49" t="s">
        <v>464</v>
      </c>
      <c r="K477" s="49" t="s">
        <v>464</v>
      </c>
      <c r="L477" s="49">
        <v>10371</v>
      </c>
      <c r="M477" s="49">
        <v>1535</v>
      </c>
      <c r="N477" s="49">
        <v>761</v>
      </c>
      <c r="O477" s="49">
        <v>606</v>
      </c>
      <c r="P477" s="49">
        <v>0</v>
      </c>
      <c r="Q477" s="49">
        <v>0</v>
      </c>
      <c r="R477" s="49">
        <v>113</v>
      </c>
      <c r="S477" s="49">
        <v>0</v>
      </c>
      <c r="T477" s="49">
        <v>0</v>
      </c>
      <c r="U477" s="49">
        <v>500</v>
      </c>
      <c r="V477" s="49">
        <v>0</v>
      </c>
      <c r="W477" s="49">
        <v>0</v>
      </c>
      <c r="X477" s="49">
        <v>0</v>
      </c>
      <c r="Y477" s="49">
        <v>0</v>
      </c>
      <c r="Z477" s="49">
        <v>0</v>
      </c>
      <c r="AA477" s="60">
        <v>0</v>
      </c>
      <c r="AB477" s="49">
        <v>0</v>
      </c>
      <c r="AC477" s="60">
        <v>0</v>
      </c>
      <c r="AD477" s="49">
        <v>0</v>
      </c>
      <c r="AE477" s="60">
        <v>0</v>
      </c>
      <c r="AF477" s="60">
        <v>0</v>
      </c>
    </row>
    <row r="478" spans="1:32">
      <c r="A478" s="62">
        <v>4300507</v>
      </c>
      <c r="B478" s="49" t="s">
        <v>1013</v>
      </c>
      <c r="C478" s="49">
        <v>43005</v>
      </c>
      <c r="D478" s="49">
        <v>7</v>
      </c>
      <c r="E478" s="49" t="s">
        <v>464</v>
      </c>
      <c r="F478" s="49">
        <v>20</v>
      </c>
      <c r="G478" s="49">
        <v>1000</v>
      </c>
      <c r="H478" s="49" t="s">
        <v>464</v>
      </c>
      <c r="I478" s="49" t="s">
        <v>464</v>
      </c>
      <c r="J478" s="49" t="s">
        <v>464</v>
      </c>
      <c r="K478" s="49" t="s">
        <v>464</v>
      </c>
      <c r="L478" s="49">
        <v>12622</v>
      </c>
      <c r="M478" s="49">
        <v>1868</v>
      </c>
      <c r="N478" s="49">
        <v>926</v>
      </c>
      <c r="O478" s="49">
        <v>737</v>
      </c>
      <c r="P478" s="49">
        <v>0</v>
      </c>
      <c r="Q478" s="49">
        <v>0</v>
      </c>
      <c r="R478" s="49">
        <v>113</v>
      </c>
      <c r="S478" s="49">
        <v>0</v>
      </c>
      <c r="T478" s="49">
        <v>0</v>
      </c>
      <c r="U478" s="49">
        <v>500</v>
      </c>
      <c r="V478" s="49">
        <v>0</v>
      </c>
      <c r="W478" s="49">
        <v>0</v>
      </c>
      <c r="X478" s="49">
        <v>0</v>
      </c>
      <c r="Y478" s="49">
        <v>0</v>
      </c>
      <c r="Z478" s="49">
        <v>0</v>
      </c>
      <c r="AA478" s="60">
        <v>0</v>
      </c>
      <c r="AB478" s="49">
        <v>0</v>
      </c>
      <c r="AC478" s="60">
        <v>0</v>
      </c>
      <c r="AD478" s="49">
        <v>0</v>
      </c>
      <c r="AE478" s="60">
        <v>0</v>
      </c>
      <c r="AF478" s="60">
        <v>0</v>
      </c>
    </row>
    <row r="479" spans="1:32">
      <c r="A479" s="62">
        <v>4300508</v>
      </c>
      <c r="B479" s="49" t="s">
        <v>1013</v>
      </c>
      <c r="C479" s="49">
        <v>43005</v>
      </c>
      <c r="D479" s="49">
        <v>8</v>
      </c>
      <c r="E479" s="49">
        <v>100321</v>
      </c>
      <c r="F479" s="49" t="s">
        <v>464</v>
      </c>
      <c r="G479" s="49" t="s">
        <v>464</v>
      </c>
      <c r="H479" s="49" t="s">
        <v>464</v>
      </c>
      <c r="I479" s="49" t="s">
        <v>464</v>
      </c>
      <c r="J479" s="49" t="s">
        <v>464</v>
      </c>
      <c r="K479" s="49" t="s">
        <v>464</v>
      </c>
      <c r="L479" s="49">
        <v>15034</v>
      </c>
      <c r="M479" s="49">
        <v>2225</v>
      </c>
      <c r="N479" s="49">
        <v>1103</v>
      </c>
      <c r="O479" s="49">
        <v>878</v>
      </c>
      <c r="P479" s="49">
        <v>0</v>
      </c>
      <c r="Q479" s="49">
        <v>0</v>
      </c>
      <c r="R479" s="49">
        <v>113</v>
      </c>
      <c r="S479" s="49">
        <v>0</v>
      </c>
      <c r="T479" s="49">
        <v>0</v>
      </c>
      <c r="U479" s="49">
        <v>500</v>
      </c>
      <c r="V479" s="49">
        <v>0</v>
      </c>
      <c r="W479" s="49">
        <v>0</v>
      </c>
      <c r="X479" s="49">
        <v>0</v>
      </c>
      <c r="Y479" s="49">
        <v>0</v>
      </c>
      <c r="Z479" s="49">
        <v>0</v>
      </c>
      <c r="AA479" s="60">
        <v>0</v>
      </c>
      <c r="AB479" s="49">
        <v>0</v>
      </c>
      <c r="AC479" s="60">
        <v>0</v>
      </c>
      <c r="AD479" s="49">
        <v>0</v>
      </c>
      <c r="AE479" s="60">
        <v>0</v>
      </c>
      <c r="AF479" s="60">
        <v>0</v>
      </c>
    </row>
    <row r="480" spans="1:32">
      <c r="A480" s="62">
        <v>4300509</v>
      </c>
      <c r="B480" s="49" t="s">
        <v>1013</v>
      </c>
      <c r="C480" s="49">
        <v>43005</v>
      </c>
      <c r="D480" s="49">
        <v>9</v>
      </c>
      <c r="E480" s="49" t="s">
        <v>464</v>
      </c>
      <c r="F480" s="49">
        <v>2</v>
      </c>
      <c r="G480" s="49">
        <v>2550</v>
      </c>
      <c r="H480" s="49">
        <v>1</v>
      </c>
      <c r="I480" s="49">
        <v>340</v>
      </c>
      <c r="J480" s="49">
        <v>3</v>
      </c>
      <c r="K480" s="49">
        <v>170</v>
      </c>
      <c r="L480" s="49">
        <v>17607</v>
      </c>
      <c r="M480" s="49">
        <v>2606</v>
      </c>
      <c r="N480" s="49">
        <v>1292</v>
      </c>
      <c r="O480" s="49">
        <v>1029</v>
      </c>
      <c r="P480" s="49">
        <v>0</v>
      </c>
      <c r="Q480" s="49">
        <v>0</v>
      </c>
      <c r="R480" s="49">
        <v>113</v>
      </c>
      <c r="S480" s="49">
        <v>0</v>
      </c>
      <c r="T480" s="49">
        <v>0</v>
      </c>
      <c r="U480" s="49">
        <v>500</v>
      </c>
      <c r="V480" s="49">
        <v>0</v>
      </c>
      <c r="W480" s="49">
        <v>0</v>
      </c>
      <c r="X480" s="49">
        <v>0</v>
      </c>
      <c r="Y480" s="49">
        <v>0</v>
      </c>
      <c r="Z480" s="49">
        <v>0</v>
      </c>
      <c r="AA480" s="60">
        <v>0</v>
      </c>
      <c r="AB480" s="49">
        <v>0</v>
      </c>
      <c r="AC480" s="60">
        <v>0</v>
      </c>
      <c r="AD480" s="49">
        <v>0</v>
      </c>
      <c r="AE480" s="60">
        <v>0</v>
      </c>
      <c r="AF480" s="60">
        <v>0</v>
      </c>
    </row>
    <row r="481" spans="1:32">
      <c r="A481" s="62">
        <v>4300510</v>
      </c>
      <c r="B481" s="49" t="s">
        <v>1013</v>
      </c>
      <c r="C481" s="49">
        <v>43005</v>
      </c>
      <c r="D481" s="49">
        <v>10</v>
      </c>
      <c r="E481" s="49" t="s">
        <v>464</v>
      </c>
      <c r="F481" s="49">
        <v>4</v>
      </c>
      <c r="G481" s="49">
        <v>12</v>
      </c>
      <c r="H481" s="49" t="s">
        <v>464</v>
      </c>
      <c r="I481" s="49" t="s">
        <v>464</v>
      </c>
      <c r="J481" s="49" t="s">
        <v>464</v>
      </c>
      <c r="K481" s="49" t="s">
        <v>464</v>
      </c>
      <c r="L481" s="49">
        <v>20341</v>
      </c>
      <c r="M481" s="49">
        <v>3010</v>
      </c>
      <c r="N481" s="49">
        <v>1492</v>
      </c>
      <c r="O481" s="49">
        <v>1189</v>
      </c>
      <c r="P481" s="49">
        <v>0</v>
      </c>
      <c r="Q481" s="49">
        <v>0</v>
      </c>
      <c r="R481" s="49">
        <v>113</v>
      </c>
      <c r="S481" s="49">
        <v>0</v>
      </c>
      <c r="T481" s="49">
        <v>0</v>
      </c>
      <c r="U481" s="49">
        <v>500</v>
      </c>
      <c r="V481" s="49">
        <v>0</v>
      </c>
      <c r="W481" s="49">
        <v>0</v>
      </c>
      <c r="X481" s="49">
        <v>0</v>
      </c>
      <c r="Y481" s="49">
        <v>0</v>
      </c>
      <c r="Z481" s="49">
        <v>0</v>
      </c>
      <c r="AA481" s="60">
        <v>0</v>
      </c>
      <c r="AB481" s="49">
        <v>0</v>
      </c>
      <c r="AC481" s="60">
        <v>0</v>
      </c>
      <c r="AD481" s="49">
        <v>0</v>
      </c>
      <c r="AE481" s="60">
        <v>0</v>
      </c>
      <c r="AF481" s="60">
        <v>0</v>
      </c>
    </row>
    <row r="482" spans="1:32">
      <c r="A482" s="62">
        <v>4300511</v>
      </c>
      <c r="B482" s="49" t="s">
        <v>1013</v>
      </c>
      <c r="C482" s="49">
        <v>43005</v>
      </c>
      <c r="D482" s="49">
        <v>11</v>
      </c>
      <c r="E482" s="49" t="s">
        <v>464</v>
      </c>
      <c r="F482" s="49">
        <v>1</v>
      </c>
      <c r="G482" s="49">
        <v>1380</v>
      </c>
      <c r="H482" s="49" t="s">
        <v>464</v>
      </c>
      <c r="I482" s="49" t="s">
        <v>464</v>
      </c>
      <c r="J482" s="49" t="s">
        <v>464</v>
      </c>
      <c r="K482" s="49" t="s">
        <v>464</v>
      </c>
      <c r="L482" s="49">
        <v>24039</v>
      </c>
      <c r="M482" s="49">
        <v>3558</v>
      </c>
      <c r="N482" s="49">
        <v>1764</v>
      </c>
      <c r="O482" s="49">
        <v>1405</v>
      </c>
      <c r="P482" s="49">
        <v>0</v>
      </c>
      <c r="Q482" s="49">
        <v>0</v>
      </c>
      <c r="R482" s="49">
        <v>113</v>
      </c>
      <c r="S482" s="49">
        <v>0</v>
      </c>
      <c r="T482" s="49">
        <v>0</v>
      </c>
      <c r="U482" s="49">
        <v>500</v>
      </c>
      <c r="V482" s="49">
        <v>0</v>
      </c>
      <c r="W482" s="49">
        <v>0</v>
      </c>
      <c r="X482" s="49">
        <v>0</v>
      </c>
      <c r="Y482" s="49">
        <v>0</v>
      </c>
      <c r="Z482" s="49">
        <v>0</v>
      </c>
      <c r="AA482" s="60">
        <v>0</v>
      </c>
      <c r="AB482" s="49">
        <v>0</v>
      </c>
      <c r="AC482" s="60">
        <v>0</v>
      </c>
      <c r="AD482" s="49">
        <v>0</v>
      </c>
      <c r="AE482" s="60">
        <v>0</v>
      </c>
      <c r="AF482" s="60">
        <v>0</v>
      </c>
    </row>
    <row r="483" spans="1:32">
      <c r="A483" s="62">
        <v>4300512</v>
      </c>
      <c r="B483" s="49" t="s">
        <v>1013</v>
      </c>
      <c r="C483" s="49">
        <v>43005</v>
      </c>
      <c r="D483" s="49">
        <v>12</v>
      </c>
      <c r="E483" s="49" t="s">
        <v>464</v>
      </c>
      <c r="F483" s="49">
        <v>19</v>
      </c>
      <c r="G483" s="49">
        <v>1500</v>
      </c>
      <c r="H483" s="49" t="s">
        <v>464</v>
      </c>
      <c r="I483" s="49" t="s">
        <v>464</v>
      </c>
      <c r="J483" s="49" t="s">
        <v>464</v>
      </c>
      <c r="K483" s="49" t="s">
        <v>464</v>
      </c>
      <c r="L483" s="49">
        <v>29104</v>
      </c>
      <c r="M483" s="49">
        <v>4307</v>
      </c>
      <c r="N483" s="49">
        <v>2135</v>
      </c>
      <c r="O483" s="49">
        <v>1701</v>
      </c>
      <c r="P483" s="49">
        <v>0</v>
      </c>
      <c r="Q483" s="49">
        <v>0</v>
      </c>
      <c r="R483" s="49">
        <v>113</v>
      </c>
      <c r="S483" s="49">
        <v>0</v>
      </c>
      <c r="T483" s="49">
        <v>0</v>
      </c>
      <c r="U483" s="49">
        <v>500</v>
      </c>
      <c r="V483" s="49">
        <v>0</v>
      </c>
      <c r="W483" s="49">
        <v>0</v>
      </c>
      <c r="X483" s="49">
        <v>0</v>
      </c>
      <c r="Y483" s="49">
        <v>0</v>
      </c>
      <c r="Z483" s="49">
        <v>0</v>
      </c>
      <c r="AA483" s="60">
        <v>0</v>
      </c>
      <c r="AB483" s="49">
        <v>0</v>
      </c>
      <c r="AC483" s="60">
        <v>0</v>
      </c>
      <c r="AD483" s="49">
        <v>0</v>
      </c>
      <c r="AE483" s="60">
        <v>0</v>
      </c>
      <c r="AF483" s="60">
        <v>0</v>
      </c>
    </row>
    <row r="484" spans="1:32">
      <c r="A484" s="62">
        <v>4300513</v>
      </c>
      <c r="B484" s="49" t="s">
        <v>1013</v>
      </c>
      <c r="C484" s="49">
        <v>43005</v>
      </c>
      <c r="D484" s="49">
        <v>13</v>
      </c>
      <c r="E484" s="49">
        <v>100331</v>
      </c>
      <c r="F484" s="49" t="s">
        <v>464</v>
      </c>
      <c r="G484" s="49" t="s">
        <v>464</v>
      </c>
      <c r="H484" s="49" t="s">
        <v>464</v>
      </c>
      <c r="I484" s="49" t="s">
        <v>464</v>
      </c>
      <c r="J484" s="49" t="s">
        <v>464</v>
      </c>
      <c r="K484" s="49" t="s">
        <v>464</v>
      </c>
      <c r="L484" s="49">
        <v>36019</v>
      </c>
      <c r="M484" s="49">
        <v>5331</v>
      </c>
      <c r="N484" s="49">
        <v>2643</v>
      </c>
      <c r="O484" s="49">
        <v>2105</v>
      </c>
      <c r="P484" s="49">
        <v>0</v>
      </c>
      <c r="Q484" s="49">
        <v>0</v>
      </c>
      <c r="R484" s="49">
        <v>113</v>
      </c>
      <c r="S484" s="49">
        <v>0</v>
      </c>
      <c r="T484" s="49">
        <v>0</v>
      </c>
      <c r="U484" s="49">
        <v>500</v>
      </c>
      <c r="V484" s="49">
        <v>0</v>
      </c>
      <c r="W484" s="49">
        <v>0</v>
      </c>
      <c r="X484" s="49">
        <v>0</v>
      </c>
      <c r="Y484" s="49">
        <v>0</v>
      </c>
      <c r="Z484" s="49">
        <v>0</v>
      </c>
      <c r="AA484" s="60">
        <v>0</v>
      </c>
      <c r="AB484" s="49">
        <v>0</v>
      </c>
      <c r="AC484" s="60">
        <v>0</v>
      </c>
      <c r="AD484" s="49">
        <v>0</v>
      </c>
      <c r="AE484" s="60">
        <v>0</v>
      </c>
      <c r="AF484" s="60">
        <v>0</v>
      </c>
    </row>
    <row r="485" spans="1:32">
      <c r="A485" s="62">
        <v>4300514</v>
      </c>
      <c r="B485" s="49" t="s">
        <v>1013</v>
      </c>
      <c r="C485" s="49">
        <v>43005</v>
      </c>
      <c r="D485" s="49">
        <v>14</v>
      </c>
      <c r="E485" s="49" t="s">
        <v>464</v>
      </c>
      <c r="F485" s="49">
        <v>2</v>
      </c>
      <c r="G485" s="49">
        <v>9150</v>
      </c>
      <c r="H485" s="49">
        <v>1</v>
      </c>
      <c r="I485" s="49">
        <v>1220</v>
      </c>
      <c r="J485" s="49">
        <v>3</v>
      </c>
      <c r="K485" s="49">
        <v>610</v>
      </c>
      <c r="L485" s="49">
        <v>45426</v>
      </c>
      <c r="M485" s="49">
        <v>6723</v>
      </c>
      <c r="N485" s="49">
        <v>3333</v>
      </c>
      <c r="O485" s="49">
        <v>2655</v>
      </c>
      <c r="P485" s="49">
        <v>0</v>
      </c>
      <c r="Q485" s="49">
        <v>0</v>
      </c>
      <c r="R485" s="49">
        <v>113</v>
      </c>
      <c r="S485" s="49">
        <v>0</v>
      </c>
      <c r="T485" s="49">
        <v>0</v>
      </c>
      <c r="U485" s="49">
        <v>500</v>
      </c>
      <c r="V485" s="49">
        <v>0</v>
      </c>
      <c r="W485" s="49">
        <v>0</v>
      </c>
      <c r="X485" s="49">
        <v>0</v>
      </c>
      <c r="Y485" s="49">
        <v>0</v>
      </c>
      <c r="Z485" s="49">
        <v>0</v>
      </c>
      <c r="AA485" s="60">
        <v>0</v>
      </c>
      <c r="AB485" s="49">
        <v>0</v>
      </c>
      <c r="AC485" s="60">
        <v>0</v>
      </c>
      <c r="AD485" s="49">
        <v>0</v>
      </c>
      <c r="AE485" s="60">
        <v>0</v>
      </c>
      <c r="AF485" s="60">
        <v>0</v>
      </c>
    </row>
    <row r="486" spans="1:32">
      <c r="A486" s="62">
        <v>4300515</v>
      </c>
      <c r="B486" s="49" t="s">
        <v>1013</v>
      </c>
      <c r="C486" s="49">
        <v>43005</v>
      </c>
      <c r="D486" s="49">
        <v>15</v>
      </c>
      <c r="E486" s="49" t="s">
        <v>464</v>
      </c>
      <c r="F486" s="49">
        <v>4</v>
      </c>
      <c r="G486" s="49">
        <v>14</v>
      </c>
      <c r="H486" s="49" t="s">
        <v>464</v>
      </c>
      <c r="I486" s="49" t="s">
        <v>464</v>
      </c>
      <c r="J486" s="49" t="s">
        <v>464</v>
      </c>
      <c r="K486" s="49" t="s">
        <v>464</v>
      </c>
      <c r="L486" s="49">
        <v>58290</v>
      </c>
      <c r="M486" s="49">
        <v>8627</v>
      </c>
      <c r="N486" s="49">
        <v>4277</v>
      </c>
      <c r="O486" s="49">
        <v>3407</v>
      </c>
      <c r="P486" s="49">
        <v>0</v>
      </c>
      <c r="Q486" s="49">
        <v>0</v>
      </c>
      <c r="R486" s="49">
        <v>113</v>
      </c>
      <c r="S486" s="49">
        <v>0</v>
      </c>
      <c r="T486" s="49">
        <v>0</v>
      </c>
      <c r="U486" s="49">
        <v>500</v>
      </c>
      <c r="V486" s="49">
        <v>0</v>
      </c>
      <c r="W486" s="49">
        <v>0</v>
      </c>
      <c r="X486" s="49">
        <v>0</v>
      </c>
      <c r="Y486" s="49">
        <v>0</v>
      </c>
      <c r="Z486" s="49">
        <v>0</v>
      </c>
      <c r="AA486" s="60">
        <v>0</v>
      </c>
      <c r="AB486" s="49">
        <v>0</v>
      </c>
      <c r="AC486" s="60">
        <v>0</v>
      </c>
      <c r="AD486" s="49">
        <v>0</v>
      </c>
      <c r="AE486" s="60">
        <v>0</v>
      </c>
      <c r="AF486" s="60">
        <v>0</v>
      </c>
    </row>
    <row r="487" spans="1:32">
      <c r="A487" s="62">
        <v>4300516</v>
      </c>
      <c r="B487" s="49" t="s">
        <v>1013</v>
      </c>
      <c r="C487" s="49">
        <v>43005</v>
      </c>
      <c r="D487" s="49">
        <v>16</v>
      </c>
      <c r="E487" s="49" t="s">
        <v>464</v>
      </c>
      <c r="F487" s="49">
        <v>1</v>
      </c>
      <c r="G487" s="49">
        <v>6840</v>
      </c>
      <c r="H487" s="49" t="s">
        <v>464</v>
      </c>
      <c r="I487" s="49" t="s">
        <v>464</v>
      </c>
      <c r="J487" s="49" t="s">
        <v>464</v>
      </c>
      <c r="K487" s="49" t="s">
        <v>464</v>
      </c>
      <c r="L487" s="49">
        <v>75897</v>
      </c>
      <c r="M487" s="49">
        <v>11233</v>
      </c>
      <c r="N487" s="49">
        <v>5569</v>
      </c>
      <c r="O487" s="49">
        <v>4436</v>
      </c>
      <c r="P487" s="49">
        <v>0</v>
      </c>
      <c r="Q487" s="49">
        <v>0</v>
      </c>
      <c r="R487" s="49">
        <v>113</v>
      </c>
      <c r="S487" s="49">
        <v>0</v>
      </c>
      <c r="T487" s="49">
        <v>0</v>
      </c>
      <c r="U487" s="49">
        <v>500</v>
      </c>
      <c r="V487" s="49">
        <v>0</v>
      </c>
      <c r="W487" s="49">
        <v>0</v>
      </c>
      <c r="X487" s="49">
        <v>0</v>
      </c>
      <c r="Y487" s="49">
        <v>0</v>
      </c>
      <c r="Z487" s="49">
        <v>0</v>
      </c>
      <c r="AA487" s="60">
        <v>0</v>
      </c>
      <c r="AB487" s="49">
        <v>0</v>
      </c>
      <c r="AC487" s="60">
        <v>0</v>
      </c>
      <c r="AD487" s="49">
        <v>0</v>
      </c>
      <c r="AE487" s="60">
        <v>0</v>
      </c>
      <c r="AF487" s="60">
        <v>0</v>
      </c>
    </row>
    <row r="488" spans="1:32">
      <c r="A488" s="62">
        <v>4300517</v>
      </c>
      <c r="B488" s="49" t="s">
        <v>1013</v>
      </c>
      <c r="C488" s="49">
        <v>43005</v>
      </c>
      <c r="D488" s="49">
        <v>17</v>
      </c>
      <c r="E488" s="49" t="s">
        <v>464</v>
      </c>
      <c r="F488" s="49">
        <v>20</v>
      </c>
      <c r="G488" s="49">
        <v>2000</v>
      </c>
      <c r="H488" s="49" t="s">
        <v>464</v>
      </c>
      <c r="I488" s="49" t="s">
        <v>464</v>
      </c>
      <c r="J488" s="49" t="s">
        <v>464</v>
      </c>
      <c r="K488" s="49" t="s">
        <v>464</v>
      </c>
      <c r="L488" s="49">
        <v>100017</v>
      </c>
      <c r="M488" s="49">
        <v>14803</v>
      </c>
      <c r="N488" s="49">
        <v>7339</v>
      </c>
      <c r="O488" s="49">
        <v>5846</v>
      </c>
      <c r="P488" s="49">
        <v>0</v>
      </c>
      <c r="Q488" s="49">
        <v>0</v>
      </c>
      <c r="R488" s="49">
        <v>113</v>
      </c>
      <c r="S488" s="49">
        <v>0</v>
      </c>
      <c r="T488" s="49">
        <v>0</v>
      </c>
      <c r="U488" s="49">
        <v>500</v>
      </c>
      <c r="V488" s="49">
        <v>0</v>
      </c>
      <c r="W488" s="49">
        <v>0</v>
      </c>
      <c r="X488" s="49">
        <v>0</v>
      </c>
      <c r="Y488" s="49">
        <v>0</v>
      </c>
      <c r="Z488" s="49">
        <v>0</v>
      </c>
      <c r="AA488" s="60">
        <v>0</v>
      </c>
      <c r="AB488" s="49">
        <v>0</v>
      </c>
      <c r="AC488" s="60">
        <v>0</v>
      </c>
      <c r="AD488" s="49">
        <v>0</v>
      </c>
      <c r="AE488" s="60">
        <v>0</v>
      </c>
      <c r="AF488" s="60">
        <v>0</v>
      </c>
    </row>
    <row r="489" spans="1:32">
      <c r="A489" s="62">
        <v>4300518</v>
      </c>
      <c r="B489" s="49" t="s">
        <v>1013</v>
      </c>
      <c r="C489" s="49">
        <v>43005</v>
      </c>
      <c r="D489" s="49">
        <v>18</v>
      </c>
      <c r="E489" s="49">
        <v>100341</v>
      </c>
      <c r="F489" s="49" t="s">
        <v>464</v>
      </c>
      <c r="G489" s="49" t="s">
        <v>464</v>
      </c>
      <c r="H489" s="49" t="s">
        <v>464</v>
      </c>
      <c r="I489" s="49" t="s">
        <v>464</v>
      </c>
      <c r="J489" s="49" t="s">
        <v>464</v>
      </c>
      <c r="K489" s="49" t="s">
        <v>464</v>
      </c>
      <c r="L489" s="49">
        <v>133062</v>
      </c>
      <c r="M489" s="49">
        <v>19694</v>
      </c>
      <c r="N489" s="49">
        <v>9764</v>
      </c>
      <c r="O489" s="49">
        <v>7778</v>
      </c>
      <c r="P489" s="49">
        <v>0</v>
      </c>
      <c r="Q489" s="49">
        <v>0</v>
      </c>
      <c r="R489" s="49">
        <v>113</v>
      </c>
      <c r="S489" s="49">
        <v>0</v>
      </c>
      <c r="T489" s="49">
        <v>0</v>
      </c>
      <c r="U489" s="49">
        <v>500</v>
      </c>
      <c r="V489" s="49">
        <v>0</v>
      </c>
      <c r="W489" s="49">
        <v>0</v>
      </c>
      <c r="X489" s="49">
        <v>0</v>
      </c>
      <c r="Y489" s="49">
        <v>0</v>
      </c>
      <c r="Z489" s="49">
        <v>0</v>
      </c>
      <c r="AA489" s="60">
        <v>0</v>
      </c>
      <c r="AB489" s="49">
        <v>0</v>
      </c>
      <c r="AC489" s="60">
        <v>0</v>
      </c>
      <c r="AD489" s="49">
        <v>0</v>
      </c>
      <c r="AE489" s="60">
        <v>0</v>
      </c>
      <c r="AF489" s="60">
        <v>0</v>
      </c>
    </row>
    <row r="490" spans="1:32">
      <c r="A490" s="62">
        <v>4300519</v>
      </c>
      <c r="B490" s="49" t="s">
        <v>1013</v>
      </c>
      <c r="C490" s="49">
        <v>43005</v>
      </c>
      <c r="D490" s="49">
        <v>19</v>
      </c>
      <c r="E490" s="49" t="s">
        <v>464</v>
      </c>
      <c r="F490" s="49">
        <v>2</v>
      </c>
      <c r="G490" s="49">
        <v>43800</v>
      </c>
      <c r="H490" s="49">
        <v>1</v>
      </c>
      <c r="I490" s="49">
        <v>5840</v>
      </c>
      <c r="J490" s="49">
        <v>3</v>
      </c>
      <c r="K490" s="49">
        <v>2920</v>
      </c>
      <c r="L490" s="49">
        <v>178327</v>
      </c>
      <c r="M490" s="49">
        <v>26394</v>
      </c>
      <c r="N490" s="49">
        <v>13086</v>
      </c>
      <c r="O490" s="49">
        <v>10424</v>
      </c>
      <c r="P490" s="49">
        <v>0</v>
      </c>
      <c r="Q490" s="49">
        <v>0</v>
      </c>
      <c r="R490" s="49">
        <v>113</v>
      </c>
      <c r="S490" s="49">
        <v>0</v>
      </c>
      <c r="T490" s="49">
        <v>0</v>
      </c>
      <c r="U490" s="49">
        <v>500</v>
      </c>
      <c r="V490" s="49">
        <v>0</v>
      </c>
      <c r="W490" s="49">
        <v>0</v>
      </c>
      <c r="X490" s="49">
        <v>0</v>
      </c>
      <c r="Y490" s="49">
        <v>0</v>
      </c>
      <c r="Z490" s="49">
        <v>0</v>
      </c>
      <c r="AA490" s="60">
        <v>0</v>
      </c>
      <c r="AB490" s="49">
        <v>0</v>
      </c>
      <c r="AC490" s="60">
        <v>0</v>
      </c>
      <c r="AD490" s="49">
        <v>0</v>
      </c>
      <c r="AE490" s="60">
        <v>0</v>
      </c>
      <c r="AF490" s="60">
        <v>0</v>
      </c>
    </row>
    <row r="491" spans="1:32">
      <c r="A491" s="62">
        <v>4300520</v>
      </c>
      <c r="B491" s="49" t="s">
        <v>1013</v>
      </c>
      <c r="C491" s="49">
        <v>43005</v>
      </c>
      <c r="D491" s="49">
        <v>20</v>
      </c>
      <c r="E491" s="49" t="s">
        <v>464</v>
      </c>
      <c r="F491" s="49">
        <v>4</v>
      </c>
      <c r="G491" s="49">
        <v>16</v>
      </c>
      <c r="H491" s="49" t="s">
        <v>464</v>
      </c>
      <c r="I491" s="49" t="s">
        <v>464</v>
      </c>
      <c r="J491" s="49" t="s">
        <v>464</v>
      </c>
      <c r="K491" s="49" t="s">
        <v>464</v>
      </c>
      <c r="L491" s="49">
        <v>240315</v>
      </c>
      <c r="M491" s="49">
        <v>35569</v>
      </c>
      <c r="N491" s="49">
        <v>17635</v>
      </c>
      <c r="O491" s="49">
        <v>14048</v>
      </c>
      <c r="P491" s="49">
        <v>0</v>
      </c>
      <c r="Q491" s="49">
        <v>0</v>
      </c>
      <c r="R491" s="49">
        <v>113</v>
      </c>
      <c r="S491" s="49">
        <v>0</v>
      </c>
      <c r="T491" s="49">
        <v>0</v>
      </c>
      <c r="U491" s="49">
        <v>500</v>
      </c>
      <c r="V491" s="49">
        <v>0</v>
      </c>
      <c r="W491" s="49">
        <v>0</v>
      </c>
      <c r="X491" s="49">
        <v>0</v>
      </c>
      <c r="Y491" s="49">
        <v>0</v>
      </c>
      <c r="Z491" s="49">
        <v>0</v>
      </c>
      <c r="AA491" s="60">
        <v>0</v>
      </c>
      <c r="AB491" s="49">
        <v>0</v>
      </c>
      <c r="AC491" s="60">
        <v>0</v>
      </c>
      <c r="AD491" s="49">
        <v>0</v>
      </c>
      <c r="AE491" s="60">
        <v>0</v>
      </c>
      <c r="AF491" s="60">
        <v>0</v>
      </c>
    </row>
    <row r="492" spans="1:32">
      <c r="A492" s="62">
        <v>4200600</v>
      </c>
      <c r="B492" s="49" t="s">
        <v>583</v>
      </c>
      <c r="C492" s="49">
        <v>42006</v>
      </c>
      <c r="D492" s="49">
        <v>0</v>
      </c>
      <c r="E492" s="49"/>
      <c r="L492" s="49">
        <v>827</v>
      </c>
      <c r="M492" s="49">
        <v>131</v>
      </c>
      <c r="N492" s="49">
        <v>50</v>
      </c>
      <c r="O492" s="49">
        <v>58</v>
      </c>
      <c r="P492" s="49">
        <v>0</v>
      </c>
      <c r="Q492" s="49">
        <v>0</v>
      </c>
      <c r="R492" s="49">
        <v>115</v>
      </c>
      <c r="S492" s="49">
        <v>0</v>
      </c>
      <c r="T492" s="49">
        <v>0</v>
      </c>
      <c r="U492" s="49">
        <v>500</v>
      </c>
      <c r="V492" s="49">
        <v>0</v>
      </c>
      <c r="W492" s="49">
        <v>0</v>
      </c>
      <c r="X492" s="49">
        <v>0</v>
      </c>
      <c r="Y492" s="49">
        <v>0</v>
      </c>
      <c r="Z492" s="49">
        <v>0</v>
      </c>
      <c r="AA492" s="60">
        <v>0</v>
      </c>
      <c r="AB492" s="49">
        <v>0</v>
      </c>
      <c r="AC492" s="60">
        <v>0</v>
      </c>
      <c r="AD492" s="49">
        <v>0</v>
      </c>
      <c r="AE492" s="60">
        <v>0</v>
      </c>
      <c r="AF492" s="60">
        <v>0</v>
      </c>
    </row>
    <row r="493" spans="1:32">
      <c r="A493" s="62">
        <v>4200601</v>
      </c>
      <c r="B493" s="49" t="s">
        <v>583</v>
      </c>
      <c r="C493" s="49">
        <v>42006</v>
      </c>
      <c r="D493" s="49">
        <v>1</v>
      </c>
      <c r="E493" s="49" t="s">
        <v>464</v>
      </c>
      <c r="F493" s="49">
        <v>1</v>
      </c>
      <c r="G493" s="49">
        <v>340</v>
      </c>
      <c r="H493" s="49" t="s">
        <v>464</v>
      </c>
      <c r="I493" s="49" t="s">
        <v>464</v>
      </c>
      <c r="J493" s="49" t="s">
        <v>464</v>
      </c>
      <c r="K493" s="49" t="s">
        <v>464</v>
      </c>
      <c r="L493" s="49">
        <v>1819</v>
      </c>
      <c r="M493" s="49">
        <v>288</v>
      </c>
      <c r="N493" s="49">
        <v>110</v>
      </c>
      <c r="O493" s="49">
        <v>127</v>
      </c>
      <c r="P493" s="49">
        <v>0</v>
      </c>
      <c r="Q493" s="49">
        <v>0</v>
      </c>
      <c r="R493" s="49">
        <v>115</v>
      </c>
      <c r="S493" s="49">
        <v>0</v>
      </c>
      <c r="T493" s="49">
        <v>0</v>
      </c>
      <c r="U493" s="49">
        <v>500</v>
      </c>
      <c r="V493" s="49">
        <v>0</v>
      </c>
      <c r="W493" s="49">
        <v>0</v>
      </c>
      <c r="X493" s="49">
        <v>0</v>
      </c>
      <c r="Y493" s="49">
        <v>0</v>
      </c>
      <c r="Z493" s="49">
        <v>0</v>
      </c>
      <c r="AA493" s="60">
        <v>0</v>
      </c>
      <c r="AB493" s="49">
        <v>0</v>
      </c>
      <c r="AC493" s="60">
        <v>0</v>
      </c>
      <c r="AD493" s="49">
        <v>0</v>
      </c>
      <c r="AE493" s="60">
        <v>0</v>
      </c>
      <c r="AF493" s="60">
        <v>0</v>
      </c>
    </row>
    <row r="494" spans="1:32">
      <c r="A494" s="62">
        <v>4200602</v>
      </c>
      <c r="B494" s="49" t="s">
        <v>583</v>
      </c>
      <c r="C494" s="49">
        <v>42006</v>
      </c>
      <c r="D494" s="49">
        <v>2</v>
      </c>
      <c r="E494" s="49">
        <v>100211</v>
      </c>
      <c r="F494" s="49" t="s">
        <v>464</v>
      </c>
      <c r="G494" s="49" t="s">
        <v>464</v>
      </c>
      <c r="H494" s="49" t="s">
        <v>464</v>
      </c>
      <c r="I494" s="49" t="s">
        <v>464</v>
      </c>
      <c r="J494" s="49" t="s">
        <v>464</v>
      </c>
      <c r="K494" s="49" t="s">
        <v>464</v>
      </c>
      <c r="L494" s="49">
        <v>3059</v>
      </c>
      <c r="M494" s="49">
        <v>484</v>
      </c>
      <c r="N494" s="49">
        <v>185</v>
      </c>
      <c r="O494" s="49">
        <v>214</v>
      </c>
      <c r="P494" s="49">
        <v>0</v>
      </c>
      <c r="Q494" s="49">
        <v>0</v>
      </c>
      <c r="R494" s="49">
        <v>115</v>
      </c>
      <c r="S494" s="49">
        <v>0</v>
      </c>
      <c r="T494" s="49">
        <v>0</v>
      </c>
      <c r="U494" s="49">
        <v>500</v>
      </c>
      <c r="V494" s="49">
        <v>0</v>
      </c>
      <c r="W494" s="49">
        <v>0</v>
      </c>
      <c r="X494" s="49">
        <v>0</v>
      </c>
      <c r="Y494" s="49">
        <v>0</v>
      </c>
      <c r="Z494" s="49">
        <v>0</v>
      </c>
      <c r="AA494" s="60">
        <v>0</v>
      </c>
      <c r="AB494" s="49">
        <v>0</v>
      </c>
      <c r="AC494" s="60">
        <v>0</v>
      </c>
      <c r="AD494" s="49">
        <v>0</v>
      </c>
      <c r="AE494" s="60">
        <v>0</v>
      </c>
      <c r="AF494" s="60">
        <v>0</v>
      </c>
    </row>
    <row r="495" spans="1:32">
      <c r="A495" s="62">
        <v>4200603</v>
      </c>
      <c r="B495" s="49" t="s">
        <v>583</v>
      </c>
      <c r="C495" s="49">
        <v>42006</v>
      </c>
      <c r="D495" s="49">
        <v>3</v>
      </c>
      <c r="E495" s="49" t="s">
        <v>464</v>
      </c>
      <c r="F495" s="49">
        <v>1</v>
      </c>
      <c r="G495" s="49">
        <v>660</v>
      </c>
      <c r="H495" s="49" t="s">
        <v>464</v>
      </c>
      <c r="I495" s="49" t="s">
        <v>464</v>
      </c>
      <c r="J495" s="49" t="s">
        <v>464</v>
      </c>
      <c r="K495" s="49" t="s">
        <v>464</v>
      </c>
      <c r="L495" s="49">
        <v>4713</v>
      </c>
      <c r="M495" s="49">
        <v>746</v>
      </c>
      <c r="N495" s="49">
        <v>285</v>
      </c>
      <c r="O495" s="49">
        <v>330</v>
      </c>
      <c r="P495" s="49">
        <v>0</v>
      </c>
      <c r="Q495" s="49">
        <v>0</v>
      </c>
      <c r="R495" s="49">
        <v>115</v>
      </c>
      <c r="S495" s="49">
        <v>0</v>
      </c>
      <c r="T495" s="49">
        <v>0</v>
      </c>
      <c r="U495" s="49">
        <v>500</v>
      </c>
      <c r="V495" s="49">
        <v>0</v>
      </c>
      <c r="W495" s="49">
        <v>0</v>
      </c>
      <c r="X495" s="49">
        <v>0</v>
      </c>
      <c r="Y495" s="49">
        <v>0</v>
      </c>
      <c r="Z495" s="49">
        <v>0</v>
      </c>
      <c r="AA495" s="60">
        <v>0</v>
      </c>
      <c r="AB495" s="49">
        <v>0</v>
      </c>
      <c r="AC495" s="60">
        <v>0</v>
      </c>
      <c r="AD495" s="49">
        <v>0</v>
      </c>
      <c r="AE495" s="60">
        <v>0</v>
      </c>
      <c r="AF495" s="60">
        <v>0</v>
      </c>
    </row>
    <row r="496" spans="1:32">
      <c r="A496" s="62">
        <v>4200604</v>
      </c>
      <c r="B496" s="49" t="s">
        <v>583</v>
      </c>
      <c r="C496" s="49">
        <v>42006</v>
      </c>
      <c r="D496" s="49">
        <v>4</v>
      </c>
      <c r="E496" s="49" t="s">
        <v>464</v>
      </c>
      <c r="F496" s="49">
        <v>2</v>
      </c>
      <c r="G496" s="49">
        <v>1650</v>
      </c>
      <c r="H496" s="49">
        <v>1</v>
      </c>
      <c r="I496" s="49">
        <v>220</v>
      </c>
      <c r="J496" s="49">
        <v>3</v>
      </c>
      <c r="K496" s="49">
        <v>110</v>
      </c>
      <c r="L496" s="49">
        <v>6533</v>
      </c>
      <c r="M496" s="49">
        <v>1034</v>
      </c>
      <c r="N496" s="49">
        <v>395</v>
      </c>
      <c r="O496" s="49">
        <v>458</v>
      </c>
      <c r="P496" s="49">
        <v>0</v>
      </c>
      <c r="Q496" s="49">
        <v>0</v>
      </c>
      <c r="R496" s="49">
        <v>115</v>
      </c>
      <c r="S496" s="49">
        <v>0</v>
      </c>
      <c r="T496" s="49">
        <v>0</v>
      </c>
      <c r="U496" s="49">
        <v>500</v>
      </c>
      <c r="V496" s="49">
        <v>0</v>
      </c>
      <c r="W496" s="49">
        <v>0</v>
      </c>
      <c r="X496" s="49">
        <v>0</v>
      </c>
      <c r="Y496" s="49">
        <v>0</v>
      </c>
      <c r="Z496" s="49">
        <v>0</v>
      </c>
      <c r="AA496" s="60">
        <v>0</v>
      </c>
      <c r="AB496" s="49">
        <v>0</v>
      </c>
      <c r="AC496" s="60">
        <v>0</v>
      </c>
      <c r="AD496" s="49">
        <v>0</v>
      </c>
      <c r="AE496" s="60">
        <v>0</v>
      </c>
      <c r="AF496" s="60">
        <v>0</v>
      </c>
    </row>
    <row r="497" spans="1:32">
      <c r="A497" s="62">
        <v>4200605</v>
      </c>
      <c r="B497" s="49" t="s">
        <v>583</v>
      </c>
      <c r="C497" s="49">
        <v>42006</v>
      </c>
      <c r="D497" s="49">
        <v>5</v>
      </c>
      <c r="E497" s="49" t="s">
        <v>464</v>
      </c>
      <c r="F497" s="49">
        <v>4</v>
      </c>
      <c r="G497" s="49">
        <v>10</v>
      </c>
      <c r="H497" s="49" t="s">
        <v>464</v>
      </c>
      <c r="I497" s="49" t="s">
        <v>464</v>
      </c>
      <c r="J497" s="49" t="s">
        <v>464</v>
      </c>
      <c r="K497" s="49" t="s">
        <v>464</v>
      </c>
      <c r="L497" s="49">
        <v>8518</v>
      </c>
      <c r="M497" s="49">
        <v>1349</v>
      </c>
      <c r="N497" s="49">
        <v>515</v>
      </c>
      <c r="O497" s="49">
        <v>597</v>
      </c>
      <c r="P497" s="49">
        <v>0</v>
      </c>
      <c r="Q497" s="49">
        <v>0</v>
      </c>
      <c r="R497" s="49">
        <v>115</v>
      </c>
      <c r="S497" s="49">
        <v>0</v>
      </c>
      <c r="T497" s="49">
        <v>0</v>
      </c>
      <c r="U497" s="49">
        <v>500</v>
      </c>
      <c r="V497" s="49">
        <v>0</v>
      </c>
      <c r="W497" s="49">
        <v>0</v>
      </c>
      <c r="X497" s="49">
        <v>0</v>
      </c>
      <c r="Y497" s="49">
        <v>0</v>
      </c>
      <c r="Z497" s="49">
        <v>0</v>
      </c>
      <c r="AA497" s="60">
        <v>0</v>
      </c>
      <c r="AB497" s="49">
        <v>0</v>
      </c>
      <c r="AC497" s="60">
        <v>0</v>
      </c>
      <c r="AD497" s="49">
        <v>0</v>
      </c>
      <c r="AE497" s="60">
        <v>0</v>
      </c>
      <c r="AF497" s="60">
        <v>0</v>
      </c>
    </row>
    <row r="498" spans="1:32">
      <c r="A498" s="62">
        <v>4200606</v>
      </c>
      <c r="B498" s="49" t="s">
        <v>583</v>
      </c>
      <c r="C498" s="49">
        <v>42006</v>
      </c>
      <c r="D498" s="49">
        <v>6</v>
      </c>
      <c r="E498" s="49" t="s">
        <v>464</v>
      </c>
      <c r="F498" s="49">
        <v>1</v>
      </c>
      <c r="G498" s="49">
        <v>780</v>
      </c>
      <c r="H498" s="49" t="s">
        <v>464</v>
      </c>
      <c r="I498" s="49" t="s">
        <v>464</v>
      </c>
      <c r="J498" s="49" t="s">
        <v>464</v>
      </c>
      <c r="K498" s="49" t="s">
        <v>464</v>
      </c>
      <c r="L498" s="49">
        <v>10668</v>
      </c>
      <c r="M498" s="49">
        <v>1689</v>
      </c>
      <c r="N498" s="49">
        <v>645</v>
      </c>
      <c r="O498" s="49">
        <v>748</v>
      </c>
      <c r="P498" s="49">
        <v>0</v>
      </c>
      <c r="Q498" s="49">
        <v>0</v>
      </c>
      <c r="R498" s="49">
        <v>115</v>
      </c>
      <c r="S498" s="49">
        <v>0</v>
      </c>
      <c r="T498" s="49">
        <v>0</v>
      </c>
      <c r="U498" s="49">
        <v>500</v>
      </c>
      <c r="V498" s="49">
        <v>0</v>
      </c>
      <c r="W498" s="49">
        <v>0</v>
      </c>
      <c r="X498" s="49">
        <v>0</v>
      </c>
      <c r="Y498" s="49">
        <v>0</v>
      </c>
      <c r="Z498" s="49">
        <v>0</v>
      </c>
      <c r="AA498" s="60">
        <v>0</v>
      </c>
      <c r="AB498" s="49">
        <v>0</v>
      </c>
      <c r="AC498" s="60">
        <v>0</v>
      </c>
      <c r="AD498" s="49">
        <v>0</v>
      </c>
      <c r="AE498" s="60">
        <v>0</v>
      </c>
      <c r="AF498" s="60">
        <v>0</v>
      </c>
    </row>
    <row r="499" spans="1:32">
      <c r="A499" s="62">
        <v>4200607</v>
      </c>
      <c r="B499" s="49" t="s">
        <v>583</v>
      </c>
      <c r="C499" s="49">
        <v>42006</v>
      </c>
      <c r="D499" s="49">
        <v>7</v>
      </c>
      <c r="E499" s="49" t="s">
        <v>464</v>
      </c>
      <c r="F499" s="49">
        <v>20</v>
      </c>
      <c r="G499" s="49">
        <v>1000</v>
      </c>
      <c r="H499" s="49" t="s">
        <v>464</v>
      </c>
      <c r="I499" s="49" t="s">
        <v>464</v>
      </c>
      <c r="J499" s="49" t="s">
        <v>464</v>
      </c>
      <c r="K499" s="49" t="s">
        <v>464</v>
      </c>
      <c r="L499" s="49">
        <v>12983</v>
      </c>
      <c r="M499" s="49">
        <v>2056</v>
      </c>
      <c r="N499" s="49">
        <v>785</v>
      </c>
      <c r="O499" s="49">
        <v>910</v>
      </c>
      <c r="P499" s="49">
        <v>0</v>
      </c>
      <c r="Q499" s="49">
        <v>0</v>
      </c>
      <c r="R499" s="49">
        <v>115</v>
      </c>
      <c r="S499" s="49">
        <v>0</v>
      </c>
      <c r="T499" s="49">
        <v>0</v>
      </c>
      <c r="U499" s="49">
        <v>500</v>
      </c>
      <c r="V499" s="49">
        <v>0</v>
      </c>
      <c r="W499" s="49">
        <v>0</v>
      </c>
      <c r="X499" s="49">
        <v>0</v>
      </c>
      <c r="Y499" s="49">
        <v>0</v>
      </c>
      <c r="Z499" s="49">
        <v>0</v>
      </c>
      <c r="AA499" s="60">
        <v>0</v>
      </c>
      <c r="AB499" s="49">
        <v>0</v>
      </c>
      <c r="AC499" s="60">
        <v>0</v>
      </c>
      <c r="AD499" s="49">
        <v>0</v>
      </c>
      <c r="AE499" s="60">
        <v>0</v>
      </c>
      <c r="AF499" s="60">
        <v>0</v>
      </c>
    </row>
    <row r="500" spans="1:32">
      <c r="A500" s="62">
        <v>4200608</v>
      </c>
      <c r="B500" s="49" t="s">
        <v>583</v>
      </c>
      <c r="C500" s="49">
        <v>42006</v>
      </c>
      <c r="D500" s="49">
        <v>8</v>
      </c>
      <c r="E500" s="49">
        <v>100221</v>
      </c>
      <c r="F500" s="49" t="s">
        <v>464</v>
      </c>
      <c r="G500" s="49" t="s">
        <v>464</v>
      </c>
      <c r="H500" s="49" t="s">
        <v>464</v>
      </c>
      <c r="I500" s="49" t="s">
        <v>464</v>
      </c>
      <c r="J500" s="49" t="s">
        <v>464</v>
      </c>
      <c r="K500" s="49" t="s">
        <v>464</v>
      </c>
      <c r="L500" s="49">
        <v>15464</v>
      </c>
      <c r="M500" s="49">
        <v>2449</v>
      </c>
      <c r="N500" s="49">
        <v>935</v>
      </c>
      <c r="O500" s="49">
        <v>1084</v>
      </c>
      <c r="P500" s="49">
        <v>0</v>
      </c>
      <c r="Q500" s="49">
        <v>0</v>
      </c>
      <c r="R500" s="49">
        <v>115</v>
      </c>
      <c r="S500" s="49">
        <v>0</v>
      </c>
      <c r="T500" s="49">
        <v>0</v>
      </c>
      <c r="U500" s="49">
        <v>500</v>
      </c>
      <c r="V500" s="49">
        <v>0</v>
      </c>
      <c r="W500" s="49">
        <v>0</v>
      </c>
      <c r="X500" s="49">
        <v>0</v>
      </c>
      <c r="Y500" s="49">
        <v>0</v>
      </c>
      <c r="Z500" s="49">
        <v>0</v>
      </c>
      <c r="AA500" s="60">
        <v>0</v>
      </c>
      <c r="AB500" s="49">
        <v>0</v>
      </c>
      <c r="AC500" s="60">
        <v>0</v>
      </c>
      <c r="AD500" s="49">
        <v>0</v>
      </c>
      <c r="AE500" s="60">
        <v>0</v>
      </c>
      <c r="AF500" s="60">
        <v>0</v>
      </c>
    </row>
    <row r="501" spans="1:32">
      <c r="A501" s="62">
        <v>4200609</v>
      </c>
      <c r="B501" s="49" t="s">
        <v>583</v>
      </c>
      <c r="C501" s="49">
        <v>42006</v>
      </c>
      <c r="D501" s="49">
        <v>9</v>
      </c>
      <c r="E501" s="49" t="s">
        <v>464</v>
      </c>
      <c r="F501" s="49">
        <v>2</v>
      </c>
      <c r="G501" s="49">
        <v>2550</v>
      </c>
      <c r="H501" s="49">
        <v>1</v>
      </c>
      <c r="I501" s="49">
        <v>340</v>
      </c>
      <c r="J501" s="49">
        <v>3</v>
      </c>
      <c r="K501" s="49">
        <v>170</v>
      </c>
      <c r="L501" s="49">
        <v>18111</v>
      </c>
      <c r="M501" s="49">
        <v>2868</v>
      </c>
      <c r="N501" s="49">
        <v>1095</v>
      </c>
      <c r="O501" s="49">
        <v>1270</v>
      </c>
      <c r="P501" s="49">
        <v>0</v>
      </c>
      <c r="Q501" s="49">
        <v>0</v>
      </c>
      <c r="R501" s="49">
        <v>115</v>
      </c>
      <c r="S501" s="49">
        <v>0</v>
      </c>
      <c r="T501" s="49">
        <v>0</v>
      </c>
      <c r="U501" s="49">
        <v>500</v>
      </c>
      <c r="V501" s="49">
        <v>0</v>
      </c>
      <c r="W501" s="49">
        <v>0</v>
      </c>
      <c r="X501" s="49">
        <v>0</v>
      </c>
      <c r="Y501" s="49">
        <v>0</v>
      </c>
      <c r="Z501" s="49">
        <v>0</v>
      </c>
      <c r="AA501" s="60">
        <v>0</v>
      </c>
      <c r="AB501" s="49">
        <v>0</v>
      </c>
      <c r="AC501" s="60">
        <v>0</v>
      </c>
      <c r="AD501" s="49">
        <v>0</v>
      </c>
      <c r="AE501" s="60">
        <v>0</v>
      </c>
      <c r="AF501" s="60">
        <v>0</v>
      </c>
    </row>
    <row r="502" spans="1:32">
      <c r="A502" s="62">
        <v>4200610</v>
      </c>
      <c r="B502" s="49" t="s">
        <v>583</v>
      </c>
      <c r="C502" s="49">
        <v>42006</v>
      </c>
      <c r="D502" s="49">
        <v>10</v>
      </c>
      <c r="E502" s="49" t="s">
        <v>464</v>
      </c>
      <c r="F502" s="49">
        <v>4</v>
      </c>
      <c r="G502" s="49">
        <v>12</v>
      </c>
      <c r="H502" s="49" t="s">
        <v>464</v>
      </c>
      <c r="I502" s="49" t="s">
        <v>464</v>
      </c>
      <c r="J502" s="49" t="s">
        <v>464</v>
      </c>
      <c r="K502" s="49" t="s">
        <v>464</v>
      </c>
      <c r="L502" s="49">
        <v>20923</v>
      </c>
      <c r="M502" s="49">
        <v>3314</v>
      </c>
      <c r="N502" s="49">
        <v>1265</v>
      </c>
      <c r="O502" s="49">
        <v>1467</v>
      </c>
      <c r="P502" s="49">
        <v>0</v>
      </c>
      <c r="Q502" s="49">
        <v>0</v>
      </c>
      <c r="R502" s="49">
        <v>115</v>
      </c>
      <c r="S502" s="49">
        <v>0</v>
      </c>
      <c r="T502" s="49">
        <v>0</v>
      </c>
      <c r="U502" s="49">
        <v>500</v>
      </c>
      <c r="V502" s="49">
        <v>0</v>
      </c>
      <c r="W502" s="49">
        <v>0</v>
      </c>
      <c r="X502" s="49">
        <v>0</v>
      </c>
      <c r="Y502" s="49">
        <v>0</v>
      </c>
      <c r="Z502" s="49">
        <v>0</v>
      </c>
      <c r="AA502" s="60">
        <v>0</v>
      </c>
      <c r="AB502" s="49">
        <v>0</v>
      </c>
      <c r="AC502" s="60">
        <v>0</v>
      </c>
      <c r="AD502" s="49">
        <v>0</v>
      </c>
      <c r="AE502" s="60">
        <v>0</v>
      </c>
      <c r="AF502" s="60">
        <v>0</v>
      </c>
    </row>
    <row r="503" spans="1:32">
      <c r="A503" s="62">
        <v>4200611</v>
      </c>
      <c r="B503" s="49" t="s">
        <v>583</v>
      </c>
      <c r="C503" s="49">
        <v>42006</v>
      </c>
      <c r="D503" s="49">
        <v>11</v>
      </c>
      <c r="E503" s="49" t="s">
        <v>464</v>
      </c>
      <c r="F503" s="49">
        <v>1</v>
      </c>
      <c r="G503" s="49">
        <v>1380</v>
      </c>
      <c r="H503" s="49" t="s">
        <v>464</v>
      </c>
      <c r="I503" s="49" t="s">
        <v>464</v>
      </c>
      <c r="J503" s="49" t="s">
        <v>464</v>
      </c>
      <c r="K503" s="49" t="s">
        <v>464</v>
      </c>
      <c r="L503" s="49">
        <v>24727</v>
      </c>
      <c r="M503" s="49">
        <v>3916</v>
      </c>
      <c r="N503" s="49">
        <v>1495</v>
      </c>
      <c r="O503" s="49">
        <v>1734</v>
      </c>
      <c r="P503" s="49">
        <v>0</v>
      </c>
      <c r="Q503" s="49">
        <v>0</v>
      </c>
      <c r="R503" s="49">
        <v>115</v>
      </c>
      <c r="S503" s="49">
        <v>0</v>
      </c>
      <c r="T503" s="49">
        <v>0</v>
      </c>
      <c r="U503" s="49">
        <v>500</v>
      </c>
      <c r="V503" s="49">
        <v>0</v>
      </c>
      <c r="W503" s="49">
        <v>0</v>
      </c>
      <c r="X503" s="49">
        <v>0</v>
      </c>
      <c r="Y503" s="49">
        <v>0</v>
      </c>
      <c r="Z503" s="49">
        <v>0</v>
      </c>
      <c r="AA503" s="60">
        <v>0</v>
      </c>
      <c r="AB503" s="49">
        <v>0</v>
      </c>
      <c r="AC503" s="60">
        <v>0</v>
      </c>
      <c r="AD503" s="49">
        <v>0</v>
      </c>
      <c r="AE503" s="60">
        <v>0</v>
      </c>
      <c r="AF503" s="60">
        <v>0</v>
      </c>
    </row>
    <row r="504" spans="1:32">
      <c r="A504" s="62">
        <v>4200612</v>
      </c>
      <c r="B504" s="49" t="s">
        <v>583</v>
      </c>
      <c r="C504" s="49">
        <v>42006</v>
      </c>
      <c r="D504" s="49">
        <v>12</v>
      </c>
      <c r="E504" s="49" t="s">
        <v>464</v>
      </c>
      <c r="F504" s="49">
        <v>18</v>
      </c>
      <c r="G504" s="49">
        <v>1500</v>
      </c>
      <c r="H504" s="49" t="s">
        <v>464</v>
      </c>
      <c r="I504" s="49" t="s">
        <v>464</v>
      </c>
      <c r="J504" s="49" t="s">
        <v>464</v>
      </c>
      <c r="K504" s="49" t="s">
        <v>464</v>
      </c>
      <c r="L504" s="49">
        <v>29937</v>
      </c>
      <c r="M504" s="49">
        <v>4742</v>
      </c>
      <c r="N504" s="49">
        <v>1810</v>
      </c>
      <c r="O504" s="49">
        <v>2099</v>
      </c>
      <c r="P504" s="49">
        <v>0</v>
      </c>
      <c r="Q504" s="49">
        <v>0</v>
      </c>
      <c r="R504" s="49">
        <v>115</v>
      </c>
      <c r="S504" s="49">
        <v>0</v>
      </c>
      <c r="T504" s="49">
        <v>0</v>
      </c>
      <c r="U504" s="49">
        <v>500</v>
      </c>
      <c r="V504" s="49">
        <v>0</v>
      </c>
      <c r="W504" s="49">
        <v>0</v>
      </c>
      <c r="X504" s="49">
        <v>0</v>
      </c>
      <c r="Y504" s="49">
        <v>0</v>
      </c>
      <c r="Z504" s="49">
        <v>0</v>
      </c>
      <c r="AA504" s="60">
        <v>0</v>
      </c>
      <c r="AB504" s="49">
        <v>0</v>
      </c>
      <c r="AC504" s="60">
        <v>0</v>
      </c>
      <c r="AD504" s="49">
        <v>0</v>
      </c>
      <c r="AE504" s="60">
        <v>0</v>
      </c>
      <c r="AF504" s="60">
        <v>0</v>
      </c>
    </row>
    <row r="505" spans="1:32">
      <c r="A505" s="62">
        <v>4200613</v>
      </c>
      <c r="B505" s="49" t="s">
        <v>583</v>
      </c>
      <c r="C505" s="49">
        <v>42006</v>
      </c>
      <c r="D505" s="49">
        <v>13</v>
      </c>
      <c r="E505" s="49">
        <v>100231</v>
      </c>
      <c r="F505" s="49" t="s">
        <v>464</v>
      </c>
      <c r="G505" s="49" t="s">
        <v>464</v>
      </c>
      <c r="H505" s="49" t="s">
        <v>464</v>
      </c>
      <c r="I505" s="49" t="s">
        <v>464</v>
      </c>
      <c r="J505" s="49" t="s">
        <v>464</v>
      </c>
      <c r="K505" s="49" t="s">
        <v>464</v>
      </c>
      <c r="L505" s="49">
        <v>37049</v>
      </c>
      <c r="M505" s="49">
        <v>5868</v>
      </c>
      <c r="N505" s="49">
        <v>2240</v>
      </c>
      <c r="O505" s="49">
        <v>2598</v>
      </c>
      <c r="P505" s="49">
        <v>0</v>
      </c>
      <c r="Q505" s="49">
        <v>0</v>
      </c>
      <c r="R505" s="49">
        <v>115</v>
      </c>
      <c r="S505" s="49">
        <v>0</v>
      </c>
      <c r="T505" s="49">
        <v>0</v>
      </c>
      <c r="U505" s="49">
        <v>500</v>
      </c>
      <c r="V505" s="49">
        <v>0</v>
      </c>
      <c r="W505" s="49">
        <v>0</v>
      </c>
      <c r="X505" s="49">
        <v>0</v>
      </c>
      <c r="Y505" s="49">
        <v>0</v>
      </c>
      <c r="Z505" s="49">
        <v>0</v>
      </c>
      <c r="AA505" s="60">
        <v>0</v>
      </c>
      <c r="AB505" s="49">
        <v>0</v>
      </c>
      <c r="AC505" s="60">
        <v>0</v>
      </c>
      <c r="AD505" s="49">
        <v>0</v>
      </c>
      <c r="AE505" s="60">
        <v>0</v>
      </c>
      <c r="AF505" s="60">
        <v>0</v>
      </c>
    </row>
    <row r="506" spans="1:32">
      <c r="A506" s="62">
        <v>4200614</v>
      </c>
      <c r="B506" s="49" t="s">
        <v>583</v>
      </c>
      <c r="C506" s="49">
        <v>42006</v>
      </c>
      <c r="D506" s="49">
        <v>14</v>
      </c>
      <c r="E506" s="49" t="s">
        <v>464</v>
      </c>
      <c r="F506" s="49">
        <v>2</v>
      </c>
      <c r="G506" s="49">
        <v>9150</v>
      </c>
      <c r="H506" s="49">
        <v>1</v>
      </c>
      <c r="I506" s="49">
        <v>1220</v>
      </c>
      <c r="J506" s="49">
        <v>3</v>
      </c>
      <c r="K506" s="49">
        <v>610</v>
      </c>
      <c r="L506" s="49">
        <v>46725</v>
      </c>
      <c r="M506" s="49">
        <v>7401</v>
      </c>
      <c r="N506" s="49">
        <v>2825</v>
      </c>
      <c r="O506" s="49">
        <v>3277</v>
      </c>
      <c r="P506" s="49">
        <v>0</v>
      </c>
      <c r="Q506" s="49">
        <v>0</v>
      </c>
      <c r="R506" s="49">
        <v>115</v>
      </c>
      <c r="S506" s="49">
        <v>0</v>
      </c>
      <c r="T506" s="49">
        <v>0</v>
      </c>
      <c r="U506" s="49">
        <v>500</v>
      </c>
      <c r="V506" s="49">
        <v>0</v>
      </c>
      <c r="W506" s="49">
        <v>0</v>
      </c>
      <c r="X506" s="49">
        <v>0</v>
      </c>
      <c r="Y506" s="49">
        <v>0</v>
      </c>
      <c r="Z506" s="49">
        <v>0</v>
      </c>
      <c r="AA506" s="60">
        <v>0</v>
      </c>
      <c r="AB506" s="49">
        <v>0</v>
      </c>
      <c r="AC506" s="60">
        <v>0</v>
      </c>
      <c r="AD506" s="49">
        <v>0</v>
      </c>
      <c r="AE506" s="60">
        <v>0</v>
      </c>
      <c r="AF506" s="60">
        <v>0</v>
      </c>
    </row>
    <row r="507" spans="1:32">
      <c r="A507" s="62">
        <v>4200615</v>
      </c>
      <c r="B507" s="49" t="s">
        <v>583</v>
      </c>
      <c r="C507" s="49">
        <v>42006</v>
      </c>
      <c r="D507" s="49">
        <v>15</v>
      </c>
      <c r="E507" s="49" t="s">
        <v>464</v>
      </c>
      <c r="F507" s="49">
        <v>4</v>
      </c>
      <c r="G507" s="49">
        <v>14</v>
      </c>
      <c r="H507" s="49" t="s">
        <v>464</v>
      </c>
      <c r="I507" s="49" t="s">
        <v>464</v>
      </c>
      <c r="J507" s="49" t="s">
        <v>464</v>
      </c>
      <c r="K507" s="49" t="s">
        <v>464</v>
      </c>
      <c r="L507" s="49">
        <v>59957</v>
      </c>
      <c r="M507" s="49">
        <v>9497</v>
      </c>
      <c r="N507" s="49">
        <v>3625</v>
      </c>
      <c r="O507" s="49">
        <v>4205</v>
      </c>
      <c r="P507" s="49">
        <v>0</v>
      </c>
      <c r="Q507" s="49">
        <v>0</v>
      </c>
      <c r="R507" s="49">
        <v>115</v>
      </c>
      <c r="S507" s="49">
        <v>0</v>
      </c>
      <c r="T507" s="49">
        <v>0</v>
      </c>
      <c r="U507" s="49">
        <v>500</v>
      </c>
      <c r="V507" s="49">
        <v>0</v>
      </c>
      <c r="W507" s="49">
        <v>0</v>
      </c>
      <c r="X507" s="49">
        <v>0</v>
      </c>
      <c r="Y507" s="49">
        <v>0</v>
      </c>
      <c r="Z507" s="49">
        <v>0</v>
      </c>
      <c r="AA507" s="60">
        <v>0</v>
      </c>
      <c r="AB507" s="49">
        <v>0</v>
      </c>
      <c r="AC507" s="60">
        <v>0</v>
      </c>
      <c r="AD507" s="49">
        <v>0</v>
      </c>
      <c r="AE507" s="60">
        <v>0</v>
      </c>
      <c r="AF507" s="60">
        <v>0</v>
      </c>
    </row>
    <row r="508" spans="1:32">
      <c r="A508" s="62">
        <v>4200616</v>
      </c>
      <c r="B508" s="49" t="s">
        <v>583</v>
      </c>
      <c r="C508" s="49">
        <v>42006</v>
      </c>
      <c r="D508" s="49">
        <v>16</v>
      </c>
      <c r="E508" s="49" t="s">
        <v>464</v>
      </c>
      <c r="F508" s="49">
        <v>1</v>
      </c>
      <c r="G508" s="49">
        <v>6840</v>
      </c>
      <c r="H508" s="49" t="s">
        <v>464</v>
      </c>
      <c r="I508" s="49" t="s">
        <v>464</v>
      </c>
      <c r="J508" s="49" t="s">
        <v>464</v>
      </c>
      <c r="K508" s="49" t="s">
        <v>464</v>
      </c>
      <c r="L508" s="49">
        <v>78068</v>
      </c>
      <c r="M508" s="49">
        <v>12366</v>
      </c>
      <c r="N508" s="49">
        <v>4720</v>
      </c>
      <c r="O508" s="49">
        <v>5475</v>
      </c>
      <c r="P508" s="49">
        <v>0</v>
      </c>
      <c r="Q508" s="49">
        <v>0</v>
      </c>
      <c r="R508" s="49">
        <v>115</v>
      </c>
      <c r="S508" s="49">
        <v>0</v>
      </c>
      <c r="T508" s="49">
        <v>0</v>
      </c>
      <c r="U508" s="49">
        <v>500</v>
      </c>
      <c r="V508" s="49">
        <v>0</v>
      </c>
      <c r="W508" s="49">
        <v>0</v>
      </c>
      <c r="X508" s="49">
        <v>0</v>
      </c>
      <c r="Y508" s="49">
        <v>0</v>
      </c>
      <c r="Z508" s="49">
        <v>0</v>
      </c>
      <c r="AA508" s="60">
        <v>0</v>
      </c>
      <c r="AB508" s="49">
        <v>0</v>
      </c>
      <c r="AC508" s="60">
        <v>0</v>
      </c>
      <c r="AD508" s="49">
        <v>0</v>
      </c>
      <c r="AE508" s="60">
        <v>0</v>
      </c>
      <c r="AF508" s="60">
        <v>0</v>
      </c>
    </row>
    <row r="509" spans="1:32">
      <c r="A509" s="62">
        <v>4200617</v>
      </c>
      <c r="B509" s="49" t="s">
        <v>583</v>
      </c>
      <c r="C509" s="49">
        <v>42006</v>
      </c>
      <c r="D509" s="49">
        <v>17</v>
      </c>
      <c r="E509" s="49" t="s">
        <v>464</v>
      </c>
      <c r="F509" s="49">
        <v>20</v>
      </c>
      <c r="G509" s="49">
        <v>2000</v>
      </c>
      <c r="H509" s="49" t="s">
        <v>464</v>
      </c>
      <c r="I509" s="49" t="s">
        <v>464</v>
      </c>
      <c r="J509" s="49" t="s">
        <v>464</v>
      </c>
      <c r="K509" s="49" t="s">
        <v>464</v>
      </c>
      <c r="L509" s="49">
        <v>102878</v>
      </c>
      <c r="M509" s="49">
        <v>16296</v>
      </c>
      <c r="N509" s="49">
        <v>6220</v>
      </c>
      <c r="O509" s="49">
        <v>7215</v>
      </c>
      <c r="P509" s="49">
        <v>0</v>
      </c>
      <c r="Q509" s="49">
        <v>0</v>
      </c>
      <c r="R509" s="49">
        <v>115</v>
      </c>
      <c r="S509" s="49">
        <v>0</v>
      </c>
      <c r="T509" s="49">
        <v>0</v>
      </c>
      <c r="U509" s="49">
        <v>500</v>
      </c>
      <c r="V509" s="49">
        <v>0</v>
      </c>
      <c r="W509" s="49">
        <v>0</v>
      </c>
      <c r="X509" s="49">
        <v>0</v>
      </c>
      <c r="Y509" s="49">
        <v>0</v>
      </c>
      <c r="Z509" s="49">
        <v>0</v>
      </c>
      <c r="AA509" s="60">
        <v>0</v>
      </c>
      <c r="AB509" s="49">
        <v>0</v>
      </c>
      <c r="AC509" s="60">
        <v>0</v>
      </c>
      <c r="AD509" s="49">
        <v>0</v>
      </c>
      <c r="AE509" s="60">
        <v>0</v>
      </c>
      <c r="AF509" s="60">
        <v>0</v>
      </c>
    </row>
    <row r="510" spans="1:32">
      <c r="A510" s="62">
        <v>4200618</v>
      </c>
      <c r="B510" s="49" t="s">
        <v>583</v>
      </c>
      <c r="C510" s="49">
        <v>42006</v>
      </c>
      <c r="D510" s="49">
        <v>18</v>
      </c>
      <c r="E510" s="49">
        <v>100241</v>
      </c>
      <c r="F510" s="49" t="s">
        <v>464</v>
      </c>
      <c r="G510" s="49" t="s">
        <v>464</v>
      </c>
      <c r="H510" s="49" t="s">
        <v>464</v>
      </c>
      <c r="I510" s="49" t="s">
        <v>464</v>
      </c>
      <c r="J510" s="49" t="s">
        <v>464</v>
      </c>
      <c r="K510" s="49" t="s">
        <v>464</v>
      </c>
      <c r="L510" s="49">
        <v>136868</v>
      </c>
      <c r="M510" s="49">
        <v>21680</v>
      </c>
      <c r="N510" s="49">
        <v>8275</v>
      </c>
      <c r="O510" s="49">
        <v>9599</v>
      </c>
      <c r="P510" s="49">
        <v>0</v>
      </c>
      <c r="Q510" s="49">
        <v>0</v>
      </c>
      <c r="R510" s="49">
        <v>115</v>
      </c>
      <c r="S510" s="49">
        <v>0</v>
      </c>
      <c r="T510" s="49">
        <v>0</v>
      </c>
      <c r="U510" s="49">
        <v>500</v>
      </c>
      <c r="V510" s="49">
        <v>0</v>
      </c>
      <c r="W510" s="49">
        <v>0</v>
      </c>
      <c r="X510" s="49">
        <v>0</v>
      </c>
      <c r="Y510" s="49">
        <v>0</v>
      </c>
      <c r="Z510" s="49">
        <v>0</v>
      </c>
      <c r="AA510" s="60">
        <v>0</v>
      </c>
      <c r="AB510" s="49">
        <v>0</v>
      </c>
      <c r="AC510" s="60">
        <v>0</v>
      </c>
      <c r="AD510" s="49">
        <v>0</v>
      </c>
      <c r="AE510" s="60">
        <v>0</v>
      </c>
      <c r="AF510" s="60">
        <v>0</v>
      </c>
    </row>
    <row r="511" spans="1:32">
      <c r="A511" s="62">
        <v>4200619</v>
      </c>
      <c r="B511" s="49" t="s">
        <v>583</v>
      </c>
      <c r="C511" s="49">
        <v>42006</v>
      </c>
      <c r="D511" s="49">
        <v>19</v>
      </c>
      <c r="E511" s="49" t="s">
        <v>464</v>
      </c>
      <c r="F511" s="49">
        <v>2</v>
      </c>
      <c r="G511" s="49">
        <v>43800</v>
      </c>
      <c r="H511" s="49">
        <v>1</v>
      </c>
      <c r="I511" s="49">
        <v>5840</v>
      </c>
      <c r="J511" s="49">
        <v>3</v>
      </c>
      <c r="K511" s="49">
        <v>2920</v>
      </c>
      <c r="L511" s="49">
        <v>183428</v>
      </c>
      <c r="M511" s="49">
        <v>29055</v>
      </c>
      <c r="N511" s="49">
        <v>11090</v>
      </c>
      <c r="O511" s="49">
        <v>12864</v>
      </c>
      <c r="P511" s="49">
        <v>0</v>
      </c>
      <c r="Q511" s="49">
        <v>0</v>
      </c>
      <c r="R511" s="49">
        <v>115</v>
      </c>
      <c r="S511" s="49">
        <v>0</v>
      </c>
      <c r="T511" s="49">
        <v>0</v>
      </c>
      <c r="U511" s="49">
        <v>500</v>
      </c>
      <c r="V511" s="49">
        <v>0</v>
      </c>
      <c r="W511" s="49">
        <v>0</v>
      </c>
      <c r="X511" s="49">
        <v>0</v>
      </c>
      <c r="Y511" s="49">
        <v>0</v>
      </c>
      <c r="Z511" s="49">
        <v>0</v>
      </c>
      <c r="AA511" s="49">
        <v>0</v>
      </c>
      <c r="AB511" s="49">
        <v>0</v>
      </c>
      <c r="AC511" s="49">
        <v>0</v>
      </c>
      <c r="AD511" s="49">
        <v>0</v>
      </c>
      <c r="AE511" s="49">
        <v>0</v>
      </c>
      <c r="AF511" s="49">
        <v>0</v>
      </c>
    </row>
    <row r="512" spans="1:32">
      <c r="A512" s="62">
        <v>4200620</v>
      </c>
      <c r="B512" s="49" t="s">
        <v>583</v>
      </c>
      <c r="C512" s="49">
        <v>42006</v>
      </c>
      <c r="D512" s="49">
        <v>20</v>
      </c>
      <c r="E512" s="49" t="s">
        <v>464</v>
      </c>
      <c r="F512" s="49">
        <v>4</v>
      </c>
      <c r="G512" s="49">
        <v>16</v>
      </c>
      <c r="H512" s="49" t="s">
        <v>464</v>
      </c>
      <c r="I512" s="49" t="s">
        <v>464</v>
      </c>
      <c r="J512" s="49" t="s">
        <v>464</v>
      </c>
      <c r="K512" s="49" t="s">
        <v>464</v>
      </c>
      <c r="L512" s="49">
        <v>247190</v>
      </c>
      <c r="M512" s="49">
        <v>39155</v>
      </c>
      <c r="N512" s="49">
        <v>14945</v>
      </c>
      <c r="O512" s="49">
        <v>17336</v>
      </c>
      <c r="P512" s="49">
        <v>0</v>
      </c>
      <c r="Q512" s="49">
        <v>0</v>
      </c>
      <c r="R512" s="49">
        <v>115</v>
      </c>
      <c r="S512" s="49">
        <v>0</v>
      </c>
      <c r="T512" s="49">
        <v>0</v>
      </c>
      <c r="U512" s="49">
        <v>500</v>
      </c>
      <c r="V512" s="49">
        <v>0</v>
      </c>
      <c r="W512" s="49">
        <v>0</v>
      </c>
      <c r="X512" s="49">
        <v>0</v>
      </c>
      <c r="Y512" s="49">
        <v>0</v>
      </c>
      <c r="Z512" s="49">
        <v>0</v>
      </c>
      <c r="AA512" s="49">
        <v>0</v>
      </c>
      <c r="AB512" s="49">
        <v>0</v>
      </c>
      <c r="AC512" s="49">
        <v>0</v>
      </c>
      <c r="AD512" s="49">
        <v>0</v>
      </c>
      <c r="AE512" s="49">
        <v>0</v>
      </c>
      <c r="AF512" s="49">
        <v>0</v>
      </c>
    </row>
    <row r="513" spans="5:32">
      <c r="E513" s="84"/>
      <c r="AA513" s="49"/>
      <c r="AC513" s="49"/>
      <c r="AE513" s="49"/>
      <c r="AF513" s="49"/>
    </row>
    <row r="514" spans="1:32">
      <c r="A514" s="62">
        <v>5300100</v>
      </c>
      <c r="B514" s="49" t="s">
        <v>1014</v>
      </c>
      <c r="C514" s="49">
        <v>53001</v>
      </c>
      <c r="D514" s="49">
        <v>0</v>
      </c>
      <c r="E514" s="49"/>
      <c r="L514" s="49">
        <v>823</v>
      </c>
      <c r="M514" s="49">
        <v>130</v>
      </c>
      <c r="N514" s="49">
        <v>59</v>
      </c>
      <c r="O514" s="49">
        <v>52</v>
      </c>
      <c r="P514" s="49">
        <v>0</v>
      </c>
      <c r="Q514" s="49">
        <v>0</v>
      </c>
      <c r="R514" s="49">
        <v>104</v>
      </c>
      <c r="S514" s="49">
        <v>0</v>
      </c>
      <c r="T514" s="49">
        <v>0</v>
      </c>
      <c r="U514" s="49">
        <v>500</v>
      </c>
      <c r="V514" s="49">
        <v>0</v>
      </c>
      <c r="W514" s="49">
        <v>0</v>
      </c>
      <c r="X514" s="49">
        <v>0</v>
      </c>
      <c r="Y514" s="49">
        <v>0</v>
      </c>
      <c r="Z514" s="49">
        <v>0</v>
      </c>
      <c r="AA514" s="49">
        <v>0</v>
      </c>
      <c r="AB514" s="49">
        <v>0</v>
      </c>
      <c r="AC514" s="49">
        <v>0</v>
      </c>
      <c r="AD514" s="49">
        <v>0</v>
      </c>
      <c r="AE514" s="49">
        <v>0</v>
      </c>
      <c r="AF514" s="49">
        <v>0</v>
      </c>
    </row>
    <row r="515" spans="1:32">
      <c r="A515" s="62">
        <v>5300101</v>
      </c>
      <c r="B515" s="49" t="s">
        <v>1014</v>
      </c>
      <c r="C515" s="49">
        <v>53001</v>
      </c>
      <c r="D515" s="49">
        <v>1</v>
      </c>
      <c r="E515" s="49" t="s">
        <v>464</v>
      </c>
      <c r="F515" s="49">
        <v>1</v>
      </c>
      <c r="G515" s="49">
        <v>340</v>
      </c>
      <c r="H515" s="49" t="s">
        <v>464</v>
      </c>
      <c r="I515" s="49" t="s">
        <v>464</v>
      </c>
      <c r="J515" s="49" t="s">
        <v>464</v>
      </c>
      <c r="K515" s="49" t="s">
        <v>464</v>
      </c>
      <c r="L515" s="49">
        <v>1810</v>
      </c>
      <c r="M515" s="49">
        <v>286</v>
      </c>
      <c r="N515" s="49">
        <v>129</v>
      </c>
      <c r="O515" s="49">
        <v>114</v>
      </c>
      <c r="P515" s="49">
        <v>0</v>
      </c>
      <c r="Q515" s="49">
        <v>0</v>
      </c>
      <c r="R515" s="49">
        <v>104</v>
      </c>
      <c r="S515" s="49">
        <v>0</v>
      </c>
      <c r="T515" s="49">
        <v>0</v>
      </c>
      <c r="U515" s="49">
        <v>500</v>
      </c>
      <c r="V515" s="49">
        <v>0</v>
      </c>
      <c r="W515" s="49">
        <v>0</v>
      </c>
      <c r="X515" s="49">
        <v>0</v>
      </c>
      <c r="Y515" s="49">
        <v>0</v>
      </c>
      <c r="Z515" s="49">
        <v>0</v>
      </c>
      <c r="AA515" s="49">
        <v>0</v>
      </c>
      <c r="AB515" s="49">
        <v>0</v>
      </c>
      <c r="AC515" s="49">
        <v>0</v>
      </c>
      <c r="AD515" s="49">
        <v>0</v>
      </c>
      <c r="AE515" s="49">
        <v>0</v>
      </c>
      <c r="AF515" s="49">
        <v>0</v>
      </c>
    </row>
    <row r="516" spans="1:32">
      <c r="A516" s="62">
        <v>5300102</v>
      </c>
      <c r="B516" s="49" t="s">
        <v>1014</v>
      </c>
      <c r="C516" s="49">
        <v>53001</v>
      </c>
      <c r="D516" s="49">
        <v>2</v>
      </c>
      <c r="E516" s="49">
        <v>100311</v>
      </c>
      <c r="F516" s="49" t="s">
        <v>464</v>
      </c>
      <c r="G516" s="49" t="s">
        <v>464</v>
      </c>
      <c r="H516" s="49" t="s">
        <v>464</v>
      </c>
      <c r="I516" s="49" t="s">
        <v>464</v>
      </c>
      <c r="J516" s="49" t="s">
        <v>464</v>
      </c>
      <c r="K516" s="49" t="s">
        <v>464</v>
      </c>
      <c r="L516" s="49">
        <v>3045</v>
      </c>
      <c r="M516" s="49">
        <v>481</v>
      </c>
      <c r="N516" s="49">
        <v>218</v>
      </c>
      <c r="O516" s="49">
        <v>192</v>
      </c>
      <c r="P516" s="49">
        <v>0</v>
      </c>
      <c r="Q516" s="49">
        <v>0</v>
      </c>
      <c r="R516" s="49">
        <v>104</v>
      </c>
      <c r="S516" s="49">
        <v>0</v>
      </c>
      <c r="T516" s="49">
        <v>0</v>
      </c>
      <c r="U516" s="49">
        <v>500</v>
      </c>
      <c r="V516" s="49">
        <v>0</v>
      </c>
      <c r="W516" s="49">
        <v>0</v>
      </c>
      <c r="X516" s="49">
        <v>0</v>
      </c>
      <c r="Y516" s="49">
        <v>0</v>
      </c>
      <c r="Z516" s="49">
        <v>0</v>
      </c>
      <c r="AA516" s="60">
        <v>0</v>
      </c>
      <c r="AB516" s="49">
        <v>0</v>
      </c>
      <c r="AC516" s="60">
        <v>0</v>
      </c>
      <c r="AD516" s="49">
        <v>0</v>
      </c>
      <c r="AE516" s="60">
        <v>0</v>
      </c>
      <c r="AF516" s="60">
        <v>0</v>
      </c>
    </row>
    <row r="517" spans="1:32">
      <c r="A517" s="62">
        <v>5300103</v>
      </c>
      <c r="B517" s="49" t="s">
        <v>1014</v>
      </c>
      <c r="C517" s="49">
        <v>53001</v>
      </c>
      <c r="D517" s="49">
        <v>3</v>
      </c>
      <c r="E517" s="49" t="s">
        <v>464</v>
      </c>
      <c r="F517" s="49">
        <v>1</v>
      </c>
      <c r="G517" s="49">
        <v>660</v>
      </c>
      <c r="H517" s="49" t="s">
        <v>464</v>
      </c>
      <c r="I517" s="49" t="s">
        <v>464</v>
      </c>
      <c r="J517" s="49" t="s">
        <v>464</v>
      </c>
      <c r="K517" s="49" t="s">
        <v>464</v>
      </c>
      <c r="L517" s="49">
        <v>4691</v>
      </c>
      <c r="M517" s="49">
        <v>741</v>
      </c>
      <c r="N517" s="49">
        <v>336</v>
      </c>
      <c r="O517" s="49">
        <v>296</v>
      </c>
      <c r="P517" s="49">
        <v>0</v>
      </c>
      <c r="Q517" s="49">
        <v>0</v>
      </c>
      <c r="R517" s="49">
        <v>104</v>
      </c>
      <c r="S517" s="49">
        <v>0</v>
      </c>
      <c r="T517" s="49">
        <v>0</v>
      </c>
      <c r="U517" s="49">
        <v>500</v>
      </c>
      <c r="V517" s="49">
        <v>0</v>
      </c>
      <c r="W517" s="49">
        <v>0</v>
      </c>
      <c r="X517" s="49">
        <v>0</v>
      </c>
      <c r="Y517" s="49">
        <v>0</v>
      </c>
      <c r="Z517" s="49">
        <v>0</v>
      </c>
      <c r="AA517" s="60">
        <v>0</v>
      </c>
      <c r="AB517" s="49">
        <v>0</v>
      </c>
      <c r="AC517" s="60">
        <v>0</v>
      </c>
      <c r="AD517" s="49">
        <v>0</v>
      </c>
      <c r="AE517" s="60">
        <v>0</v>
      </c>
      <c r="AF517" s="60">
        <v>0</v>
      </c>
    </row>
    <row r="518" spans="1:32">
      <c r="A518" s="62">
        <v>5300104</v>
      </c>
      <c r="B518" s="49" t="s">
        <v>1014</v>
      </c>
      <c r="C518" s="49">
        <v>53001</v>
      </c>
      <c r="D518" s="49">
        <v>4</v>
      </c>
      <c r="E518" s="49" t="s">
        <v>464</v>
      </c>
      <c r="F518" s="49">
        <v>2</v>
      </c>
      <c r="G518" s="49">
        <v>1650</v>
      </c>
      <c r="H518" s="49">
        <v>1</v>
      </c>
      <c r="I518" s="49">
        <v>220</v>
      </c>
      <c r="J518" s="49">
        <v>3</v>
      </c>
      <c r="K518" s="49">
        <v>110</v>
      </c>
      <c r="L518" s="49">
        <v>6501</v>
      </c>
      <c r="M518" s="49">
        <v>1027</v>
      </c>
      <c r="N518" s="49">
        <v>466</v>
      </c>
      <c r="O518" s="49">
        <v>410</v>
      </c>
      <c r="P518" s="49">
        <v>0</v>
      </c>
      <c r="Q518" s="49">
        <v>0</v>
      </c>
      <c r="R518" s="49">
        <v>104</v>
      </c>
      <c r="S518" s="49">
        <v>0</v>
      </c>
      <c r="T518" s="49">
        <v>0</v>
      </c>
      <c r="U518" s="49">
        <v>500</v>
      </c>
      <c r="V518" s="49">
        <v>0</v>
      </c>
      <c r="W518" s="49">
        <v>0</v>
      </c>
      <c r="X518" s="49">
        <v>0</v>
      </c>
      <c r="Y518" s="49">
        <v>0</v>
      </c>
      <c r="Z518" s="49">
        <v>0</v>
      </c>
      <c r="AA518" s="60">
        <v>0</v>
      </c>
      <c r="AB518" s="49">
        <v>0</v>
      </c>
      <c r="AC518" s="60">
        <v>0</v>
      </c>
      <c r="AD518" s="49">
        <v>0</v>
      </c>
      <c r="AE518" s="60">
        <v>0</v>
      </c>
      <c r="AF518" s="60">
        <v>0</v>
      </c>
    </row>
    <row r="519" spans="1:32">
      <c r="A519" s="62">
        <v>5300105</v>
      </c>
      <c r="B519" s="49" t="s">
        <v>1014</v>
      </c>
      <c r="C519" s="49">
        <v>53001</v>
      </c>
      <c r="D519" s="49">
        <v>5</v>
      </c>
      <c r="E519" s="49" t="s">
        <v>464</v>
      </c>
      <c r="F519" s="49">
        <v>4</v>
      </c>
      <c r="G519" s="49">
        <v>10</v>
      </c>
      <c r="H519" s="49" t="s">
        <v>464</v>
      </c>
      <c r="I519" s="49" t="s">
        <v>464</v>
      </c>
      <c r="J519" s="49" t="s">
        <v>464</v>
      </c>
      <c r="K519" s="49" t="s">
        <v>464</v>
      </c>
      <c r="L519" s="49">
        <v>8476</v>
      </c>
      <c r="M519" s="49">
        <v>1339</v>
      </c>
      <c r="N519" s="49">
        <v>607</v>
      </c>
      <c r="O519" s="49">
        <v>535</v>
      </c>
      <c r="P519" s="49">
        <v>0</v>
      </c>
      <c r="Q519" s="49">
        <v>0</v>
      </c>
      <c r="R519" s="49">
        <v>104</v>
      </c>
      <c r="S519" s="49">
        <v>0</v>
      </c>
      <c r="T519" s="49">
        <v>0</v>
      </c>
      <c r="U519" s="49">
        <v>500</v>
      </c>
      <c r="V519" s="49">
        <v>0</v>
      </c>
      <c r="W519" s="49">
        <v>0</v>
      </c>
      <c r="X519" s="49">
        <v>0</v>
      </c>
      <c r="Y519" s="49">
        <v>0</v>
      </c>
      <c r="Z519" s="49">
        <v>0</v>
      </c>
      <c r="AA519" s="60">
        <v>0</v>
      </c>
      <c r="AB519" s="49">
        <v>0</v>
      </c>
      <c r="AC519" s="60">
        <v>0</v>
      </c>
      <c r="AD519" s="49">
        <v>0</v>
      </c>
      <c r="AE519" s="60">
        <v>0</v>
      </c>
      <c r="AF519" s="60">
        <v>0</v>
      </c>
    </row>
    <row r="520" spans="1:32">
      <c r="A520" s="62">
        <v>5300106</v>
      </c>
      <c r="B520" s="49" t="s">
        <v>1014</v>
      </c>
      <c r="C520" s="49">
        <v>53001</v>
      </c>
      <c r="D520" s="49">
        <v>6</v>
      </c>
      <c r="E520" s="49" t="s">
        <v>464</v>
      </c>
      <c r="F520" s="49">
        <v>1</v>
      </c>
      <c r="G520" s="49">
        <v>780</v>
      </c>
      <c r="H520" s="49" t="s">
        <v>464</v>
      </c>
      <c r="I520" s="49" t="s">
        <v>464</v>
      </c>
      <c r="J520" s="49" t="s">
        <v>464</v>
      </c>
      <c r="K520" s="49" t="s">
        <v>464</v>
      </c>
      <c r="L520" s="49">
        <v>10616</v>
      </c>
      <c r="M520" s="49">
        <v>1677</v>
      </c>
      <c r="N520" s="49">
        <v>761</v>
      </c>
      <c r="O520" s="49">
        <v>670</v>
      </c>
      <c r="P520" s="49">
        <v>0</v>
      </c>
      <c r="Q520" s="49">
        <v>0</v>
      </c>
      <c r="R520" s="49">
        <v>104</v>
      </c>
      <c r="S520" s="49">
        <v>0</v>
      </c>
      <c r="T520" s="49">
        <v>0</v>
      </c>
      <c r="U520" s="49">
        <v>500</v>
      </c>
      <c r="V520" s="49">
        <v>0</v>
      </c>
      <c r="W520" s="49">
        <v>0</v>
      </c>
      <c r="X520" s="49">
        <v>0</v>
      </c>
      <c r="Y520" s="49">
        <v>0</v>
      </c>
      <c r="Z520" s="49">
        <v>0</v>
      </c>
      <c r="AA520" s="60">
        <v>0</v>
      </c>
      <c r="AB520" s="49">
        <v>0</v>
      </c>
      <c r="AC520" s="60">
        <v>0</v>
      </c>
      <c r="AD520" s="49">
        <v>0</v>
      </c>
      <c r="AE520" s="60">
        <v>0</v>
      </c>
      <c r="AF520" s="60">
        <v>0</v>
      </c>
    </row>
    <row r="521" spans="1:32">
      <c r="A521" s="62">
        <v>5300107</v>
      </c>
      <c r="B521" s="49" t="s">
        <v>1014</v>
      </c>
      <c r="C521" s="49">
        <v>53001</v>
      </c>
      <c r="D521" s="49">
        <v>7</v>
      </c>
      <c r="E521" s="49" t="s">
        <v>464</v>
      </c>
      <c r="F521" s="49">
        <v>20</v>
      </c>
      <c r="G521" s="49">
        <v>1000</v>
      </c>
      <c r="H521" s="49" t="s">
        <v>464</v>
      </c>
      <c r="I521" s="49" t="s">
        <v>464</v>
      </c>
      <c r="J521" s="49" t="s">
        <v>464</v>
      </c>
      <c r="K521" s="49" t="s">
        <v>464</v>
      </c>
      <c r="L521" s="49">
        <v>12921</v>
      </c>
      <c r="M521" s="49">
        <v>2041</v>
      </c>
      <c r="N521" s="49">
        <v>926</v>
      </c>
      <c r="O521" s="49">
        <v>816</v>
      </c>
      <c r="P521" s="49">
        <v>0</v>
      </c>
      <c r="Q521" s="49">
        <v>0</v>
      </c>
      <c r="R521" s="49">
        <v>104</v>
      </c>
      <c r="S521" s="49">
        <v>0</v>
      </c>
      <c r="T521" s="49">
        <v>0</v>
      </c>
      <c r="U521" s="49">
        <v>500</v>
      </c>
      <c r="V521" s="49">
        <v>0</v>
      </c>
      <c r="W521" s="49">
        <v>0</v>
      </c>
      <c r="X521" s="49">
        <v>0</v>
      </c>
      <c r="Y521" s="49">
        <v>0</v>
      </c>
      <c r="Z521" s="49">
        <v>0</v>
      </c>
      <c r="AA521" s="60">
        <v>0</v>
      </c>
      <c r="AB521" s="49">
        <v>0</v>
      </c>
      <c r="AC521" s="60">
        <v>0</v>
      </c>
      <c r="AD521" s="49">
        <v>0</v>
      </c>
      <c r="AE521" s="60">
        <v>0</v>
      </c>
      <c r="AF521" s="60">
        <v>0</v>
      </c>
    </row>
    <row r="522" spans="1:32">
      <c r="A522" s="62">
        <v>5300108</v>
      </c>
      <c r="B522" s="49" t="s">
        <v>1014</v>
      </c>
      <c r="C522" s="49">
        <v>53001</v>
      </c>
      <c r="D522" s="49">
        <v>8</v>
      </c>
      <c r="E522" s="49">
        <v>100321</v>
      </c>
      <c r="F522" s="49" t="s">
        <v>464</v>
      </c>
      <c r="G522" s="49" t="s">
        <v>464</v>
      </c>
      <c r="H522" s="49" t="s">
        <v>464</v>
      </c>
      <c r="I522" s="49" t="s">
        <v>464</v>
      </c>
      <c r="J522" s="49" t="s">
        <v>464</v>
      </c>
      <c r="K522" s="49" t="s">
        <v>464</v>
      </c>
      <c r="L522" s="49">
        <v>15390</v>
      </c>
      <c r="M522" s="49">
        <v>2431</v>
      </c>
      <c r="N522" s="49">
        <v>1103</v>
      </c>
      <c r="O522" s="49">
        <v>972</v>
      </c>
      <c r="P522" s="49">
        <v>0</v>
      </c>
      <c r="Q522" s="49">
        <v>0</v>
      </c>
      <c r="R522" s="49">
        <v>104</v>
      </c>
      <c r="S522" s="49">
        <v>0</v>
      </c>
      <c r="T522" s="49">
        <v>0</v>
      </c>
      <c r="U522" s="49">
        <v>500</v>
      </c>
      <c r="V522" s="49">
        <v>0</v>
      </c>
      <c r="W522" s="49">
        <v>0</v>
      </c>
      <c r="X522" s="49">
        <v>0</v>
      </c>
      <c r="Y522" s="49">
        <v>0</v>
      </c>
      <c r="Z522" s="49">
        <v>0</v>
      </c>
      <c r="AA522" s="60">
        <v>0</v>
      </c>
      <c r="AB522" s="49">
        <v>0</v>
      </c>
      <c r="AC522" s="60">
        <v>0</v>
      </c>
      <c r="AD522" s="49">
        <v>0</v>
      </c>
      <c r="AE522" s="60">
        <v>0</v>
      </c>
      <c r="AF522" s="60">
        <v>0</v>
      </c>
    </row>
    <row r="523" spans="1:32">
      <c r="A523" s="62">
        <v>5300109</v>
      </c>
      <c r="B523" s="49" t="s">
        <v>1014</v>
      </c>
      <c r="C523" s="49">
        <v>53001</v>
      </c>
      <c r="D523" s="49">
        <v>9</v>
      </c>
      <c r="E523" s="49" t="s">
        <v>464</v>
      </c>
      <c r="F523" s="49">
        <v>2</v>
      </c>
      <c r="G523" s="49">
        <v>2550</v>
      </c>
      <c r="H523" s="49">
        <v>1</v>
      </c>
      <c r="I523" s="49">
        <v>340</v>
      </c>
      <c r="J523" s="49">
        <v>3</v>
      </c>
      <c r="K523" s="49">
        <v>170</v>
      </c>
      <c r="L523" s="49">
        <v>18023</v>
      </c>
      <c r="M523" s="49">
        <v>2847</v>
      </c>
      <c r="N523" s="49">
        <v>1292</v>
      </c>
      <c r="O523" s="49">
        <v>1138</v>
      </c>
      <c r="P523" s="49">
        <v>0</v>
      </c>
      <c r="Q523" s="49">
        <v>0</v>
      </c>
      <c r="R523" s="49">
        <v>104</v>
      </c>
      <c r="S523" s="49">
        <v>0</v>
      </c>
      <c r="T523" s="49">
        <v>0</v>
      </c>
      <c r="U523" s="49">
        <v>500</v>
      </c>
      <c r="V523" s="49">
        <v>0</v>
      </c>
      <c r="W523" s="49">
        <v>0</v>
      </c>
      <c r="X523" s="49">
        <v>0</v>
      </c>
      <c r="Y523" s="49">
        <v>0</v>
      </c>
      <c r="Z523" s="49">
        <v>0</v>
      </c>
      <c r="AA523" s="60">
        <v>0</v>
      </c>
      <c r="AB523" s="49">
        <v>0</v>
      </c>
      <c r="AC523" s="60">
        <v>0</v>
      </c>
      <c r="AD523" s="49">
        <v>0</v>
      </c>
      <c r="AE523" s="60">
        <v>0</v>
      </c>
      <c r="AF523" s="60">
        <v>0</v>
      </c>
    </row>
    <row r="524" spans="1:32">
      <c r="A524" s="62">
        <v>5300110</v>
      </c>
      <c r="B524" s="49" t="s">
        <v>1014</v>
      </c>
      <c r="C524" s="49">
        <v>53001</v>
      </c>
      <c r="D524" s="49">
        <v>10</v>
      </c>
      <c r="E524" s="49" t="s">
        <v>464</v>
      </c>
      <c r="F524" s="49">
        <v>4</v>
      </c>
      <c r="G524" s="49">
        <v>12</v>
      </c>
      <c r="H524" s="49" t="s">
        <v>464</v>
      </c>
      <c r="I524" s="49" t="s">
        <v>464</v>
      </c>
      <c r="J524" s="49" t="s">
        <v>464</v>
      </c>
      <c r="K524" s="49" t="s">
        <v>464</v>
      </c>
      <c r="L524" s="49">
        <v>20821</v>
      </c>
      <c r="M524" s="49">
        <v>3289</v>
      </c>
      <c r="N524" s="49">
        <v>1492</v>
      </c>
      <c r="O524" s="49">
        <v>1315</v>
      </c>
      <c r="P524" s="49">
        <v>0</v>
      </c>
      <c r="Q524" s="49">
        <v>0</v>
      </c>
      <c r="R524" s="49">
        <v>104</v>
      </c>
      <c r="S524" s="49">
        <v>0</v>
      </c>
      <c r="T524" s="49">
        <v>0</v>
      </c>
      <c r="U524" s="49">
        <v>500</v>
      </c>
      <c r="V524" s="49">
        <v>0</v>
      </c>
      <c r="W524" s="49">
        <v>0</v>
      </c>
      <c r="X524" s="49">
        <v>0</v>
      </c>
      <c r="Y524" s="49">
        <v>0</v>
      </c>
      <c r="Z524" s="49">
        <v>0</v>
      </c>
      <c r="AA524" s="60">
        <v>0</v>
      </c>
      <c r="AB524" s="49">
        <v>0</v>
      </c>
      <c r="AC524" s="60">
        <v>0</v>
      </c>
      <c r="AD524" s="49">
        <v>0</v>
      </c>
      <c r="AE524" s="60">
        <v>0</v>
      </c>
      <c r="AF524" s="60">
        <v>0</v>
      </c>
    </row>
    <row r="525" spans="1:32">
      <c r="A525" s="62">
        <v>5300111</v>
      </c>
      <c r="B525" s="49" t="s">
        <v>1014</v>
      </c>
      <c r="C525" s="49">
        <v>53001</v>
      </c>
      <c r="D525" s="49">
        <v>11</v>
      </c>
      <c r="E525" s="49" t="s">
        <v>464</v>
      </c>
      <c r="F525" s="49">
        <v>1</v>
      </c>
      <c r="G525" s="49">
        <v>1380</v>
      </c>
      <c r="H525" s="49" t="s">
        <v>464</v>
      </c>
      <c r="I525" s="49" t="s">
        <v>464</v>
      </c>
      <c r="J525" s="49" t="s">
        <v>464</v>
      </c>
      <c r="K525" s="49" t="s">
        <v>464</v>
      </c>
      <c r="L525" s="49">
        <v>24607</v>
      </c>
      <c r="M525" s="49">
        <v>3887</v>
      </c>
      <c r="N525" s="49">
        <v>1764</v>
      </c>
      <c r="O525" s="49">
        <v>1554</v>
      </c>
      <c r="P525" s="49">
        <v>0</v>
      </c>
      <c r="Q525" s="49">
        <v>0</v>
      </c>
      <c r="R525" s="49">
        <v>104</v>
      </c>
      <c r="S525" s="49">
        <v>0</v>
      </c>
      <c r="T525" s="49">
        <v>0</v>
      </c>
      <c r="U525" s="49">
        <v>500</v>
      </c>
      <c r="V525" s="49">
        <v>0</v>
      </c>
      <c r="W525" s="49">
        <v>0</v>
      </c>
      <c r="X525" s="49">
        <v>0</v>
      </c>
      <c r="Y525" s="49">
        <v>0</v>
      </c>
      <c r="Z525" s="49">
        <v>0</v>
      </c>
      <c r="AA525" s="60">
        <v>0</v>
      </c>
      <c r="AB525" s="49">
        <v>0</v>
      </c>
      <c r="AC525" s="60">
        <v>0</v>
      </c>
      <c r="AD525" s="49">
        <v>0</v>
      </c>
      <c r="AE525" s="60">
        <v>0</v>
      </c>
      <c r="AF525" s="60">
        <v>0</v>
      </c>
    </row>
    <row r="526" spans="1:32">
      <c r="A526" s="62">
        <v>5300112</v>
      </c>
      <c r="B526" s="49" t="s">
        <v>1014</v>
      </c>
      <c r="C526" s="49">
        <v>53001</v>
      </c>
      <c r="D526" s="49">
        <v>12</v>
      </c>
      <c r="E526" s="49" t="s">
        <v>464</v>
      </c>
      <c r="F526" s="49">
        <v>19</v>
      </c>
      <c r="G526" s="49">
        <v>1500</v>
      </c>
      <c r="H526" s="49" t="s">
        <v>464</v>
      </c>
      <c r="I526" s="49" t="s">
        <v>464</v>
      </c>
      <c r="J526" s="49" t="s">
        <v>464</v>
      </c>
      <c r="K526" s="49" t="s">
        <v>464</v>
      </c>
      <c r="L526" s="49">
        <v>29792</v>
      </c>
      <c r="M526" s="49">
        <v>4706</v>
      </c>
      <c r="N526" s="49">
        <v>2135</v>
      </c>
      <c r="O526" s="49">
        <v>1882</v>
      </c>
      <c r="P526" s="49">
        <v>0</v>
      </c>
      <c r="Q526" s="49">
        <v>0</v>
      </c>
      <c r="R526" s="49">
        <v>104</v>
      </c>
      <c r="S526" s="49">
        <v>0</v>
      </c>
      <c r="T526" s="49">
        <v>0</v>
      </c>
      <c r="U526" s="49">
        <v>500</v>
      </c>
      <c r="V526" s="49">
        <v>0</v>
      </c>
      <c r="W526" s="49">
        <v>0</v>
      </c>
      <c r="X526" s="49">
        <v>0</v>
      </c>
      <c r="Y526" s="49">
        <v>0</v>
      </c>
      <c r="Z526" s="49">
        <v>0</v>
      </c>
      <c r="AA526" s="60">
        <v>0</v>
      </c>
      <c r="AB526" s="49">
        <v>0</v>
      </c>
      <c r="AC526" s="60">
        <v>0</v>
      </c>
      <c r="AD526" s="49">
        <v>0</v>
      </c>
      <c r="AE526" s="60">
        <v>0</v>
      </c>
      <c r="AF526" s="60">
        <v>0</v>
      </c>
    </row>
    <row r="527" spans="1:32">
      <c r="A527" s="62">
        <v>5300113</v>
      </c>
      <c r="B527" s="49" t="s">
        <v>1014</v>
      </c>
      <c r="C527" s="49">
        <v>53001</v>
      </c>
      <c r="D527" s="49">
        <v>13</v>
      </c>
      <c r="E527" s="49">
        <v>100331</v>
      </c>
      <c r="F527" s="49" t="s">
        <v>464</v>
      </c>
      <c r="G527" s="49" t="s">
        <v>464</v>
      </c>
      <c r="H527" s="49" t="s">
        <v>464</v>
      </c>
      <c r="I527" s="49" t="s">
        <v>464</v>
      </c>
      <c r="J527" s="49" t="s">
        <v>464</v>
      </c>
      <c r="K527" s="49" t="s">
        <v>464</v>
      </c>
      <c r="L527" s="49">
        <v>36870</v>
      </c>
      <c r="M527" s="49">
        <v>5824</v>
      </c>
      <c r="N527" s="49">
        <v>2643</v>
      </c>
      <c r="O527" s="49">
        <v>2329</v>
      </c>
      <c r="P527" s="49">
        <v>0</v>
      </c>
      <c r="Q527" s="49">
        <v>0</v>
      </c>
      <c r="R527" s="49">
        <v>104</v>
      </c>
      <c r="S527" s="49">
        <v>0</v>
      </c>
      <c r="T527" s="49">
        <v>0</v>
      </c>
      <c r="U527" s="49">
        <v>500</v>
      </c>
      <c r="V527" s="49">
        <v>0</v>
      </c>
      <c r="W527" s="49">
        <v>0</v>
      </c>
      <c r="X527" s="49">
        <v>0</v>
      </c>
      <c r="Y527" s="49">
        <v>0</v>
      </c>
      <c r="Z527" s="49">
        <v>0</v>
      </c>
      <c r="AA527" s="60">
        <v>0</v>
      </c>
      <c r="AB527" s="49">
        <v>0</v>
      </c>
      <c r="AC527" s="60">
        <v>0</v>
      </c>
      <c r="AD527" s="49">
        <v>0</v>
      </c>
      <c r="AE527" s="60">
        <v>0</v>
      </c>
      <c r="AF527" s="60">
        <v>0</v>
      </c>
    </row>
    <row r="528" spans="1:32">
      <c r="A528" s="62">
        <v>5300114</v>
      </c>
      <c r="B528" s="49" t="s">
        <v>1014</v>
      </c>
      <c r="C528" s="49">
        <v>53001</v>
      </c>
      <c r="D528" s="49">
        <v>14</v>
      </c>
      <c r="E528" s="49" t="s">
        <v>464</v>
      </c>
      <c r="F528" s="49">
        <v>2</v>
      </c>
      <c r="G528" s="49">
        <v>9150</v>
      </c>
      <c r="H528" s="49">
        <v>1</v>
      </c>
      <c r="I528" s="49">
        <v>1220</v>
      </c>
      <c r="J528" s="49">
        <v>3</v>
      </c>
      <c r="K528" s="49">
        <v>610</v>
      </c>
      <c r="L528" s="49">
        <v>46499</v>
      </c>
      <c r="M528" s="49">
        <v>7345</v>
      </c>
      <c r="N528" s="49">
        <v>3333</v>
      </c>
      <c r="O528" s="49">
        <v>2938</v>
      </c>
      <c r="P528" s="49">
        <v>0</v>
      </c>
      <c r="Q528" s="49">
        <v>0</v>
      </c>
      <c r="R528" s="49">
        <v>104</v>
      </c>
      <c r="S528" s="49">
        <v>0</v>
      </c>
      <c r="T528" s="49">
        <v>0</v>
      </c>
      <c r="U528" s="49">
        <v>500</v>
      </c>
      <c r="V528" s="49">
        <v>0</v>
      </c>
      <c r="W528" s="49">
        <v>0</v>
      </c>
      <c r="X528" s="49">
        <v>0</v>
      </c>
      <c r="Y528" s="49">
        <v>0</v>
      </c>
      <c r="Z528" s="49">
        <v>0</v>
      </c>
      <c r="AA528" s="60">
        <v>0</v>
      </c>
      <c r="AB528" s="49">
        <v>0</v>
      </c>
      <c r="AC528" s="60">
        <v>0</v>
      </c>
      <c r="AD528" s="49">
        <v>0</v>
      </c>
      <c r="AE528" s="60">
        <v>0</v>
      </c>
      <c r="AF528" s="60">
        <v>0</v>
      </c>
    </row>
    <row r="529" spans="1:32">
      <c r="A529" s="62">
        <v>5300115</v>
      </c>
      <c r="B529" s="49" t="s">
        <v>1014</v>
      </c>
      <c r="C529" s="49">
        <v>53001</v>
      </c>
      <c r="D529" s="49">
        <v>15</v>
      </c>
      <c r="E529" s="49" t="s">
        <v>464</v>
      </c>
      <c r="F529" s="49">
        <v>4</v>
      </c>
      <c r="G529" s="49">
        <v>14</v>
      </c>
      <c r="H529" s="49" t="s">
        <v>464</v>
      </c>
      <c r="I529" s="49" t="s">
        <v>464</v>
      </c>
      <c r="J529" s="49" t="s">
        <v>464</v>
      </c>
      <c r="K529" s="49" t="s">
        <v>464</v>
      </c>
      <c r="L529" s="49">
        <v>59667</v>
      </c>
      <c r="M529" s="49">
        <v>9425</v>
      </c>
      <c r="N529" s="49">
        <v>4277</v>
      </c>
      <c r="O529" s="49">
        <v>3770</v>
      </c>
      <c r="P529" s="49">
        <v>0</v>
      </c>
      <c r="Q529" s="49">
        <v>0</v>
      </c>
      <c r="R529" s="49">
        <v>104</v>
      </c>
      <c r="S529" s="49">
        <v>0</v>
      </c>
      <c r="T529" s="49">
        <v>0</v>
      </c>
      <c r="U529" s="49">
        <v>500</v>
      </c>
      <c r="V529" s="49">
        <v>0</v>
      </c>
      <c r="W529" s="49">
        <v>0</v>
      </c>
      <c r="X529" s="49">
        <v>0</v>
      </c>
      <c r="Y529" s="49">
        <v>0</v>
      </c>
      <c r="Z529" s="49">
        <v>0</v>
      </c>
      <c r="AA529" s="60">
        <v>0</v>
      </c>
      <c r="AB529" s="49">
        <v>0</v>
      </c>
      <c r="AC529" s="60">
        <v>0</v>
      </c>
      <c r="AD529" s="49">
        <v>0</v>
      </c>
      <c r="AE529" s="60">
        <v>0</v>
      </c>
      <c r="AF529" s="60">
        <v>0</v>
      </c>
    </row>
    <row r="530" spans="1:32">
      <c r="A530" s="62">
        <v>5300116</v>
      </c>
      <c r="B530" s="49" t="s">
        <v>1014</v>
      </c>
      <c r="C530" s="49">
        <v>53001</v>
      </c>
      <c r="D530" s="49">
        <v>16</v>
      </c>
      <c r="E530" s="49" t="s">
        <v>464</v>
      </c>
      <c r="F530" s="49">
        <v>1</v>
      </c>
      <c r="G530" s="49">
        <v>6840</v>
      </c>
      <c r="H530" s="49" t="s">
        <v>464</v>
      </c>
      <c r="I530" s="49" t="s">
        <v>464</v>
      </c>
      <c r="J530" s="49" t="s">
        <v>464</v>
      </c>
      <c r="K530" s="49" t="s">
        <v>464</v>
      </c>
      <c r="L530" s="49">
        <v>77691</v>
      </c>
      <c r="M530" s="49">
        <v>12272</v>
      </c>
      <c r="N530" s="49">
        <v>5569</v>
      </c>
      <c r="O530" s="49">
        <v>4908</v>
      </c>
      <c r="P530" s="49">
        <v>0</v>
      </c>
      <c r="Q530" s="49">
        <v>0</v>
      </c>
      <c r="R530" s="49">
        <v>104</v>
      </c>
      <c r="S530" s="49">
        <v>0</v>
      </c>
      <c r="T530" s="49">
        <v>0</v>
      </c>
      <c r="U530" s="49">
        <v>500</v>
      </c>
      <c r="V530" s="49">
        <v>0</v>
      </c>
      <c r="W530" s="49">
        <v>0</v>
      </c>
      <c r="X530" s="49">
        <v>0</v>
      </c>
      <c r="Y530" s="49">
        <v>0</v>
      </c>
      <c r="Z530" s="49">
        <v>0</v>
      </c>
      <c r="AA530" s="60">
        <v>0</v>
      </c>
      <c r="AB530" s="49">
        <v>0</v>
      </c>
      <c r="AC530" s="60">
        <v>0</v>
      </c>
      <c r="AD530" s="49">
        <v>0</v>
      </c>
      <c r="AE530" s="60">
        <v>0</v>
      </c>
      <c r="AF530" s="60">
        <v>0</v>
      </c>
    </row>
    <row r="531" spans="1:32">
      <c r="A531" s="62">
        <v>5300117</v>
      </c>
      <c r="B531" s="49" t="s">
        <v>1014</v>
      </c>
      <c r="C531" s="49">
        <v>53001</v>
      </c>
      <c r="D531" s="49">
        <v>17</v>
      </c>
      <c r="E531" s="49" t="s">
        <v>464</v>
      </c>
      <c r="F531" s="49">
        <v>20</v>
      </c>
      <c r="G531" s="49">
        <v>2000</v>
      </c>
      <c r="H531" s="49" t="s">
        <v>464</v>
      </c>
      <c r="I531" s="49" t="s">
        <v>464</v>
      </c>
      <c r="J531" s="49" t="s">
        <v>464</v>
      </c>
      <c r="K531" s="49" t="s">
        <v>464</v>
      </c>
      <c r="L531" s="49">
        <v>102381</v>
      </c>
      <c r="M531" s="49">
        <v>16172</v>
      </c>
      <c r="N531" s="49">
        <v>7339</v>
      </c>
      <c r="O531" s="49">
        <v>6468</v>
      </c>
      <c r="P531" s="49">
        <v>0</v>
      </c>
      <c r="Q531" s="49">
        <v>0</v>
      </c>
      <c r="R531" s="49">
        <v>104</v>
      </c>
      <c r="S531" s="49">
        <v>0</v>
      </c>
      <c r="T531" s="49">
        <v>0</v>
      </c>
      <c r="U531" s="49">
        <v>500</v>
      </c>
      <c r="V531" s="49">
        <v>0</v>
      </c>
      <c r="W531" s="49">
        <v>0</v>
      </c>
      <c r="X531" s="49">
        <v>0</v>
      </c>
      <c r="Y531" s="49">
        <v>0</v>
      </c>
      <c r="Z531" s="49">
        <v>0</v>
      </c>
      <c r="AA531" s="60">
        <v>0</v>
      </c>
      <c r="AB531" s="49">
        <v>0</v>
      </c>
      <c r="AC531" s="60">
        <v>0</v>
      </c>
      <c r="AD531" s="49">
        <v>0</v>
      </c>
      <c r="AE531" s="60">
        <v>0</v>
      </c>
      <c r="AF531" s="60">
        <v>0</v>
      </c>
    </row>
    <row r="532" spans="1:32">
      <c r="A532" s="62">
        <v>5300118</v>
      </c>
      <c r="B532" s="49" t="s">
        <v>1014</v>
      </c>
      <c r="C532" s="49">
        <v>53001</v>
      </c>
      <c r="D532" s="49">
        <v>18</v>
      </c>
      <c r="E532" s="49">
        <v>100341</v>
      </c>
      <c r="F532" s="49" t="s">
        <v>464</v>
      </c>
      <c r="G532" s="49" t="s">
        <v>464</v>
      </c>
      <c r="H532" s="49" t="s">
        <v>464</v>
      </c>
      <c r="I532" s="49" t="s">
        <v>464</v>
      </c>
      <c r="J532" s="49" t="s">
        <v>464</v>
      </c>
      <c r="K532" s="49" t="s">
        <v>464</v>
      </c>
      <c r="L532" s="49">
        <v>136206</v>
      </c>
      <c r="M532" s="49">
        <v>21515</v>
      </c>
      <c r="N532" s="49">
        <v>9764</v>
      </c>
      <c r="O532" s="49">
        <v>8606</v>
      </c>
      <c r="P532" s="49">
        <v>0</v>
      </c>
      <c r="Q532" s="49">
        <v>0</v>
      </c>
      <c r="R532" s="49">
        <v>104</v>
      </c>
      <c r="S532" s="49">
        <v>0</v>
      </c>
      <c r="T532" s="49">
        <v>0</v>
      </c>
      <c r="U532" s="49">
        <v>500</v>
      </c>
      <c r="V532" s="49">
        <v>0</v>
      </c>
      <c r="W532" s="49">
        <v>0</v>
      </c>
      <c r="X532" s="49">
        <v>0</v>
      </c>
      <c r="Y532" s="49">
        <v>0</v>
      </c>
      <c r="Z532" s="49">
        <v>0</v>
      </c>
      <c r="AA532" s="60">
        <v>0</v>
      </c>
      <c r="AB532" s="49">
        <v>0</v>
      </c>
      <c r="AC532" s="60">
        <v>0</v>
      </c>
      <c r="AD532" s="49">
        <v>0</v>
      </c>
      <c r="AE532" s="60">
        <v>0</v>
      </c>
      <c r="AF532" s="60">
        <v>0</v>
      </c>
    </row>
    <row r="533" spans="1:32">
      <c r="A533" s="62">
        <v>5300119</v>
      </c>
      <c r="B533" s="49" t="s">
        <v>1014</v>
      </c>
      <c r="C533" s="49">
        <v>53001</v>
      </c>
      <c r="D533" s="49">
        <v>19</v>
      </c>
      <c r="E533" s="49" t="s">
        <v>464</v>
      </c>
      <c r="F533" s="49">
        <v>2</v>
      </c>
      <c r="G533" s="49">
        <v>43800</v>
      </c>
      <c r="H533" s="49">
        <v>1</v>
      </c>
      <c r="I533" s="49">
        <v>5840</v>
      </c>
      <c r="J533" s="49">
        <v>3</v>
      </c>
      <c r="K533" s="49">
        <v>2920</v>
      </c>
      <c r="L533" s="49">
        <v>182541</v>
      </c>
      <c r="M533" s="49">
        <v>28834</v>
      </c>
      <c r="N533" s="49">
        <v>13086</v>
      </c>
      <c r="O533" s="49">
        <v>11533</v>
      </c>
      <c r="P533" s="49">
        <v>0</v>
      </c>
      <c r="Q533" s="49">
        <v>0</v>
      </c>
      <c r="R533" s="49">
        <v>104</v>
      </c>
      <c r="S533" s="49">
        <v>0</v>
      </c>
      <c r="T533" s="49">
        <v>0</v>
      </c>
      <c r="U533" s="49">
        <v>500</v>
      </c>
      <c r="V533" s="49">
        <v>0</v>
      </c>
      <c r="W533" s="49">
        <v>0</v>
      </c>
      <c r="X533" s="49">
        <v>0</v>
      </c>
      <c r="Y533" s="49">
        <v>0</v>
      </c>
      <c r="Z533" s="49">
        <v>0</v>
      </c>
      <c r="AA533" s="60">
        <v>0</v>
      </c>
      <c r="AB533" s="49">
        <v>0</v>
      </c>
      <c r="AC533" s="60">
        <v>0</v>
      </c>
      <c r="AD533" s="49">
        <v>0</v>
      </c>
      <c r="AE533" s="60">
        <v>0</v>
      </c>
      <c r="AF533" s="60">
        <v>0</v>
      </c>
    </row>
    <row r="534" spans="1:32">
      <c r="A534" s="62">
        <v>5300120</v>
      </c>
      <c r="B534" s="49" t="s">
        <v>1014</v>
      </c>
      <c r="C534" s="49">
        <v>53001</v>
      </c>
      <c r="D534" s="49">
        <v>20</v>
      </c>
      <c r="E534" s="49" t="s">
        <v>464</v>
      </c>
      <c r="F534" s="49">
        <v>4</v>
      </c>
      <c r="G534" s="49">
        <v>16</v>
      </c>
      <c r="H534" s="49" t="s">
        <v>464</v>
      </c>
      <c r="I534" s="49" t="s">
        <v>464</v>
      </c>
      <c r="J534" s="49" t="s">
        <v>464</v>
      </c>
      <c r="K534" s="49" t="s">
        <v>464</v>
      </c>
      <c r="L534" s="49">
        <v>245994</v>
      </c>
      <c r="M534" s="49">
        <v>38857</v>
      </c>
      <c r="N534" s="49">
        <v>17635</v>
      </c>
      <c r="O534" s="49">
        <v>15542</v>
      </c>
      <c r="P534" s="49">
        <v>0</v>
      </c>
      <c r="Q534" s="49">
        <v>0</v>
      </c>
      <c r="R534" s="49">
        <v>104</v>
      </c>
      <c r="S534" s="49">
        <v>0</v>
      </c>
      <c r="T534" s="49">
        <v>0</v>
      </c>
      <c r="U534" s="49">
        <v>500</v>
      </c>
      <c r="V534" s="49">
        <v>0</v>
      </c>
      <c r="W534" s="49">
        <v>0</v>
      </c>
      <c r="X534" s="49">
        <v>0</v>
      </c>
      <c r="Y534" s="49">
        <v>0</v>
      </c>
      <c r="Z534" s="49">
        <v>0</v>
      </c>
      <c r="AA534" s="60">
        <v>0</v>
      </c>
      <c r="AB534" s="49">
        <v>0</v>
      </c>
      <c r="AC534" s="60">
        <v>0</v>
      </c>
      <c r="AD534" s="49">
        <v>0</v>
      </c>
      <c r="AE534" s="60">
        <v>0</v>
      </c>
      <c r="AF534" s="60">
        <v>0</v>
      </c>
    </row>
    <row r="535" spans="1:32">
      <c r="A535" s="62">
        <v>5200200</v>
      </c>
      <c r="B535" s="49" t="s">
        <v>1015</v>
      </c>
      <c r="C535" s="49">
        <v>52002</v>
      </c>
      <c r="D535" s="49">
        <v>0</v>
      </c>
      <c r="E535" s="49"/>
      <c r="L535" s="49">
        <v>805</v>
      </c>
      <c r="M535" s="49">
        <v>136</v>
      </c>
      <c r="N535" s="49">
        <v>49</v>
      </c>
      <c r="O535" s="49">
        <v>60</v>
      </c>
      <c r="P535" s="49">
        <v>0</v>
      </c>
      <c r="Q535" s="49">
        <v>0</v>
      </c>
      <c r="R535" s="49">
        <v>99</v>
      </c>
      <c r="S535" s="49">
        <v>0</v>
      </c>
      <c r="T535" s="49">
        <v>0</v>
      </c>
      <c r="U535" s="49">
        <v>500</v>
      </c>
      <c r="V535" s="49">
        <v>0</v>
      </c>
      <c r="W535" s="49">
        <v>0</v>
      </c>
      <c r="X535" s="49">
        <v>0</v>
      </c>
      <c r="Y535" s="49">
        <v>0</v>
      </c>
      <c r="Z535" s="49">
        <v>0</v>
      </c>
      <c r="AA535" s="60">
        <v>0</v>
      </c>
      <c r="AB535" s="49">
        <v>0</v>
      </c>
      <c r="AC535" s="60">
        <v>0</v>
      </c>
      <c r="AD535" s="49">
        <v>0</v>
      </c>
      <c r="AE535" s="60">
        <v>0</v>
      </c>
      <c r="AF535" s="60">
        <v>0</v>
      </c>
    </row>
    <row r="536" spans="1:32">
      <c r="A536" s="62">
        <v>5200201</v>
      </c>
      <c r="B536" s="49" t="s">
        <v>1015</v>
      </c>
      <c r="C536" s="49">
        <v>52002</v>
      </c>
      <c r="D536" s="49">
        <v>1</v>
      </c>
      <c r="E536" s="49" t="s">
        <v>464</v>
      </c>
      <c r="F536" s="49">
        <v>1</v>
      </c>
      <c r="G536" s="49">
        <v>340</v>
      </c>
      <c r="H536" s="49" t="s">
        <v>464</v>
      </c>
      <c r="I536" s="49" t="s">
        <v>464</v>
      </c>
      <c r="J536" s="49" t="s">
        <v>464</v>
      </c>
      <c r="K536" s="49" t="s">
        <v>464</v>
      </c>
      <c r="L536" s="49">
        <v>1771</v>
      </c>
      <c r="M536" s="49">
        <v>299</v>
      </c>
      <c r="N536" s="49">
        <v>107</v>
      </c>
      <c r="O536" s="49">
        <v>132</v>
      </c>
      <c r="P536" s="49">
        <v>0</v>
      </c>
      <c r="Q536" s="49">
        <v>0</v>
      </c>
      <c r="R536" s="49">
        <v>99</v>
      </c>
      <c r="S536" s="49">
        <v>0</v>
      </c>
      <c r="T536" s="49">
        <v>0</v>
      </c>
      <c r="U536" s="49">
        <v>500</v>
      </c>
      <c r="V536" s="49">
        <v>0</v>
      </c>
      <c r="W536" s="49">
        <v>0</v>
      </c>
      <c r="X536" s="49">
        <v>0</v>
      </c>
      <c r="Y536" s="49">
        <v>0</v>
      </c>
      <c r="Z536" s="49">
        <v>0</v>
      </c>
      <c r="AA536" s="60">
        <v>0</v>
      </c>
      <c r="AB536" s="49">
        <v>0</v>
      </c>
      <c r="AC536" s="60">
        <v>0</v>
      </c>
      <c r="AD536" s="49">
        <v>0</v>
      </c>
      <c r="AE536" s="60">
        <v>0</v>
      </c>
      <c r="AF536" s="60">
        <v>0</v>
      </c>
    </row>
    <row r="537" spans="1:32">
      <c r="A537" s="62">
        <v>5200202</v>
      </c>
      <c r="B537" s="49" t="s">
        <v>1015</v>
      </c>
      <c r="C537" s="49">
        <v>52002</v>
      </c>
      <c r="D537" s="49">
        <v>2</v>
      </c>
      <c r="E537" s="49">
        <v>100211</v>
      </c>
      <c r="F537" s="49" t="s">
        <v>464</v>
      </c>
      <c r="G537" s="49" t="s">
        <v>464</v>
      </c>
      <c r="H537" s="49" t="s">
        <v>464</v>
      </c>
      <c r="I537" s="49" t="s">
        <v>464</v>
      </c>
      <c r="J537" s="49" t="s">
        <v>464</v>
      </c>
      <c r="K537" s="49" t="s">
        <v>464</v>
      </c>
      <c r="L537" s="49">
        <v>2978</v>
      </c>
      <c r="M537" s="49">
        <v>503</v>
      </c>
      <c r="N537" s="49">
        <v>181</v>
      </c>
      <c r="O537" s="49">
        <v>222</v>
      </c>
      <c r="P537" s="49">
        <v>0</v>
      </c>
      <c r="Q537" s="49">
        <v>0</v>
      </c>
      <c r="R537" s="49">
        <v>99</v>
      </c>
      <c r="S537" s="49">
        <v>0</v>
      </c>
      <c r="T537" s="49">
        <v>0</v>
      </c>
      <c r="U537" s="49">
        <v>500</v>
      </c>
      <c r="V537" s="49">
        <v>0</v>
      </c>
      <c r="W537" s="49">
        <v>0</v>
      </c>
      <c r="X537" s="49">
        <v>0</v>
      </c>
      <c r="Y537" s="49">
        <v>0</v>
      </c>
      <c r="Z537" s="49">
        <v>0</v>
      </c>
      <c r="AA537" s="60">
        <v>0</v>
      </c>
      <c r="AB537" s="49">
        <v>0</v>
      </c>
      <c r="AC537" s="60">
        <v>0</v>
      </c>
      <c r="AD537" s="49">
        <v>0</v>
      </c>
      <c r="AE537" s="60">
        <v>0</v>
      </c>
      <c r="AF537" s="60">
        <v>0</v>
      </c>
    </row>
    <row r="538" spans="1:32">
      <c r="A538" s="62">
        <v>5200203</v>
      </c>
      <c r="B538" s="49" t="s">
        <v>1015</v>
      </c>
      <c r="C538" s="49">
        <v>52002</v>
      </c>
      <c r="D538" s="49">
        <v>3</v>
      </c>
      <c r="E538" s="49" t="s">
        <v>464</v>
      </c>
      <c r="F538" s="49">
        <v>1</v>
      </c>
      <c r="G538" s="49">
        <v>660</v>
      </c>
      <c r="H538" s="49" t="s">
        <v>464</v>
      </c>
      <c r="I538" s="49" t="s">
        <v>464</v>
      </c>
      <c r="J538" s="49" t="s">
        <v>464</v>
      </c>
      <c r="K538" s="49" t="s">
        <v>464</v>
      </c>
      <c r="L538" s="49">
        <v>4588</v>
      </c>
      <c r="M538" s="49">
        <v>775</v>
      </c>
      <c r="N538" s="49">
        <v>279</v>
      </c>
      <c r="O538" s="49">
        <v>342</v>
      </c>
      <c r="P538" s="49">
        <v>0</v>
      </c>
      <c r="Q538" s="49">
        <v>0</v>
      </c>
      <c r="R538" s="49">
        <v>99</v>
      </c>
      <c r="S538" s="49">
        <v>0</v>
      </c>
      <c r="T538" s="49">
        <v>0</v>
      </c>
      <c r="U538" s="49">
        <v>500</v>
      </c>
      <c r="V538" s="49">
        <v>0</v>
      </c>
      <c r="W538" s="49">
        <v>0</v>
      </c>
      <c r="X538" s="49">
        <v>0</v>
      </c>
      <c r="Y538" s="49">
        <v>0</v>
      </c>
      <c r="Z538" s="49">
        <v>0</v>
      </c>
      <c r="AA538" s="60">
        <v>0</v>
      </c>
      <c r="AB538" s="49">
        <v>0</v>
      </c>
      <c r="AC538" s="60">
        <v>0</v>
      </c>
      <c r="AD538" s="49">
        <v>0</v>
      </c>
      <c r="AE538" s="60">
        <v>0</v>
      </c>
      <c r="AF538" s="60">
        <v>0</v>
      </c>
    </row>
    <row r="539" spans="1:32">
      <c r="A539" s="62">
        <v>5200204</v>
      </c>
      <c r="B539" s="49" t="s">
        <v>1015</v>
      </c>
      <c r="C539" s="49">
        <v>52002</v>
      </c>
      <c r="D539" s="49">
        <v>4</v>
      </c>
      <c r="E539" s="49" t="s">
        <v>464</v>
      </c>
      <c r="F539" s="49">
        <v>2</v>
      </c>
      <c r="G539" s="49">
        <v>1650</v>
      </c>
      <c r="H539" s="49">
        <v>1</v>
      </c>
      <c r="I539" s="49">
        <v>220</v>
      </c>
      <c r="J539" s="49">
        <v>3</v>
      </c>
      <c r="K539" s="49">
        <v>110</v>
      </c>
      <c r="L539" s="49">
        <v>6359</v>
      </c>
      <c r="M539" s="49">
        <v>1074</v>
      </c>
      <c r="N539" s="49">
        <v>387</v>
      </c>
      <c r="O539" s="49">
        <v>474</v>
      </c>
      <c r="P539" s="49">
        <v>0</v>
      </c>
      <c r="Q539" s="49">
        <v>0</v>
      </c>
      <c r="R539" s="49">
        <v>99</v>
      </c>
      <c r="S539" s="49">
        <v>0</v>
      </c>
      <c r="T539" s="49">
        <v>0</v>
      </c>
      <c r="U539" s="49">
        <v>500</v>
      </c>
      <c r="V539" s="49">
        <v>0</v>
      </c>
      <c r="W539" s="49">
        <v>0</v>
      </c>
      <c r="X539" s="49">
        <v>0</v>
      </c>
      <c r="Y539" s="49">
        <v>0</v>
      </c>
      <c r="Z539" s="49">
        <v>0</v>
      </c>
      <c r="AA539" s="60">
        <v>0</v>
      </c>
      <c r="AB539" s="49">
        <v>0</v>
      </c>
      <c r="AC539" s="60">
        <v>0</v>
      </c>
      <c r="AD539" s="49">
        <v>0</v>
      </c>
      <c r="AE539" s="60">
        <v>0</v>
      </c>
      <c r="AF539" s="60">
        <v>0</v>
      </c>
    </row>
    <row r="540" spans="1:32">
      <c r="A540" s="62">
        <v>5200205</v>
      </c>
      <c r="B540" s="49" t="s">
        <v>1015</v>
      </c>
      <c r="C540" s="49">
        <v>52002</v>
      </c>
      <c r="D540" s="49">
        <v>5</v>
      </c>
      <c r="E540" s="49" t="s">
        <v>464</v>
      </c>
      <c r="F540" s="49">
        <v>4</v>
      </c>
      <c r="G540" s="49">
        <v>10</v>
      </c>
      <c r="H540" s="49" t="s">
        <v>464</v>
      </c>
      <c r="I540" s="49" t="s">
        <v>464</v>
      </c>
      <c r="J540" s="49" t="s">
        <v>464</v>
      </c>
      <c r="K540" s="49" t="s">
        <v>464</v>
      </c>
      <c r="L540" s="49">
        <v>8291</v>
      </c>
      <c r="M540" s="49">
        <v>1400</v>
      </c>
      <c r="N540" s="49">
        <v>504</v>
      </c>
      <c r="O540" s="49">
        <v>618</v>
      </c>
      <c r="P540" s="49">
        <v>0</v>
      </c>
      <c r="Q540" s="49">
        <v>0</v>
      </c>
      <c r="R540" s="49">
        <v>99</v>
      </c>
      <c r="S540" s="49">
        <v>0</v>
      </c>
      <c r="T540" s="49">
        <v>0</v>
      </c>
      <c r="U540" s="49">
        <v>500</v>
      </c>
      <c r="V540" s="49">
        <v>0</v>
      </c>
      <c r="W540" s="49">
        <v>0</v>
      </c>
      <c r="X540" s="49">
        <v>0</v>
      </c>
      <c r="Y540" s="49">
        <v>0</v>
      </c>
      <c r="Z540" s="49">
        <v>0</v>
      </c>
      <c r="AA540" s="60">
        <v>0</v>
      </c>
      <c r="AB540" s="49">
        <v>0</v>
      </c>
      <c r="AC540" s="60">
        <v>0</v>
      </c>
      <c r="AD540" s="49">
        <v>0</v>
      </c>
      <c r="AE540" s="60">
        <v>0</v>
      </c>
      <c r="AF540" s="60">
        <v>0</v>
      </c>
    </row>
    <row r="541" spans="1:32">
      <c r="A541" s="62">
        <v>5200206</v>
      </c>
      <c r="B541" s="49" t="s">
        <v>1015</v>
      </c>
      <c r="C541" s="49">
        <v>52002</v>
      </c>
      <c r="D541" s="49">
        <v>6</v>
      </c>
      <c r="E541" s="49" t="s">
        <v>464</v>
      </c>
      <c r="F541" s="49">
        <v>1</v>
      </c>
      <c r="G541" s="49">
        <v>780</v>
      </c>
      <c r="H541" s="49" t="s">
        <v>464</v>
      </c>
      <c r="I541" s="49" t="s">
        <v>464</v>
      </c>
      <c r="J541" s="49" t="s">
        <v>464</v>
      </c>
      <c r="K541" s="49" t="s">
        <v>464</v>
      </c>
      <c r="L541" s="49">
        <v>10384</v>
      </c>
      <c r="M541" s="49">
        <v>1754</v>
      </c>
      <c r="N541" s="49">
        <v>632</v>
      </c>
      <c r="O541" s="49">
        <v>774</v>
      </c>
      <c r="P541" s="49">
        <v>0</v>
      </c>
      <c r="Q541" s="49">
        <v>0</v>
      </c>
      <c r="R541" s="49">
        <v>99</v>
      </c>
      <c r="S541" s="49">
        <v>0</v>
      </c>
      <c r="T541" s="49">
        <v>0</v>
      </c>
      <c r="U541" s="49">
        <v>500</v>
      </c>
      <c r="V541" s="49">
        <v>0</v>
      </c>
      <c r="W541" s="49">
        <v>0</v>
      </c>
      <c r="X541" s="49">
        <v>0</v>
      </c>
      <c r="Y541" s="49">
        <v>0</v>
      </c>
      <c r="Z541" s="49">
        <v>0</v>
      </c>
      <c r="AA541" s="60">
        <v>0</v>
      </c>
      <c r="AB541" s="49">
        <v>0</v>
      </c>
      <c r="AC541" s="60">
        <v>0</v>
      </c>
      <c r="AD541" s="49">
        <v>0</v>
      </c>
      <c r="AE541" s="60">
        <v>0</v>
      </c>
      <c r="AF541" s="60">
        <v>0</v>
      </c>
    </row>
    <row r="542" spans="1:32">
      <c r="A542" s="62">
        <v>5200207</v>
      </c>
      <c r="B542" s="49" t="s">
        <v>1015</v>
      </c>
      <c r="C542" s="49">
        <v>52002</v>
      </c>
      <c r="D542" s="49">
        <v>7</v>
      </c>
      <c r="E542" s="49" t="s">
        <v>464</v>
      </c>
      <c r="F542" s="49">
        <v>20</v>
      </c>
      <c r="G542" s="49">
        <v>1000</v>
      </c>
      <c r="H542" s="49" t="s">
        <v>464</v>
      </c>
      <c r="I542" s="49" t="s">
        <v>464</v>
      </c>
      <c r="J542" s="49" t="s">
        <v>464</v>
      </c>
      <c r="K542" s="49" t="s">
        <v>464</v>
      </c>
      <c r="L542" s="49">
        <v>12638</v>
      </c>
      <c r="M542" s="49">
        <v>2135</v>
      </c>
      <c r="N542" s="49">
        <v>769</v>
      </c>
      <c r="O542" s="49">
        <v>942</v>
      </c>
      <c r="P542" s="49">
        <v>0</v>
      </c>
      <c r="Q542" s="49">
        <v>0</v>
      </c>
      <c r="R542" s="49">
        <v>99</v>
      </c>
      <c r="S542" s="49">
        <v>0</v>
      </c>
      <c r="T542" s="49">
        <v>0</v>
      </c>
      <c r="U542" s="49">
        <v>500</v>
      </c>
      <c r="V542" s="49">
        <v>0</v>
      </c>
      <c r="W542" s="49">
        <v>0</v>
      </c>
      <c r="X542" s="49">
        <v>0</v>
      </c>
      <c r="Y542" s="49">
        <v>0</v>
      </c>
      <c r="Z542" s="49">
        <v>0</v>
      </c>
      <c r="AA542" s="60">
        <v>0</v>
      </c>
      <c r="AB542" s="49">
        <v>0</v>
      </c>
      <c r="AC542" s="60">
        <v>0</v>
      </c>
      <c r="AD542" s="49">
        <v>0</v>
      </c>
      <c r="AE542" s="60">
        <v>0</v>
      </c>
      <c r="AF542" s="60">
        <v>0</v>
      </c>
    </row>
    <row r="543" spans="1:32">
      <c r="A543" s="62">
        <v>5200208</v>
      </c>
      <c r="B543" s="49" t="s">
        <v>1015</v>
      </c>
      <c r="C543" s="49">
        <v>52002</v>
      </c>
      <c r="D543" s="49">
        <v>8</v>
      </c>
      <c r="E543" s="49">
        <v>100221</v>
      </c>
      <c r="F543" s="49" t="s">
        <v>464</v>
      </c>
      <c r="G543" s="49" t="s">
        <v>464</v>
      </c>
      <c r="H543" s="49" t="s">
        <v>464</v>
      </c>
      <c r="I543" s="49" t="s">
        <v>464</v>
      </c>
      <c r="J543" s="49" t="s">
        <v>464</v>
      </c>
      <c r="K543" s="49" t="s">
        <v>464</v>
      </c>
      <c r="L543" s="49">
        <v>15053</v>
      </c>
      <c r="M543" s="49">
        <v>2543</v>
      </c>
      <c r="N543" s="49">
        <v>916</v>
      </c>
      <c r="O543" s="49">
        <v>1122</v>
      </c>
      <c r="P543" s="49">
        <v>0</v>
      </c>
      <c r="Q543" s="49">
        <v>0</v>
      </c>
      <c r="R543" s="49">
        <v>99</v>
      </c>
      <c r="S543" s="49">
        <v>0</v>
      </c>
      <c r="T543" s="49">
        <v>0</v>
      </c>
      <c r="U543" s="49">
        <v>500</v>
      </c>
      <c r="V543" s="49">
        <v>0</v>
      </c>
      <c r="W543" s="49">
        <v>0</v>
      </c>
      <c r="X543" s="49">
        <v>0</v>
      </c>
      <c r="Y543" s="49">
        <v>0</v>
      </c>
      <c r="Z543" s="49">
        <v>0</v>
      </c>
      <c r="AA543" s="60">
        <v>0</v>
      </c>
      <c r="AB543" s="49">
        <v>0</v>
      </c>
      <c r="AC543" s="60">
        <v>0</v>
      </c>
      <c r="AD543" s="49">
        <v>0</v>
      </c>
      <c r="AE543" s="60">
        <v>0</v>
      </c>
      <c r="AF543" s="60">
        <v>0</v>
      </c>
    </row>
    <row r="544" spans="1:32">
      <c r="A544" s="62">
        <v>5200209</v>
      </c>
      <c r="B544" s="49" t="s">
        <v>1015</v>
      </c>
      <c r="C544" s="49">
        <v>52002</v>
      </c>
      <c r="D544" s="49">
        <v>9</v>
      </c>
      <c r="E544" s="49" t="s">
        <v>464</v>
      </c>
      <c r="F544" s="49">
        <v>2</v>
      </c>
      <c r="G544" s="49">
        <v>2550</v>
      </c>
      <c r="H544" s="49">
        <v>1</v>
      </c>
      <c r="I544" s="49">
        <v>340</v>
      </c>
      <c r="J544" s="49">
        <v>3</v>
      </c>
      <c r="K544" s="49">
        <v>170</v>
      </c>
      <c r="L544" s="49">
        <v>17629</v>
      </c>
      <c r="M544" s="49">
        <v>2978</v>
      </c>
      <c r="N544" s="49">
        <v>1073</v>
      </c>
      <c r="O544" s="49">
        <v>1314</v>
      </c>
      <c r="P544" s="49">
        <v>0</v>
      </c>
      <c r="Q544" s="49">
        <v>0</v>
      </c>
      <c r="R544" s="49">
        <v>99</v>
      </c>
      <c r="S544" s="49">
        <v>0</v>
      </c>
      <c r="T544" s="49">
        <v>0</v>
      </c>
      <c r="U544" s="49">
        <v>500</v>
      </c>
      <c r="V544" s="49">
        <v>0</v>
      </c>
      <c r="W544" s="49">
        <v>0</v>
      </c>
      <c r="X544" s="49">
        <v>0</v>
      </c>
      <c r="Y544" s="49">
        <v>0</v>
      </c>
      <c r="Z544" s="49">
        <v>0</v>
      </c>
      <c r="AA544" s="60">
        <v>0</v>
      </c>
      <c r="AB544" s="49">
        <v>0</v>
      </c>
      <c r="AC544" s="60">
        <v>0</v>
      </c>
      <c r="AD544" s="49">
        <v>0</v>
      </c>
      <c r="AE544" s="60">
        <v>0</v>
      </c>
      <c r="AF544" s="60">
        <v>0</v>
      </c>
    </row>
    <row r="545" spans="1:32">
      <c r="A545" s="62">
        <v>5200210</v>
      </c>
      <c r="B545" s="49" t="s">
        <v>1015</v>
      </c>
      <c r="C545" s="49">
        <v>52002</v>
      </c>
      <c r="D545" s="49">
        <v>10</v>
      </c>
      <c r="E545" s="49" t="s">
        <v>464</v>
      </c>
      <c r="F545" s="49">
        <v>4</v>
      </c>
      <c r="G545" s="49">
        <v>12</v>
      </c>
      <c r="H545" s="49" t="s">
        <v>464</v>
      </c>
      <c r="I545" s="49" t="s">
        <v>464</v>
      </c>
      <c r="J545" s="49" t="s">
        <v>464</v>
      </c>
      <c r="K545" s="49" t="s">
        <v>464</v>
      </c>
      <c r="L545" s="49">
        <v>20366</v>
      </c>
      <c r="M545" s="49">
        <v>3440</v>
      </c>
      <c r="N545" s="49">
        <v>1239</v>
      </c>
      <c r="O545" s="49">
        <v>1518</v>
      </c>
      <c r="P545" s="49">
        <v>0</v>
      </c>
      <c r="Q545" s="49">
        <v>0</v>
      </c>
      <c r="R545" s="49">
        <v>99</v>
      </c>
      <c r="S545" s="49">
        <v>0</v>
      </c>
      <c r="T545" s="49">
        <v>0</v>
      </c>
      <c r="U545" s="49">
        <v>500</v>
      </c>
      <c r="V545" s="49">
        <v>0</v>
      </c>
      <c r="W545" s="49">
        <v>0</v>
      </c>
      <c r="X545" s="49">
        <v>0</v>
      </c>
      <c r="Y545" s="49">
        <v>0</v>
      </c>
      <c r="Z545" s="49">
        <v>0</v>
      </c>
      <c r="AA545" s="60">
        <v>0</v>
      </c>
      <c r="AB545" s="49">
        <v>0</v>
      </c>
      <c r="AC545" s="60">
        <v>0</v>
      </c>
      <c r="AD545" s="49">
        <v>0</v>
      </c>
      <c r="AE545" s="60">
        <v>0</v>
      </c>
      <c r="AF545" s="60">
        <v>0</v>
      </c>
    </row>
    <row r="546" spans="1:32">
      <c r="A546" s="62">
        <v>5200211</v>
      </c>
      <c r="B546" s="49" t="s">
        <v>1015</v>
      </c>
      <c r="C546" s="49">
        <v>52002</v>
      </c>
      <c r="D546" s="49">
        <v>11</v>
      </c>
      <c r="E546" s="49" t="s">
        <v>464</v>
      </c>
      <c r="F546" s="49">
        <v>1</v>
      </c>
      <c r="G546" s="49">
        <v>1380</v>
      </c>
      <c r="H546" s="49" t="s">
        <v>464</v>
      </c>
      <c r="I546" s="49" t="s">
        <v>464</v>
      </c>
      <c r="J546" s="49" t="s">
        <v>464</v>
      </c>
      <c r="K546" s="49" t="s">
        <v>464</v>
      </c>
      <c r="L546" s="49">
        <v>24069</v>
      </c>
      <c r="M546" s="49">
        <v>4066</v>
      </c>
      <c r="N546" s="49">
        <v>1465</v>
      </c>
      <c r="O546" s="49">
        <v>1794</v>
      </c>
      <c r="P546" s="49">
        <v>0</v>
      </c>
      <c r="Q546" s="49">
        <v>0</v>
      </c>
      <c r="R546" s="49">
        <v>99</v>
      </c>
      <c r="S546" s="49">
        <v>0</v>
      </c>
      <c r="T546" s="49">
        <v>0</v>
      </c>
      <c r="U546" s="49">
        <v>500</v>
      </c>
      <c r="V546" s="49">
        <v>0</v>
      </c>
      <c r="W546" s="49">
        <v>0</v>
      </c>
      <c r="X546" s="49">
        <v>0</v>
      </c>
      <c r="Y546" s="49">
        <v>0</v>
      </c>
      <c r="Z546" s="49">
        <v>0</v>
      </c>
      <c r="AA546" s="60">
        <v>0</v>
      </c>
      <c r="AB546" s="49">
        <v>0</v>
      </c>
      <c r="AC546" s="60">
        <v>0</v>
      </c>
      <c r="AD546" s="49">
        <v>0</v>
      </c>
      <c r="AE546" s="60">
        <v>0</v>
      </c>
      <c r="AF546" s="60">
        <v>0</v>
      </c>
    </row>
    <row r="547" spans="1:32">
      <c r="A547" s="62">
        <v>5200212</v>
      </c>
      <c r="B547" s="49" t="s">
        <v>1015</v>
      </c>
      <c r="C547" s="49">
        <v>52002</v>
      </c>
      <c r="D547" s="49">
        <v>12</v>
      </c>
      <c r="E547" s="49" t="s">
        <v>464</v>
      </c>
      <c r="F547" s="49">
        <v>18</v>
      </c>
      <c r="G547" s="49">
        <v>1500</v>
      </c>
      <c r="H547" s="49" t="s">
        <v>464</v>
      </c>
      <c r="I547" s="49" t="s">
        <v>464</v>
      </c>
      <c r="J547" s="49" t="s">
        <v>464</v>
      </c>
      <c r="K547" s="49" t="s">
        <v>464</v>
      </c>
      <c r="L547" s="49">
        <v>29141</v>
      </c>
      <c r="M547" s="49">
        <v>4923</v>
      </c>
      <c r="N547" s="49">
        <v>1773</v>
      </c>
      <c r="O547" s="49">
        <v>2172</v>
      </c>
      <c r="P547" s="49">
        <v>0</v>
      </c>
      <c r="Q547" s="49">
        <v>0</v>
      </c>
      <c r="R547" s="49">
        <v>99</v>
      </c>
      <c r="S547" s="49">
        <v>0</v>
      </c>
      <c r="T547" s="49">
        <v>0</v>
      </c>
      <c r="U547" s="49">
        <v>500</v>
      </c>
      <c r="V547" s="49">
        <v>0</v>
      </c>
      <c r="W547" s="49">
        <v>0</v>
      </c>
      <c r="X547" s="49">
        <v>0</v>
      </c>
      <c r="Y547" s="49">
        <v>0</v>
      </c>
      <c r="Z547" s="49">
        <v>0</v>
      </c>
      <c r="AA547" s="60">
        <v>0</v>
      </c>
      <c r="AB547" s="49">
        <v>0</v>
      </c>
      <c r="AC547" s="60">
        <v>0</v>
      </c>
      <c r="AD547" s="49">
        <v>0</v>
      </c>
      <c r="AE547" s="60">
        <v>0</v>
      </c>
      <c r="AF547" s="60">
        <v>0</v>
      </c>
    </row>
    <row r="548" spans="1:32">
      <c r="A548" s="62">
        <v>5200213</v>
      </c>
      <c r="B548" s="49" t="s">
        <v>1015</v>
      </c>
      <c r="C548" s="49">
        <v>52002</v>
      </c>
      <c r="D548" s="49">
        <v>13</v>
      </c>
      <c r="E548" s="49">
        <v>100231</v>
      </c>
      <c r="F548" s="49" t="s">
        <v>464</v>
      </c>
      <c r="G548" s="49" t="s">
        <v>464</v>
      </c>
      <c r="H548" s="49" t="s">
        <v>464</v>
      </c>
      <c r="I548" s="49" t="s">
        <v>464</v>
      </c>
      <c r="J548" s="49" t="s">
        <v>464</v>
      </c>
      <c r="K548" s="49" t="s">
        <v>464</v>
      </c>
      <c r="L548" s="49">
        <v>36064</v>
      </c>
      <c r="M548" s="49">
        <v>6092</v>
      </c>
      <c r="N548" s="49">
        <v>2195</v>
      </c>
      <c r="O548" s="49">
        <v>2688</v>
      </c>
      <c r="P548" s="49">
        <v>0</v>
      </c>
      <c r="Q548" s="49">
        <v>0</v>
      </c>
      <c r="R548" s="49">
        <v>99</v>
      </c>
      <c r="S548" s="49">
        <v>0</v>
      </c>
      <c r="T548" s="49">
        <v>0</v>
      </c>
      <c r="U548" s="49">
        <v>500</v>
      </c>
      <c r="V548" s="49">
        <v>0</v>
      </c>
      <c r="W548" s="49">
        <v>0</v>
      </c>
      <c r="X548" s="49">
        <v>0</v>
      </c>
      <c r="Y548" s="49">
        <v>0</v>
      </c>
      <c r="Z548" s="49">
        <v>0</v>
      </c>
      <c r="AA548" s="60">
        <v>0</v>
      </c>
      <c r="AB548" s="49">
        <v>0</v>
      </c>
      <c r="AC548" s="60">
        <v>0</v>
      </c>
      <c r="AD548" s="49">
        <v>0</v>
      </c>
      <c r="AE548" s="60">
        <v>0</v>
      </c>
      <c r="AF548" s="60">
        <v>0</v>
      </c>
    </row>
    <row r="549" spans="1:32">
      <c r="A549" s="62">
        <v>5200214</v>
      </c>
      <c r="B549" s="49" t="s">
        <v>1015</v>
      </c>
      <c r="C549" s="49">
        <v>52002</v>
      </c>
      <c r="D549" s="49">
        <v>14</v>
      </c>
      <c r="E549" s="49" t="s">
        <v>464</v>
      </c>
      <c r="F549" s="49">
        <v>2</v>
      </c>
      <c r="G549" s="49">
        <v>9150</v>
      </c>
      <c r="H549" s="49">
        <v>1</v>
      </c>
      <c r="I549" s="49">
        <v>1220</v>
      </c>
      <c r="J549" s="49">
        <v>3</v>
      </c>
      <c r="K549" s="49">
        <v>610</v>
      </c>
      <c r="L549" s="49">
        <v>45482</v>
      </c>
      <c r="M549" s="49">
        <v>7684</v>
      </c>
      <c r="N549" s="49">
        <v>2768</v>
      </c>
      <c r="O549" s="49">
        <v>3390</v>
      </c>
      <c r="P549" s="49">
        <v>0</v>
      </c>
      <c r="Q549" s="49">
        <v>0</v>
      </c>
      <c r="R549" s="49">
        <v>99</v>
      </c>
      <c r="S549" s="49">
        <v>0</v>
      </c>
      <c r="T549" s="49">
        <v>0</v>
      </c>
      <c r="U549" s="49">
        <v>500</v>
      </c>
      <c r="V549" s="49">
        <v>0</v>
      </c>
      <c r="W549" s="49">
        <v>0</v>
      </c>
      <c r="X549" s="49">
        <v>0</v>
      </c>
      <c r="Y549" s="49">
        <v>0</v>
      </c>
      <c r="Z549" s="49">
        <v>0</v>
      </c>
      <c r="AA549" s="60">
        <v>0</v>
      </c>
      <c r="AB549" s="49">
        <v>0</v>
      </c>
      <c r="AC549" s="60">
        <v>0</v>
      </c>
      <c r="AD549" s="49">
        <v>0</v>
      </c>
      <c r="AE549" s="60">
        <v>0</v>
      </c>
      <c r="AF549" s="60">
        <v>0</v>
      </c>
    </row>
    <row r="550" spans="1:32">
      <c r="A550" s="62">
        <v>5200215</v>
      </c>
      <c r="B550" s="49" t="s">
        <v>1015</v>
      </c>
      <c r="C550" s="49">
        <v>52002</v>
      </c>
      <c r="D550" s="49">
        <v>15</v>
      </c>
      <c r="E550" s="49" t="s">
        <v>464</v>
      </c>
      <c r="F550" s="49">
        <v>4</v>
      </c>
      <c r="G550" s="49">
        <v>14</v>
      </c>
      <c r="H550" s="49" t="s">
        <v>464</v>
      </c>
      <c r="I550" s="49" t="s">
        <v>464</v>
      </c>
      <c r="J550" s="49" t="s">
        <v>464</v>
      </c>
      <c r="K550" s="49" t="s">
        <v>464</v>
      </c>
      <c r="L550" s="49">
        <v>58362</v>
      </c>
      <c r="M550" s="49">
        <v>9860</v>
      </c>
      <c r="N550" s="49">
        <v>3552</v>
      </c>
      <c r="O550" s="49">
        <v>4350</v>
      </c>
      <c r="P550" s="49">
        <v>0</v>
      </c>
      <c r="Q550" s="49">
        <v>0</v>
      </c>
      <c r="R550" s="49">
        <v>99</v>
      </c>
      <c r="S550" s="49">
        <v>0</v>
      </c>
      <c r="T550" s="49">
        <v>0</v>
      </c>
      <c r="U550" s="49">
        <v>500</v>
      </c>
      <c r="V550" s="49">
        <v>0</v>
      </c>
      <c r="W550" s="49">
        <v>0</v>
      </c>
      <c r="X550" s="49">
        <v>0</v>
      </c>
      <c r="Y550" s="49">
        <v>0</v>
      </c>
      <c r="Z550" s="49">
        <v>0</v>
      </c>
      <c r="AA550" s="60">
        <v>0</v>
      </c>
      <c r="AB550" s="49">
        <v>0</v>
      </c>
      <c r="AC550" s="60">
        <v>0</v>
      </c>
      <c r="AD550" s="49">
        <v>0</v>
      </c>
      <c r="AE550" s="60">
        <v>0</v>
      </c>
      <c r="AF550" s="60">
        <v>0</v>
      </c>
    </row>
    <row r="551" spans="1:32">
      <c r="A551" s="62">
        <v>5200216</v>
      </c>
      <c r="B551" s="49" t="s">
        <v>1015</v>
      </c>
      <c r="C551" s="49">
        <v>52002</v>
      </c>
      <c r="D551" s="49">
        <v>16</v>
      </c>
      <c r="E551" s="49" t="s">
        <v>464</v>
      </c>
      <c r="F551" s="49">
        <v>1</v>
      </c>
      <c r="G551" s="49">
        <v>6840</v>
      </c>
      <c r="H551" s="49" t="s">
        <v>464</v>
      </c>
      <c r="I551" s="49" t="s">
        <v>464</v>
      </c>
      <c r="J551" s="49" t="s">
        <v>464</v>
      </c>
      <c r="K551" s="49" t="s">
        <v>464</v>
      </c>
      <c r="L551" s="49">
        <v>75992</v>
      </c>
      <c r="M551" s="49">
        <v>12838</v>
      </c>
      <c r="N551" s="49">
        <v>4625</v>
      </c>
      <c r="O551" s="49">
        <v>5664</v>
      </c>
      <c r="P551" s="49">
        <v>0</v>
      </c>
      <c r="Q551" s="49">
        <v>0</v>
      </c>
      <c r="R551" s="49">
        <v>99</v>
      </c>
      <c r="S551" s="49">
        <v>0</v>
      </c>
      <c r="T551" s="49">
        <v>0</v>
      </c>
      <c r="U551" s="49">
        <v>500</v>
      </c>
      <c r="V551" s="49">
        <v>0</v>
      </c>
      <c r="W551" s="49">
        <v>0</v>
      </c>
      <c r="X551" s="49">
        <v>0</v>
      </c>
      <c r="Y551" s="49">
        <v>0</v>
      </c>
      <c r="Z551" s="49">
        <v>0</v>
      </c>
      <c r="AA551" s="60">
        <v>0</v>
      </c>
      <c r="AB551" s="49">
        <v>0</v>
      </c>
      <c r="AC551" s="60">
        <v>0</v>
      </c>
      <c r="AD551" s="49">
        <v>0</v>
      </c>
      <c r="AE551" s="60">
        <v>0</v>
      </c>
      <c r="AF551" s="60">
        <v>0</v>
      </c>
    </row>
    <row r="552" spans="1:32">
      <c r="A552" s="62">
        <v>5200217</v>
      </c>
      <c r="B552" s="49" t="s">
        <v>1015</v>
      </c>
      <c r="C552" s="49">
        <v>52002</v>
      </c>
      <c r="D552" s="49">
        <v>17</v>
      </c>
      <c r="E552" s="49" t="s">
        <v>464</v>
      </c>
      <c r="F552" s="49">
        <v>20</v>
      </c>
      <c r="G552" s="49">
        <v>2000</v>
      </c>
      <c r="H552" s="49" t="s">
        <v>464</v>
      </c>
      <c r="I552" s="49" t="s">
        <v>464</v>
      </c>
      <c r="J552" s="49" t="s">
        <v>464</v>
      </c>
      <c r="K552" s="49" t="s">
        <v>464</v>
      </c>
      <c r="L552" s="49">
        <v>100142</v>
      </c>
      <c r="M552" s="49">
        <v>16918</v>
      </c>
      <c r="N552" s="49">
        <v>6095</v>
      </c>
      <c r="O552" s="49">
        <v>7464</v>
      </c>
      <c r="P552" s="49">
        <v>0</v>
      </c>
      <c r="Q552" s="49">
        <v>0</v>
      </c>
      <c r="R552" s="49">
        <v>99</v>
      </c>
      <c r="S552" s="49">
        <v>0</v>
      </c>
      <c r="T552" s="49">
        <v>0</v>
      </c>
      <c r="U552" s="49">
        <v>500</v>
      </c>
      <c r="V552" s="49">
        <v>0</v>
      </c>
      <c r="W552" s="49">
        <v>0</v>
      </c>
      <c r="X552" s="49">
        <v>0</v>
      </c>
      <c r="Y552" s="49">
        <v>0</v>
      </c>
      <c r="Z552" s="49">
        <v>0</v>
      </c>
      <c r="AA552" s="60">
        <v>0</v>
      </c>
      <c r="AB552" s="49">
        <v>0</v>
      </c>
      <c r="AC552" s="60">
        <v>0</v>
      </c>
      <c r="AD552" s="49">
        <v>0</v>
      </c>
      <c r="AE552" s="60">
        <v>0</v>
      </c>
      <c r="AF552" s="60">
        <v>0</v>
      </c>
    </row>
    <row r="553" spans="1:32">
      <c r="A553" s="62">
        <v>5200218</v>
      </c>
      <c r="B553" s="49" t="s">
        <v>1015</v>
      </c>
      <c r="C553" s="49">
        <v>52002</v>
      </c>
      <c r="D553" s="49">
        <v>18</v>
      </c>
      <c r="E553" s="49">
        <v>100241</v>
      </c>
      <c r="F553" s="49" t="s">
        <v>464</v>
      </c>
      <c r="G553" s="49" t="s">
        <v>464</v>
      </c>
      <c r="H553" s="49" t="s">
        <v>464</v>
      </c>
      <c r="I553" s="49" t="s">
        <v>464</v>
      </c>
      <c r="J553" s="49" t="s">
        <v>464</v>
      </c>
      <c r="K553" s="49" t="s">
        <v>464</v>
      </c>
      <c r="L553" s="49">
        <v>133227</v>
      </c>
      <c r="M553" s="49">
        <v>22508</v>
      </c>
      <c r="N553" s="49">
        <v>8109</v>
      </c>
      <c r="O553" s="49">
        <v>9930</v>
      </c>
      <c r="P553" s="49">
        <v>0</v>
      </c>
      <c r="Q553" s="49">
        <v>0</v>
      </c>
      <c r="R553" s="49">
        <v>99</v>
      </c>
      <c r="S553" s="49">
        <v>0</v>
      </c>
      <c r="T553" s="49">
        <v>0</v>
      </c>
      <c r="U553" s="49">
        <v>500</v>
      </c>
      <c r="V553" s="49">
        <v>0</v>
      </c>
      <c r="W553" s="49">
        <v>0</v>
      </c>
      <c r="X553" s="49">
        <v>0</v>
      </c>
      <c r="Y553" s="49">
        <v>0</v>
      </c>
      <c r="Z553" s="49">
        <v>0</v>
      </c>
      <c r="AA553" s="60">
        <v>0</v>
      </c>
      <c r="AB553" s="49">
        <v>0</v>
      </c>
      <c r="AC553" s="60">
        <v>0</v>
      </c>
      <c r="AD553" s="49">
        <v>0</v>
      </c>
      <c r="AE553" s="60">
        <v>0</v>
      </c>
      <c r="AF553" s="60">
        <v>0</v>
      </c>
    </row>
    <row r="554" spans="1:32">
      <c r="A554" s="62">
        <v>5200219</v>
      </c>
      <c r="B554" s="49" t="s">
        <v>1015</v>
      </c>
      <c r="C554" s="49">
        <v>52002</v>
      </c>
      <c r="D554" s="49">
        <v>19</v>
      </c>
      <c r="E554" s="49" t="s">
        <v>464</v>
      </c>
      <c r="F554" s="49">
        <v>2</v>
      </c>
      <c r="G554" s="49">
        <v>43800</v>
      </c>
      <c r="H554" s="49">
        <v>1</v>
      </c>
      <c r="I554" s="49">
        <v>5840</v>
      </c>
      <c r="J554" s="49">
        <v>3</v>
      </c>
      <c r="K554" s="49">
        <v>2920</v>
      </c>
      <c r="L554" s="49">
        <v>178549</v>
      </c>
      <c r="M554" s="49">
        <v>30164</v>
      </c>
      <c r="N554" s="49">
        <v>10868</v>
      </c>
      <c r="O554" s="49">
        <v>13308</v>
      </c>
      <c r="P554" s="49">
        <v>0</v>
      </c>
      <c r="Q554" s="49">
        <v>0</v>
      </c>
      <c r="R554" s="49">
        <v>99</v>
      </c>
      <c r="S554" s="49">
        <v>0</v>
      </c>
      <c r="T554" s="49">
        <v>0</v>
      </c>
      <c r="U554" s="49">
        <v>500</v>
      </c>
      <c r="V554" s="49">
        <v>0</v>
      </c>
      <c r="W554" s="49">
        <v>0</v>
      </c>
      <c r="X554" s="49">
        <v>0</v>
      </c>
      <c r="Y554" s="49">
        <v>0</v>
      </c>
      <c r="Z554" s="49">
        <v>0</v>
      </c>
      <c r="AA554" s="60">
        <v>0</v>
      </c>
      <c r="AB554" s="49">
        <v>0</v>
      </c>
      <c r="AC554" s="60">
        <v>0</v>
      </c>
      <c r="AD554" s="49">
        <v>0</v>
      </c>
      <c r="AE554" s="60">
        <v>0</v>
      </c>
      <c r="AF554" s="60">
        <v>0</v>
      </c>
    </row>
    <row r="555" spans="1:32">
      <c r="A555" s="62">
        <v>5200220</v>
      </c>
      <c r="B555" s="49" t="s">
        <v>1015</v>
      </c>
      <c r="C555" s="49">
        <v>52002</v>
      </c>
      <c r="D555" s="49">
        <v>20</v>
      </c>
      <c r="E555" s="49" t="s">
        <v>464</v>
      </c>
      <c r="F555" s="49">
        <v>4</v>
      </c>
      <c r="G555" s="49">
        <v>16</v>
      </c>
      <c r="H555" s="49" t="s">
        <v>464</v>
      </c>
      <c r="I555" s="49" t="s">
        <v>464</v>
      </c>
      <c r="J555" s="49" t="s">
        <v>464</v>
      </c>
      <c r="K555" s="49" t="s">
        <v>464</v>
      </c>
      <c r="L555" s="49">
        <v>240614</v>
      </c>
      <c r="M555" s="49">
        <v>40650</v>
      </c>
      <c r="N555" s="49">
        <v>14646</v>
      </c>
      <c r="O555" s="49">
        <v>17934</v>
      </c>
      <c r="P555" s="49">
        <v>0</v>
      </c>
      <c r="Q555" s="49">
        <v>0</v>
      </c>
      <c r="R555" s="49">
        <v>99</v>
      </c>
      <c r="S555" s="49">
        <v>0</v>
      </c>
      <c r="T555" s="49">
        <v>0</v>
      </c>
      <c r="U555" s="49">
        <v>500</v>
      </c>
      <c r="V555" s="49">
        <v>0</v>
      </c>
      <c r="W555" s="49">
        <v>0</v>
      </c>
      <c r="X555" s="49">
        <v>0</v>
      </c>
      <c r="Y555" s="49">
        <v>0</v>
      </c>
      <c r="Z555" s="49">
        <v>0</v>
      </c>
      <c r="AA555" s="60">
        <v>0</v>
      </c>
      <c r="AB555" s="49">
        <v>0</v>
      </c>
      <c r="AC555" s="60">
        <v>0</v>
      </c>
      <c r="AD555" s="49">
        <v>0</v>
      </c>
      <c r="AE555" s="60">
        <v>0</v>
      </c>
      <c r="AF555" s="60">
        <v>0</v>
      </c>
    </row>
    <row r="556" spans="1:32">
      <c r="A556" s="62">
        <v>5100300</v>
      </c>
      <c r="B556" s="49" t="s">
        <v>1016</v>
      </c>
      <c r="C556" s="49">
        <v>51003</v>
      </c>
      <c r="D556" s="49">
        <v>0</v>
      </c>
      <c r="E556" s="49"/>
      <c r="L556" s="49">
        <v>831</v>
      </c>
      <c r="M556" s="49">
        <v>107</v>
      </c>
      <c r="N556" s="49">
        <v>60</v>
      </c>
      <c r="O556" s="49">
        <v>52</v>
      </c>
      <c r="P556" s="49">
        <v>0</v>
      </c>
      <c r="Q556" s="49">
        <v>0</v>
      </c>
      <c r="R556" s="49">
        <v>129</v>
      </c>
      <c r="S556" s="49">
        <v>0</v>
      </c>
      <c r="T556" s="49">
        <v>0</v>
      </c>
      <c r="U556" s="49">
        <v>500</v>
      </c>
      <c r="V556" s="49">
        <v>0</v>
      </c>
      <c r="W556" s="49">
        <v>0</v>
      </c>
      <c r="X556" s="49">
        <v>0</v>
      </c>
      <c r="Y556" s="49">
        <v>0</v>
      </c>
      <c r="Z556" s="49">
        <v>0</v>
      </c>
      <c r="AA556" s="60">
        <v>0</v>
      </c>
      <c r="AB556" s="49">
        <v>0</v>
      </c>
      <c r="AC556" s="60">
        <v>0</v>
      </c>
      <c r="AD556" s="49">
        <v>0</v>
      </c>
      <c r="AE556" s="60">
        <v>0</v>
      </c>
      <c r="AF556" s="60">
        <v>0</v>
      </c>
    </row>
    <row r="557" spans="1:32">
      <c r="A557" s="62">
        <v>5100301</v>
      </c>
      <c r="B557" s="49" t="s">
        <v>1016</v>
      </c>
      <c r="C557" s="49">
        <v>51003</v>
      </c>
      <c r="D557" s="49">
        <v>1</v>
      </c>
      <c r="E557" s="49" t="s">
        <v>464</v>
      </c>
      <c r="F557" s="49">
        <v>3</v>
      </c>
      <c r="G557" s="49">
        <v>170</v>
      </c>
      <c r="H557" s="49" t="s">
        <v>464</v>
      </c>
      <c r="I557" s="49" t="s">
        <v>464</v>
      </c>
      <c r="J557" s="49" t="s">
        <v>464</v>
      </c>
      <c r="K557" s="49" t="s">
        <v>464</v>
      </c>
      <c r="L557" s="49">
        <v>1828</v>
      </c>
      <c r="M557" s="49">
        <v>235</v>
      </c>
      <c r="N557" s="49">
        <v>132</v>
      </c>
      <c r="O557" s="49">
        <v>114</v>
      </c>
      <c r="P557" s="49">
        <v>0</v>
      </c>
      <c r="Q557" s="49">
        <v>0</v>
      </c>
      <c r="R557" s="49">
        <v>129</v>
      </c>
      <c r="S557" s="49">
        <v>0</v>
      </c>
      <c r="T557" s="49">
        <v>0</v>
      </c>
      <c r="U557" s="49">
        <v>500</v>
      </c>
      <c r="V557" s="49">
        <v>0</v>
      </c>
      <c r="W557" s="49">
        <v>0</v>
      </c>
      <c r="X557" s="49">
        <v>0</v>
      </c>
      <c r="Y557" s="49">
        <v>0</v>
      </c>
      <c r="Z557" s="49">
        <v>0</v>
      </c>
      <c r="AA557" s="60">
        <v>0</v>
      </c>
      <c r="AB557" s="49">
        <v>0</v>
      </c>
      <c r="AC557" s="60">
        <v>0</v>
      </c>
      <c r="AD557" s="49">
        <v>0</v>
      </c>
      <c r="AE557" s="60">
        <v>0</v>
      </c>
      <c r="AF557" s="60">
        <v>0</v>
      </c>
    </row>
    <row r="558" spans="1:32">
      <c r="A558" s="62">
        <v>5100302</v>
      </c>
      <c r="B558" s="49" t="s">
        <v>1016</v>
      </c>
      <c r="C558" s="49">
        <v>51003</v>
      </c>
      <c r="D558" s="49">
        <v>2</v>
      </c>
      <c r="E558" s="49">
        <v>100111</v>
      </c>
      <c r="F558" s="49" t="s">
        <v>464</v>
      </c>
      <c r="G558" s="49" t="s">
        <v>464</v>
      </c>
      <c r="H558" s="49" t="s">
        <v>464</v>
      </c>
      <c r="I558" s="49" t="s">
        <v>464</v>
      </c>
      <c r="J558" s="49" t="s">
        <v>464</v>
      </c>
      <c r="K558" s="49" t="s">
        <v>464</v>
      </c>
      <c r="L558" s="49">
        <v>3074</v>
      </c>
      <c r="M558" s="49">
        <v>395</v>
      </c>
      <c r="N558" s="49">
        <v>222</v>
      </c>
      <c r="O558" s="49">
        <v>192</v>
      </c>
      <c r="P558" s="49">
        <v>0</v>
      </c>
      <c r="Q558" s="49">
        <v>0</v>
      </c>
      <c r="R558" s="49">
        <v>129</v>
      </c>
      <c r="S558" s="49">
        <v>0</v>
      </c>
      <c r="T558" s="49">
        <v>0</v>
      </c>
      <c r="U558" s="49">
        <v>500</v>
      </c>
      <c r="V558" s="49">
        <v>0</v>
      </c>
      <c r="W558" s="49">
        <v>0</v>
      </c>
      <c r="X558" s="49">
        <v>0</v>
      </c>
      <c r="Y558" s="49">
        <v>0</v>
      </c>
      <c r="Z558" s="49">
        <v>0</v>
      </c>
      <c r="AA558" s="60">
        <v>0</v>
      </c>
      <c r="AB558" s="49">
        <v>0</v>
      </c>
      <c r="AC558" s="60">
        <v>0</v>
      </c>
      <c r="AD558" s="49">
        <v>0</v>
      </c>
      <c r="AE558" s="60">
        <v>0</v>
      </c>
      <c r="AF558" s="60">
        <v>0</v>
      </c>
    </row>
    <row r="559" spans="1:32">
      <c r="A559" s="62">
        <v>5100303</v>
      </c>
      <c r="B559" s="49" t="s">
        <v>1016</v>
      </c>
      <c r="C559" s="49">
        <v>51003</v>
      </c>
      <c r="D559" s="49">
        <v>3</v>
      </c>
      <c r="E559" s="49" t="s">
        <v>464</v>
      </c>
      <c r="F559" s="49">
        <v>3</v>
      </c>
      <c r="G559" s="49">
        <v>330</v>
      </c>
      <c r="H559" s="49" t="s">
        <v>464</v>
      </c>
      <c r="I559" s="49" t="s">
        <v>464</v>
      </c>
      <c r="J559" s="49" t="s">
        <v>464</v>
      </c>
      <c r="K559" s="49" t="s">
        <v>464</v>
      </c>
      <c r="L559" s="49">
        <v>4736</v>
      </c>
      <c r="M559" s="49">
        <v>609</v>
      </c>
      <c r="N559" s="49">
        <v>342</v>
      </c>
      <c r="O559" s="49">
        <v>296</v>
      </c>
      <c r="P559" s="49">
        <v>0</v>
      </c>
      <c r="Q559" s="49">
        <v>0</v>
      </c>
      <c r="R559" s="49">
        <v>129</v>
      </c>
      <c r="S559" s="49">
        <v>0</v>
      </c>
      <c r="T559" s="49">
        <v>0</v>
      </c>
      <c r="U559" s="49">
        <v>500</v>
      </c>
      <c r="V559" s="49">
        <v>0</v>
      </c>
      <c r="W559" s="49">
        <v>0</v>
      </c>
      <c r="X559" s="49">
        <v>0</v>
      </c>
      <c r="Y559" s="49">
        <v>0</v>
      </c>
      <c r="Z559" s="49">
        <v>0</v>
      </c>
      <c r="AA559" s="60">
        <v>0</v>
      </c>
      <c r="AB559" s="49">
        <v>0</v>
      </c>
      <c r="AC559" s="60">
        <v>0</v>
      </c>
      <c r="AD559" s="49">
        <v>0</v>
      </c>
      <c r="AE559" s="60">
        <v>0</v>
      </c>
      <c r="AF559" s="60">
        <v>0</v>
      </c>
    </row>
    <row r="560" spans="1:32">
      <c r="A560" s="62">
        <v>5100304</v>
      </c>
      <c r="B560" s="49" t="s">
        <v>1016</v>
      </c>
      <c r="C560" s="49">
        <v>51003</v>
      </c>
      <c r="D560" s="49">
        <v>4</v>
      </c>
      <c r="E560" s="49" t="s">
        <v>464</v>
      </c>
      <c r="F560" s="49">
        <v>2</v>
      </c>
      <c r="G560" s="49">
        <v>1650</v>
      </c>
      <c r="H560" s="49">
        <v>1</v>
      </c>
      <c r="I560" s="49">
        <v>220</v>
      </c>
      <c r="J560" s="49">
        <v>3</v>
      </c>
      <c r="K560" s="49">
        <v>110</v>
      </c>
      <c r="L560" s="49">
        <v>6564</v>
      </c>
      <c r="M560" s="49">
        <v>845</v>
      </c>
      <c r="N560" s="49">
        <v>474</v>
      </c>
      <c r="O560" s="49">
        <v>410</v>
      </c>
      <c r="P560" s="49">
        <v>0</v>
      </c>
      <c r="Q560" s="49">
        <v>0</v>
      </c>
      <c r="R560" s="49">
        <v>129</v>
      </c>
      <c r="S560" s="49">
        <v>0</v>
      </c>
      <c r="T560" s="49">
        <v>0</v>
      </c>
      <c r="U560" s="49">
        <v>500</v>
      </c>
      <c r="V560" s="49">
        <v>0</v>
      </c>
      <c r="W560" s="49">
        <v>0</v>
      </c>
      <c r="X560" s="49">
        <v>0</v>
      </c>
      <c r="Y560" s="49">
        <v>0</v>
      </c>
      <c r="Z560" s="49">
        <v>0</v>
      </c>
      <c r="AA560" s="60">
        <v>0</v>
      </c>
      <c r="AB560" s="49">
        <v>0</v>
      </c>
      <c r="AC560" s="60">
        <v>0</v>
      </c>
      <c r="AD560" s="49">
        <v>0</v>
      </c>
      <c r="AE560" s="60">
        <v>0</v>
      </c>
      <c r="AF560" s="60">
        <v>0</v>
      </c>
    </row>
    <row r="561" spans="1:32">
      <c r="A561" s="62">
        <v>5100305</v>
      </c>
      <c r="B561" s="49" t="s">
        <v>1016</v>
      </c>
      <c r="C561" s="49">
        <v>51003</v>
      </c>
      <c r="D561" s="49">
        <v>5</v>
      </c>
      <c r="E561" s="49" t="s">
        <v>464</v>
      </c>
      <c r="F561" s="49">
        <v>4</v>
      </c>
      <c r="G561" s="49">
        <v>10</v>
      </c>
      <c r="H561" s="49" t="s">
        <v>464</v>
      </c>
      <c r="I561" s="49" t="s">
        <v>464</v>
      </c>
      <c r="J561" s="49" t="s">
        <v>464</v>
      </c>
      <c r="K561" s="49" t="s">
        <v>464</v>
      </c>
      <c r="L561" s="49">
        <v>8559</v>
      </c>
      <c r="M561" s="49">
        <v>1102</v>
      </c>
      <c r="N561" s="49">
        <v>618</v>
      </c>
      <c r="O561" s="49">
        <v>535</v>
      </c>
      <c r="P561" s="49">
        <v>0</v>
      </c>
      <c r="Q561" s="49">
        <v>0</v>
      </c>
      <c r="R561" s="49">
        <v>129</v>
      </c>
      <c r="S561" s="49">
        <v>0</v>
      </c>
      <c r="T561" s="49">
        <v>0</v>
      </c>
      <c r="U561" s="49">
        <v>500</v>
      </c>
      <c r="V561" s="49">
        <v>0</v>
      </c>
      <c r="W561" s="49">
        <v>0</v>
      </c>
      <c r="X561" s="49">
        <v>0</v>
      </c>
      <c r="Y561" s="49">
        <v>0</v>
      </c>
      <c r="Z561" s="49">
        <v>0</v>
      </c>
      <c r="AA561" s="60">
        <v>0</v>
      </c>
      <c r="AB561" s="49">
        <v>0</v>
      </c>
      <c r="AC561" s="60">
        <v>0</v>
      </c>
      <c r="AD561" s="49">
        <v>0</v>
      </c>
      <c r="AE561" s="60">
        <v>0</v>
      </c>
      <c r="AF561" s="60">
        <v>0</v>
      </c>
    </row>
    <row r="562" spans="1:32">
      <c r="A562" s="62">
        <v>5100306</v>
      </c>
      <c r="B562" s="49" t="s">
        <v>1016</v>
      </c>
      <c r="C562" s="49">
        <v>51003</v>
      </c>
      <c r="D562" s="49">
        <v>6</v>
      </c>
      <c r="E562" s="49" t="s">
        <v>464</v>
      </c>
      <c r="F562" s="49">
        <v>3</v>
      </c>
      <c r="G562" s="49">
        <v>390</v>
      </c>
      <c r="H562" s="49" t="s">
        <v>464</v>
      </c>
      <c r="I562" s="49" t="s">
        <v>464</v>
      </c>
      <c r="J562" s="49" t="s">
        <v>464</v>
      </c>
      <c r="K562" s="49" t="s">
        <v>464</v>
      </c>
      <c r="L562" s="49">
        <v>10719</v>
      </c>
      <c r="M562" s="49">
        <v>1380</v>
      </c>
      <c r="N562" s="49">
        <v>774</v>
      </c>
      <c r="O562" s="49">
        <v>670</v>
      </c>
      <c r="P562" s="49">
        <v>0</v>
      </c>
      <c r="Q562" s="49">
        <v>0</v>
      </c>
      <c r="R562" s="49">
        <v>129</v>
      </c>
      <c r="S562" s="49">
        <v>0</v>
      </c>
      <c r="T562" s="49">
        <v>0</v>
      </c>
      <c r="U562" s="49">
        <v>500</v>
      </c>
      <c r="V562" s="49">
        <v>0</v>
      </c>
      <c r="W562" s="49">
        <v>0</v>
      </c>
      <c r="X562" s="49">
        <v>0</v>
      </c>
      <c r="Y562" s="49">
        <v>0</v>
      </c>
      <c r="Z562" s="49">
        <v>0</v>
      </c>
      <c r="AA562" s="60">
        <v>0</v>
      </c>
      <c r="AB562" s="49">
        <v>0</v>
      </c>
      <c r="AC562" s="60">
        <v>0</v>
      </c>
      <c r="AD562" s="49">
        <v>0</v>
      </c>
      <c r="AE562" s="60">
        <v>0</v>
      </c>
      <c r="AF562" s="60">
        <v>0</v>
      </c>
    </row>
    <row r="563" spans="1:32">
      <c r="A563" s="62">
        <v>5100307</v>
      </c>
      <c r="B563" s="49" t="s">
        <v>1016</v>
      </c>
      <c r="C563" s="49">
        <v>51003</v>
      </c>
      <c r="D563" s="49">
        <v>7</v>
      </c>
      <c r="E563" s="49" t="s">
        <v>464</v>
      </c>
      <c r="F563" s="49">
        <v>21</v>
      </c>
      <c r="G563" s="49">
        <v>1000</v>
      </c>
      <c r="H563" s="49" t="s">
        <v>464</v>
      </c>
      <c r="I563" s="49" t="s">
        <v>464</v>
      </c>
      <c r="J563" s="49" t="s">
        <v>464</v>
      </c>
      <c r="K563" s="49" t="s">
        <v>464</v>
      </c>
      <c r="L563" s="49">
        <v>13046</v>
      </c>
      <c r="M563" s="49">
        <v>1679</v>
      </c>
      <c r="N563" s="49">
        <v>942</v>
      </c>
      <c r="O563" s="49">
        <v>816</v>
      </c>
      <c r="P563" s="49">
        <v>0</v>
      </c>
      <c r="Q563" s="49">
        <v>0</v>
      </c>
      <c r="R563" s="49">
        <v>129</v>
      </c>
      <c r="S563" s="49">
        <v>0</v>
      </c>
      <c r="T563" s="49">
        <v>0</v>
      </c>
      <c r="U563" s="49">
        <v>500</v>
      </c>
      <c r="V563" s="49">
        <v>0</v>
      </c>
      <c r="W563" s="49">
        <v>0</v>
      </c>
      <c r="X563" s="49">
        <v>0</v>
      </c>
      <c r="Y563" s="49">
        <v>0</v>
      </c>
      <c r="Z563" s="49">
        <v>0</v>
      </c>
      <c r="AA563" s="60">
        <v>0</v>
      </c>
      <c r="AB563" s="49">
        <v>0</v>
      </c>
      <c r="AC563" s="60">
        <v>0</v>
      </c>
      <c r="AD563" s="49">
        <v>0</v>
      </c>
      <c r="AE563" s="60">
        <v>0</v>
      </c>
      <c r="AF563" s="60">
        <v>0</v>
      </c>
    </row>
    <row r="564" spans="1:32">
      <c r="A564" s="62">
        <v>5100308</v>
      </c>
      <c r="B564" s="49" t="s">
        <v>1016</v>
      </c>
      <c r="C564" s="49">
        <v>51003</v>
      </c>
      <c r="D564" s="49">
        <v>8</v>
      </c>
      <c r="E564" s="49">
        <v>100121</v>
      </c>
      <c r="F564" s="49" t="s">
        <v>464</v>
      </c>
      <c r="G564" s="49" t="s">
        <v>464</v>
      </c>
      <c r="H564" s="49" t="s">
        <v>464</v>
      </c>
      <c r="I564" s="49" t="s">
        <v>464</v>
      </c>
      <c r="J564" s="49" t="s">
        <v>464</v>
      </c>
      <c r="K564" s="49" t="s">
        <v>464</v>
      </c>
      <c r="L564" s="49">
        <v>15539</v>
      </c>
      <c r="M564" s="49">
        <v>2000</v>
      </c>
      <c r="N564" s="49">
        <v>1122</v>
      </c>
      <c r="O564" s="49">
        <v>972</v>
      </c>
      <c r="P564" s="49">
        <v>0</v>
      </c>
      <c r="Q564" s="49">
        <v>0</v>
      </c>
      <c r="R564" s="49">
        <v>129</v>
      </c>
      <c r="S564" s="49">
        <v>0</v>
      </c>
      <c r="T564" s="49">
        <v>0</v>
      </c>
      <c r="U564" s="49">
        <v>500</v>
      </c>
      <c r="V564" s="49">
        <v>0</v>
      </c>
      <c r="W564" s="49">
        <v>0</v>
      </c>
      <c r="X564" s="49">
        <v>0</v>
      </c>
      <c r="Y564" s="49">
        <v>0</v>
      </c>
      <c r="Z564" s="49">
        <v>0</v>
      </c>
      <c r="AA564" s="60">
        <v>0</v>
      </c>
      <c r="AB564" s="49">
        <v>0</v>
      </c>
      <c r="AC564" s="60">
        <v>0</v>
      </c>
      <c r="AD564" s="49">
        <v>0</v>
      </c>
      <c r="AE564" s="60">
        <v>0</v>
      </c>
      <c r="AF564" s="60">
        <v>0</v>
      </c>
    </row>
    <row r="565" spans="1:32">
      <c r="A565" s="62">
        <v>5100309</v>
      </c>
      <c r="B565" s="49" t="s">
        <v>1016</v>
      </c>
      <c r="C565" s="49">
        <v>51003</v>
      </c>
      <c r="D565" s="49">
        <v>9</v>
      </c>
      <c r="E565" s="49" t="s">
        <v>464</v>
      </c>
      <c r="F565" s="49">
        <v>2</v>
      </c>
      <c r="G565" s="49">
        <v>2550</v>
      </c>
      <c r="H565" s="49">
        <v>1</v>
      </c>
      <c r="I565" s="49">
        <v>340</v>
      </c>
      <c r="J565" s="49">
        <v>3</v>
      </c>
      <c r="K565" s="49">
        <v>170</v>
      </c>
      <c r="L565" s="49">
        <v>18198</v>
      </c>
      <c r="M565" s="49">
        <v>2343</v>
      </c>
      <c r="N565" s="49">
        <v>1314</v>
      </c>
      <c r="O565" s="49">
        <v>1138</v>
      </c>
      <c r="P565" s="49">
        <v>0</v>
      </c>
      <c r="Q565" s="49">
        <v>0</v>
      </c>
      <c r="R565" s="49">
        <v>129</v>
      </c>
      <c r="S565" s="49">
        <v>0</v>
      </c>
      <c r="T565" s="49">
        <v>0</v>
      </c>
      <c r="U565" s="49">
        <v>500</v>
      </c>
      <c r="V565" s="49">
        <v>0</v>
      </c>
      <c r="W565" s="49">
        <v>0</v>
      </c>
      <c r="X565" s="49">
        <v>0</v>
      </c>
      <c r="Y565" s="49">
        <v>0</v>
      </c>
      <c r="Z565" s="49">
        <v>0</v>
      </c>
      <c r="AA565" s="60">
        <v>0</v>
      </c>
      <c r="AB565" s="49">
        <v>0</v>
      </c>
      <c r="AC565" s="60">
        <v>0</v>
      </c>
      <c r="AD565" s="49">
        <v>0</v>
      </c>
      <c r="AE565" s="60">
        <v>0</v>
      </c>
      <c r="AF565" s="60">
        <v>0</v>
      </c>
    </row>
    <row r="566" spans="1:32">
      <c r="A566" s="62">
        <v>5100310</v>
      </c>
      <c r="B566" s="49" t="s">
        <v>1016</v>
      </c>
      <c r="C566" s="49">
        <v>51003</v>
      </c>
      <c r="D566" s="49">
        <v>10</v>
      </c>
      <c r="E566" s="49" t="s">
        <v>464</v>
      </c>
      <c r="F566" s="49">
        <v>4</v>
      </c>
      <c r="G566" s="49">
        <v>12</v>
      </c>
      <c r="H566" s="49" t="s">
        <v>464</v>
      </c>
      <c r="I566" s="49" t="s">
        <v>464</v>
      </c>
      <c r="J566" s="49" t="s">
        <v>464</v>
      </c>
      <c r="K566" s="49" t="s">
        <v>464</v>
      </c>
      <c r="L566" s="49">
        <v>21024</v>
      </c>
      <c r="M566" s="49">
        <v>2707</v>
      </c>
      <c r="N566" s="49">
        <v>1518</v>
      </c>
      <c r="O566" s="49">
        <v>1315</v>
      </c>
      <c r="P566" s="49">
        <v>0</v>
      </c>
      <c r="Q566" s="49">
        <v>0</v>
      </c>
      <c r="R566" s="49">
        <v>129</v>
      </c>
      <c r="S566" s="49">
        <v>0</v>
      </c>
      <c r="T566" s="49">
        <v>0</v>
      </c>
      <c r="U566" s="49">
        <v>500</v>
      </c>
      <c r="V566" s="49">
        <v>0</v>
      </c>
      <c r="W566" s="49">
        <v>0</v>
      </c>
      <c r="X566" s="49">
        <v>0</v>
      </c>
      <c r="Y566" s="49">
        <v>0</v>
      </c>
      <c r="Z566" s="49">
        <v>0</v>
      </c>
      <c r="AA566" s="60">
        <v>0</v>
      </c>
      <c r="AB566" s="49">
        <v>0</v>
      </c>
      <c r="AC566" s="60">
        <v>0</v>
      </c>
      <c r="AD566" s="49">
        <v>0</v>
      </c>
      <c r="AE566" s="60">
        <v>0</v>
      </c>
      <c r="AF566" s="60">
        <v>0</v>
      </c>
    </row>
    <row r="567" spans="1:32">
      <c r="A567" s="62">
        <v>5100311</v>
      </c>
      <c r="B567" s="49" t="s">
        <v>1016</v>
      </c>
      <c r="C567" s="49">
        <v>51003</v>
      </c>
      <c r="D567" s="49">
        <v>11</v>
      </c>
      <c r="E567" s="49" t="s">
        <v>464</v>
      </c>
      <c r="F567" s="49">
        <v>3</v>
      </c>
      <c r="G567" s="49">
        <v>690</v>
      </c>
      <c r="H567" s="49" t="s">
        <v>464</v>
      </c>
      <c r="I567" s="49" t="s">
        <v>464</v>
      </c>
      <c r="J567" s="49" t="s">
        <v>464</v>
      </c>
      <c r="K567" s="49" t="s">
        <v>464</v>
      </c>
      <c r="L567" s="49">
        <v>24846</v>
      </c>
      <c r="M567" s="49">
        <v>3199</v>
      </c>
      <c r="N567" s="49">
        <v>1794</v>
      </c>
      <c r="O567" s="49">
        <v>1554</v>
      </c>
      <c r="P567" s="49">
        <v>0</v>
      </c>
      <c r="Q567" s="49">
        <v>0</v>
      </c>
      <c r="R567" s="49">
        <v>129</v>
      </c>
      <c r="S567" s="49">
        <v>0</v>
      </c>
      <c r="T567" s="49">
        <v>0</v>
      </c>
      <c r="U567" s="49">
        <v>500</v>
      </c>
      <c r="V567" s="49">
        <v>0</v>
      </c>
      <c r="W567" s="49">
        <v>0</v>
      </c>
      <c r="X567" s="49">
        <v>0</v>
      </c>
      <c r="Y567" s="49">
        <v>0</v>
      </c>
      <c r="Z567" s="49">
        <v>0</v>
      </c>
      <c r="AA567" s="60">
        <v>0</v>
      </c>
      <c r="AB567" s="49">
        <v>0</v>
      </c>
      <c r="AC567" s="60">
        <v>0</v>
      </c>
      <c r="AD567" s="49">
        <v>0</v>
      </c>
      <c r="AE567" s="60">
        <v>0</v>
      </c>
      <c r="AF567" s="60">
        <v>0</v>
      </c>
    </row>
    <row r="568" spans="1:32">
      <c r="A568" s="62">
        <v>5100312</v>
      </c>
      <c r="B568" s="49" t="s">
        <v>1016</v>
      </c>
      <c r="C568" s="49">
        <v>51003</v>
      </c>
      <c r="D568" s="49">
        <v>12</v>
      </c>
      <c r="E568" s="49" t="s">
        <v>464</v>
      </c>
      <c r="F568" s="49">
        <v>19</v>
      </c>
      <c r="G568" s="49">
        <v>1500</v>
      </c>
      <c r="H568" s="49" t="s">
        <v>464</v>
      </c>
      <c r="I568" s="49" t="s">
        <v>464</v>
      </c>
      <c r="J568" s="49" t="s">
        <v>464</v>
      </c>
      <c r="K568" s="49" t="s">
        <v>464</v>
      </c>
      <c r="L568" s="49">
        <v>30082</v>
      </c>
      <c r="M568" s="49">
        <v>3873</v>
      </c>
      <c r="N568" s="49">
        <v>2172</v>
      </c>
      <c r="O568" s="49">
        <v>1882</v>
      </c>
      <c r="P568" s="49">
        <v>0</v>
      </c>
      <c r="Q568" s="49">
        <v>0</v>
      </c>
      <c r="R568" s="49">
        <v>129</v>
      </c>
      <c r="S568" s="49">
        <v>0</v>
      </c>
      <c r="T568" s="49">
        <v>0</v>
      </c>
      <c r="U568" s="49">
        <v>500</v>
      </c>
      <c r="V568" s="49">
        <v>0</v>
      </c>
      <c r="W568" s="49">
        <v>0</v>
      </c>
      <c r="X568" s="49">
        <v>0</v>
      </c>
      <c r="Y568" s="49">
        <v>0</v>
      </c>
      <c r="Z568" s="49">
        <v>0</v>
      </c>
      <c r="AA568" s="60">
        <v>0</v>
      </c>
      <c r="AB568" s="49">
        <v>0</v>
      </c>
      <c r="AC568" s="60">
        <v>0</v>
      </c>
      <c r="AD568" s="49">
        <v>0</v>
      </c>
      <c r="AE568" s="60">
        <v>0</v>
      </c>
      <c r="AF568" s="60">
        <v>0</v>
      </c>
    </row>
    <row r="569" spans="1:32">
      <c r="A569" s="62">
        <v>5100313</v>
      </c>
      <c r="B569" s="49" t="s">
        <v>1016</v>
      </c>
      <c r="C569" s="49">
        <v>51003</v>
      </c>
      <c r="D569" s="49">
        <v>13</v>
      </c>
      <c r="E569" s="49">
        <v>100131</v>
      </c>
      <c r="F569" s="49" t="s">
        <v>464</v>
      </c>
      <c r="G569" s="49" t="s">
        <v>464</v>
      </c>
      <c r="H569" s="49" t="s">
        <v>464</v>
      </c>
      <c r="I569" s="49" t="s">
        <v>464</v>
      </c>
      <c r="J569" s="49" t="s">
        <v>464</v>
      </c>
      <c r="K569" s="49" t="s">
        <v>464</v>
      </c>
      <c r="L569" s="49">
        <v>37228</v>
      </c>
      <c r="M569" s="49">
        <v>4793</v>
      </c>
      <c r="N569" s="49">
        <v>2688</v>
      </c>
      <c r="O569" s="49">
        <v>2329</v>
      </c>
      <c r="P569" s="49">
        <v>0</v>
      </c>
      <c r="Q569" s="49">
        <v>0</v>
      </c>
      <c r="R569" s="49">
        <v>129</v>
      </c>
      <c r="S569" s="49">
        <v>0</v>
      </c>
      <c r="T569" s="49">
        <v>0</v>
      </c>
      <c r="U569" s="49">
        <v>500</v>
      </c>
      <c r="V569" s="49">
        <v>0</v>
      </c>
      <c r="W569" s="49">
        <v>0</v>
      </c>
      <c r="X569" s="49">
        <v>0</v>
      </c>
      <c r="Y569" s="49">
        <v>0</v>
      </c>
      <c r="Z569" s="49">
        <v>0</v>
      </c>
      <c r="AA569" s="60">
        <v>0</v>
      </c>
      <c r="AB569" s="49">
        <v>0</v>
      </c>
      <c r="AC569" s="60">
        <v>0</v>
      </c>
      <c r="AD569" s="49">
        <v>0</v>
      </c>
      <c r="AE569" s="60">
        <v>0</v>
      </c>
      <c r="AF569" s="60">
        <v>0</v>
      </c>
    </row>
    <row r="570" spans="1:32">
      <c r="A570" s="62">
        <v>5100314</v>
      </c>
      <c r="B570" s="49" t="s">
        <v>1016</v>
      </c>
      <c r="C570" s="49">
        <v>51003</v>
      </c>
      <c r="D570" s="49">
        <v>14</v>
      </c>
      <c r="E570" s="49" t="s">
        <v>464</v>
      </c>
      <c r="F570" s="49">
        <v>2</v>
      </c>
      <c r="G570" s="49">
        <v>9150</v>
      </c>
      <c r="H570" s="49">
        <v>1</v>
      </c>
      <c r="I570" s="49">
        <v>1220</v>
      </c>
      <c r="J570" s="49">
        <v>3</v>
      </c>
      <c r="K570" s="49">
        <v>610</v>
      </c>
      <c r="L570" s="49">
        <v>46951</v>
      </c>
      <c r="M570" s="49">
        <v>6045</v>
      </c>
      <c r="N570" s="49">
        <v>3390</v>
      </c>
      <c r="O570" s="49">
        <v>2938</v>
      </c>
      <c r="P570" s="49">
        <v>0</v>
      </c>
      <c r="Q570" s="49">
        <v>0</v>
      </c>
      <c r="R570" s="49">
        <v>129</v>
      </c>
      <c r="S570" s="49">
        <v>0</v>
      </c>
      <c r="T570" s="49">
        <v>0</v>
      </c>
      <c r="U570" s="49">
        <v>500</v>
      </c>
      <c r="V570" s="49">
        <v>0</v>
      </c>
      <c r="W570" s="49">
        <v>0</v>
      </c>
      <c r="X570" s="49">
        <v>0</v>
      </c>
      <c r="Y570" s="49">
        <v>0</v>
      </c>
      <c r="Z570" s="49">
        <v>0</v>
      </c>
      <c r="AA570" s="60">
        <v>0</v>
      </c>
      <c r="AB570" s="49">
        <v>0</v>
      </c>
      <c r="AC570" s="60">
        <v>0</v>
      </c>
      <c r="AD570" s="49">
        <v>0</v>
      </c>
      <c r="AE570" s="60">
        <v>0</v>
      </c>
      <c r="AF570" s="60">
        <v>0</v>
      </c>
    </row>
    <row r="571" spans="1:32">
      <c r="A571" s="62">
        <v>5100315</v>
      </c>
      <c r="B571" s="49" t="s">
        <v>1016</v>
      </c>
      <c r="C571" s="49">
        <v>51003</v>
      </c>
      <c r="D571" s="49">
        <v>15</v>
      </c>
      <c r="E571" s="49" t="s">
        <v>464</v>
      </c>
      <c r="F571" s="49">
        <v>4</v>
      </c>
      <c r="G571" s="49">
        <v>14</v>
      </c>
      <c r="H571" s="49" t="s">
        <v>464</v>
      </c>
      <c r="I571" s="49" t="s">
        <v>464</v>
      </c>
      <c r="J571" s="49" t="s">
        <v>464</v>
      </c>
      <c r="K571" s="49" t="s">
        <v>464</v>
      </c>
      <c r="L571" s="49">
        <v>60247</v>
      </c>
      <c r="M571" s="49">
        <v>7757</v>
      </c>
      <c r="N571" s="49">
        <v>4350</v>
      </c>
      <c r="O571" s="49">
        <v>3770</v>
      </c>
      <c r="P571" s="49">
        <v>0</v>
      </c>
      <c r="Q571" s="49">
        <v>0</v>
      </c>
      <c r="R571" s="49">
        <v>129</v>
      </c>
      <c r="S571" s="49">
        <v>0</v>
      </c>
      <c r="T571" s="49">
        <v>0</v>
      </c>
      <c r="U571" s="49">
        <v>500</v>
      </c>
      <c r="V571" s="49">
        <v>0</v>
      </c>
      <c r="W571" s="49">
        <v>0</v>
      </c>
      <c r="X571" s="49">
        <v>0</v>
      </c>
      <c r="Y571" s="49">
        <v>0</v>
      </c>
      <c r="Z571" s="49">
        <v>0</v>
      </c>
      <c r="AA571" s="60">
        <v>0</v>
      </c>
      <c r="AB571" s="49">
        <v>0</v>
      </c>
      <c r="AC571" s="60">
        <v>0</v>
      </c>
      <c r="AD571" s="49">
        <v>0</v>
      </c>
      <c r="AE571" s="60">
        <v>0</v>
      </c>
      <c r="AF571" s="60">
        <v>0</v>
      </c>
    </row>
    <row r="572" spans="1:32">
      <c r="A572" s="62">
        <v>5100316</v>
      </c>
      <c r="B572" s="49" t="s">
        <v>1016</v>
      </c>
      <c r="C572" s="49">
        <v>51003</v>
      </c>
      <c r="D572" s="49">
        <v>16</v>
      </c>
      <c r="E572" s="49" t="s">
        <v>464</v>
      </c>
      <c r="F572" s="49">
        <v>3</v>
      </c>
      <c r="G572" s="49">
        <v>3420</v>
      </c>
      <c r="H572" s="49" t="s">
        <v>464</v>
      </c>
      <c r="I572" s="49" t="s">
        <v>464</v>
      </c>
      <c r="J572" s="49" t="s">
        <v>464</v>
      </c>
      <c r="K572" s="49" t="s">
        <v>464</v>
      </c>
      <c r="L572" s="49">
        <v>78446</v>
      </c>
      <c r="M572" s="49">
        <v>10100</v>
      </c>
      <c r="N572" s="49">
        <v>5664</v>
      </c>
      <c r="O572" s="49">
        <v>4908</v>
      </c>
      <c r="P572" s="49">
        <v>0</v>
      </c>
      <c r="Q572" s="49">
        <v>0</v>
      </c>
      <c r="R572" s="49">
        <v>129</v>
      </c>
      <c r="S572" s="49">
        <v>0</v>
      </c>
      <c r="T572" s="49">
        <v>0</v>
      </c>
      <c r="U572" s="49">
        <v>500</v>
      </c>
      <c r="V572" s="49">
        <v>0</v>
      </c>
      <c r="W572" s="49">
        <v>0</v>
      </c>
      <c r="X572" s="49">
        <v>0</v>
      </c>
      <c r="Y572" s="49">
        <v>0</v>
      </c>
      <c r="Z572" s="49">
        <v>0</v>
      </c>
      <c r="AA572" s="60">
        <v>0</v>
      </c>
      <c r="AB572" s="49">
        <v>0</v>
      </c>
      <c r="AC572" s="60">
        <v>0</v>
      </c>
      <c r="AD572" s="49">
        <v>0</v>
      </c>
      <c r="AE572" s="60">
        <v>0</v>
      </c>
      <c r="AF572" s="60">
        <v>0</v>
      </c>
    </row>
    <row r="573" spans="1:32">
      <c r="A573" s="62">
        <v>5100317</v>
      </c>
      <c r="B573" s="49" t="s">
        <v>1016</v>
      </c>
      <c r="C573" s="49">
        <v>51003</v>
      </c>
      <c r="D573" s="49">
        <v>17</v>
      </c>
      <c r="E573" s="49" t="s">
        <v>464</v>
      </c>
      <c r="F573" s="49">
        <v>21</v>
      </c>
      <c r="G573" s="49">
        <v>2000</v>
      </c>
      <c r="H573" s="49" t="s">
        <v>464</v>
      </c>
      <c r="I573" s="49" t="s">
        <v>464</v>
      </c>
      <c r="J573" s="49" t="s">
        <v>464</v>
      </c>
      <c r="K573" s="49" t="s">
        <v>464</v>
      </c>
      <c r="L573" s="49">
        <v>103376</v>
      </c>
      <c r="M573" s="49">
        <v>13310</v>
      </c>
      <c r="N573" s="49">
        <v>7464</v>
      </c>
      <c r="O573" s="49">
        <v>6468</v>
      </c>
      <c r="P573" s="49">
        <v>0</v>
      </c>
      <c r="Q573" s="49">
        <v>0</v>
      </c>
      <c r="R573" s="49">
        <v>129</v>
      </c>
      <c r="S573" s="49">
        <v>0</v>
      </c>
      <c r="T573" s="49">
        <v>0</v>
      </c>
      <c r="U573" s="49">
        <v>500</v>
      </c>
      <c r="V573" s="49">
        <v>0</v>
      </c>
      <c r="W573" s="49">
        <v>0</v>
      </c>
      <c r="X573" s="49">
        <v>0</v>
      </c>
      <c r="Y573" s="49">
        <v>0</v>
      </c>
      <c r="Z573" s="49">
        <v>0</v>
      </c>
      <c r="AA573" s="60">
        <v>0</v>
      </c>
      <c r="AB573" s="49">
        <v>0</v>
      </c>
      <c r="AC573" s="60">
        <v>0</v>
      </c>
      <c r="AD573" s="49">
        <v>0</v>
      </c>
      <c r="AE573" s="60">
        <v>0</v>
      </c>
      <c r="AF573" s="60">
        <v>0</v>
      </c>
    </row>
    <row r="574" spans="1:32">
      <c r="A574" s="62">
        <v>5100318</v>
      </c>
      <c r="B574" s="49" t="s">
        <v>1016</v>
      </c>
      <c r="C574" s="49">
        <v>51003</v>
      </c>
      <c r="D574" s="49">
        <v>18</v>
      </c>
      <c r="E574" s="49">
        <v>100141</v>
      </c>
      <c r="F574" s="49" t="s">
        <v>464</v>
      </c>
      <c r="G574" s="49" t="s">
        <v>464</v>
      </c>
      <c r="H574" s="49" t="s">
        <v>464</v>
      </c>
      <c r="I574" s="49" t="s">
        <v>464</v>
      </c>
      <c r="J574" s="49" t="s">
        <v>464</v>
      </c>
      <c r="K574" s="49" t="s">
        <v>464</v>
      </c>
      <c r="L574" s="49">
        <v>137530</v>
      </c>
      <c r="M574" s="49">
        <v>17708</v>
      </c>
      <c r="N574" s="49">
        <v>9930</v>
      </c>
      <c r="O574" s="49">
        <v>8606</v>
      </c>
      <c r="P574" s="49">
        <v>0</v>
      </c>
      <c r="Q574" s="49">
        <v>0</v>
      </c>
      <c r="R574" s="49">
        <v>129</v>
      </c>
      <c r="S574" s="49">
        <v>0</v>
      </c>
      <c r="T574" s="49">
        <v>0</v>
      </c>
      <c r="U574" s="49">
        <v>500</v>
      </c>
      <c r="V574" s="49">
        <v>0</v>
      </c>
      <c r="W574" s="49">
        <v>0</v>
      </c>
      <c r="X574" s="49">
        <v>0</v>
      </c>
      <c r="Y574" s="49">
        <v>0</v>
      </c>
      <c r="Z574" s="49">
        <v>0</v>
      </c>
      <c r="AA574" s="60">
        <v>0</v>
      </c>
      <c r="AB574" s="49">
        <v>0</v>
      </c>
      <c r="AC574" s="60">
        <v>0</v>
      </c>
      <c r="AD574" s="49">
        <v>0</v>
      </c>
      <c r="AE574" s="60">
        <v>0</v>
      </c>
      <c r="AF574" s="60">
        <v>0</v>
      </c>
    </row>
    <row r="575" spans="1:32">
      <c r="A575" s="62">
        <v>5100319</v>
      </c>
      <c r="B575" s="49" t="s">
        <v>1016</v>
      </c>
      <c r="C575" s="49">
        <v>51003</v>
      </c>
      <c r="D575" s="49">
        <v>19</v>
      </c>
      <c r="E575" s="49" t="s">
        <v>464</v>
      </c>
      <c r="F575" s="49">
        <v>2</v>
      </c>
      <c r="G575" s="49">
        <v>43800</v>
      </c>
      <c r="H575" s="49">
        <v>1</v>
      </c>
      <c r="I575" s="49">
        <v>5840</v>
      </c>
      <c r="J575" s="49">
        <v>3</v>
      </c>
      <c r="K575" s="49">
        <v>2920</v>
      </c>
      <c r="L575" s="49">
        <v>184315</v>
      </c>
      <c r="M575" s="49">
        <v>23732</v>
      </c>
      <c r="N575" s="49">
        <v>13308</v>
      </c>
      <c r="O575" s="49">
        <v>11533</v>
      </c>
      <c r="P575" s="49">
        <v>0</v>
      </c>
      <c r="Q575" s="49">
        <v>0</v>
      </c>
      <c r="R575" s="49">
        <v>129</v>
      </c>
      <c r="S575" s="49">
        <v>0</v>
      </c>
      <c r="T575" s="49">
        <v>0</v>
      </c>
      <c r="U575" s="49">
        <v>500</v>
      </c>
      <c r="V575" s="49">
        <v>0</v>
      </c>
      <c r="W575" s="49">
        <v>0</v>
      </c>
      <c r="X575" s="49">
        <v>0</v>
      </c>
      <c r="Y575" s="49">
        <v>0</v>
      </c>
      <c r="Z575" s="49">
        <v>0</v>
      </c>
      <c r="AA575" s="60">
        <v>0</v>
      </c>
      <c r="AB575" s="49">
        <v>0</v>
      </c>
      <c r="AC575" s="60">
        <v>0</v>
      </c>
      <c r="AD575" s="49">
        <v>0</v>
      </c>
      <c r="AE575" s="60">
        <v>0</v>
      </c>
      <c r="AF575" s="60">
        <v>0</v>
      </c>
    </row>
    <row r="576" spans="1:32">
      <c r="A576" s="62">
        <v>5100320</v>
      </c>
      <c r="B576" s="49" t="s">
        <v>1016</v>
      </c>
      <c r="C576" s="49">
        <v>51003</v>
      </c>
      <c r="D576" s="49">
        <v>20</v>
      </c>
      <c r="E576" s="49" t="s">
        <v>464</v>
      </c>
      <c r="F576" s="49">
        <v>4</v>
      </c>
      <c r="G576" s="49">
        <v>16</v>
      </c>
      <c r="H576" s="49" t="s">
        <v>464</v>
      </c>
      <c r="I576" s="49" t="s">
        <v>464</v>
      </c>
      <c r="J576" s="49" t="s">
        <v>464</v>
      </c>
      <c r="K576" s="49" t="s">
        <v>464</v>
      </c>
      <c r="L576" s="49">
        <v>248385</v>
      </c>
      <c r="M576" s="49">
        <v>31982</v>
      </c>
      <c r="N576" s="49">
        <v>17934</v>
      </c>
      <c r="O576" s="49">
        <v>15542</v>
      </c>
      <c r="P576" s="49">
        <v>0</v>
      </c>
      <c r="Q576" s="49">
        <v>0</v>
      </c>
      <c r="R576" s="49">
        <v>129</v>
      </c>
      <c r="S576" s="49">
        <v>0</v>
      </c>
      <c r="T576" s="49">
        <v>0</v>
      </c>
      <c r="U576" s="49">
        <v>500</v>
      </c>
      <c r="V576" s="49">
        <v>0</v>
      </c>
      <c r="W576" s="49">
        <v>0</v>
      </c>
      <c r="X576" s="49">
        <v>0</v>
      </c>
      <c r="Y576" s="49">
        <v>0</v>
      </c>
      <c r="Z576" s="49">
        <v>0</v>
      </c>
      <c r="AA576" s="60">
        <v>0</v>
      </c>
      <c r="AB576" s="49">
        <v>0</v>
      </c>
      <c r="AC576" s="60">
        <v>0</v>
      </c>
      <c r="AD576" s="49">
        <v>0</v>
      </c>
      <c r="AE576" s="60">
        <v>0</v>
      </c>
      <c r="AF576" s="60">
        <v>0</v>
      </c>
    </row>
    <row r="577" spans="1:32">
      <c r="A577" s="62">
        <v>5400400</v>
      </c>
      <c r="B577" s="49" t="s">
        <v>1017</v>
      </c>
      <c r="C577" s="49">
        <v>54004</v>
      </c>
      <c r="D577" s="49">
        <v>0</v>
      </c>
      <c r="E577" s="49"/>
      <c r="L577" s="49">
        <v>818</v>
      </c>
      <c r="M577" s="49">
        <v>109</v>
      </c>
      <c r="N577" s="49">
        <v>49</v>
      </c>
      <c r="O577" s="49">
        <v>61</v>
      </c>
      <c r="P577" s="49">
        <v>0</v>
      </c>
      <c r="Q577" s="49">
        <v>0</v>
      </c>
      <c r="R577" s="49">
        <v>131</v>
      </c>
      <c r="S577" s="49">
        <v>0</v>
      </c>
      <c r="T577" s="49">
        <v>0</v>
      </c>
      <c r="U577" s="49">
        <v>500</v>
      </c>
      <c r="V577" s="49">
        <v>0</v>
      </c>
      <c r="W577" s="49">
        <v>0</v>
      </c>
      <c r="X577" s="49">
        <v>0</v>
      </c>
      <c r="Y577" s="49">
        <v>0</v>
      </c>
      <c r="Z577" s="49">
        <v>0</v>
      </c>
      <c r="AA577" s="60">
        <v>0</v>
      </c>
      <c r="AB577" s="49">
        <v>0</v>
      </c>
      <c r="AC577" s="60">
        <v>0</v>
      </c>
      <c r="AD577" s="49">
        <v>0</v>
      </c>
      <c r="AE577" s="60">
        <v>0</v>
      </c>
      <c r="AF577" s="60">
        <v>0</v>
      </c>
    </row>
    <row r="578" spans="1:32">
      <c r="A578" s="62">
        <v>5400401</v>
      </c>
      <c r="B578" s="49" t="s">
        <v>1017</v>
      </c>
      <c r="C578" s="49">
        <v>54004</v>
      </c>
      <c r="D578" s="49">
        <v>1</v>
      </c>
      <c r="E578" s="49" t="s">
        <v>464</v>
      </c>
      <c r="F578" s="49">
        <v>2</v>
      </c>
      <c r="G578" s="49">
        <v>2550</v>
      </c>
      <c r="H578" s="49" t="s">
        <v>464</v>
      </c>
      <c r="I578" s="49" t="s">
        <v>464</v>
      </c>
      <c r="J578" s="49" t="s">
        <v>464</v>
      </c>
      <c r="K578" s="49" t="s">
        <v>464</v>
      </c>
      <c r="L578" s="49">
        <v>1799</v>
      </c>
      <c r="M578" s="49">
        <v>239</v>
      </c>
      <c r="N578" s="49">
        <v>107</v>
      </c>
      <c r="O578" s="49">
        <v>134</v>
      </c>
      <c r="P578" s="49">
        <v>0</v>
      </c>
      <c r="Q578" s="49">
        <v>0</v>
      </c>
      <c r="R578" s="49">
        <v>131</v>
      </c>
      <c r="S578" s="49">
        <v>0</v>
      </c>
      <c r="T578" s="49">
        <v>0</v>
      </c>
      <c r="U578" s="49">
        <v>500</v>
      </c>
      <c r="V578" s="49">
        <v>0</v>
      </c>
      <c r="W578" s="49">
        <v>0</v>
      </c>
      <c r="X578" s="49">
        <v>0</v>
      </c>
      <c r="Y578" s="49">
        <v>0</v>
      </c>
      <c r="Z578" s="49">
        <v>0</v>
      </c>
      <c r="AA578" s="60">
        <v>0</v>
      </c>
      <c r="AB578" s="49">
        <v>0</v>
      </c>
      <c r="AC578" s="60">
        <v>0</v>
      </c>
      <c r="AD578" s="49">
        <v>0</v>
      </c>
      <c r="AE578" s="60">
        <v>0</v>
      </c>
      <c r="AF578" s="60">
        <v>0</v>
      </c>
    </row>
    <row r="579" spans="1:32">
      <c r="A579" s="62">
        <v>5400402</v>
      </c>
      <c r="B579" s="49" t="s">
        <v>1017</v>
      </c>
      <c r="C579" s="49">
        <v>54004</v>
      </c>
      <c r="D579" s="49">
        <v>2</v>
      </c>
      <c r="E579" s="49">
        <v>100411</v>
      </c>
      <c r="F579" s="49" t="s">
        <v>464</v>
      </c>
      <c r="G579" s="49" t="s">
        <v>464</v>
      </c>
      <c r="H579" s="49" t="s">
        <v>464</v>
      </c>
      <c r="I579" s="49" t="s">
        <v>464</v>
      </c>
      <c r="J579" s="49" t="s">
        <v>464</v>
      </c>
      <c r="K579" s="49" t="s">
        <v>464</v>
      </c>
      <c r="L579" s="49">
        <v>3026</v>
      </c>
      <c r="M579" s="49">
        <v>403</v>
      </c>
      <c r="N579" s="49">
        <v>181</v>
      </c>
      <c r="O579" s="49">
        <v>225</v>
      </c>
      <c r="P579" s="49">
        <v>0</v>
      </c>
      <c r="Q579" s="49">
        <v>0</v>
      </c>
      <c r="R579" s="49">
        <v>131</v>
      </c>
      <c r="S579" s="49">
        <v>0</v>
      </c>
      <c r="T579" s="49">
        <v>0</v>
      </c>
      <c r="U579" s="49">
        <v>500</v>
      </c>
      <c r="V579" s="49">
        <v>0</v>
      </c>
      <c r="W579" s="49">
        <v>0</v>
      </c>
      <c r="X579" s="49">
        <v>0</v>
      </c>
      <c r="Y579" s="49">
        <v>0</v>
      </c>
      <c r="Z579" s="49">
        <v>0</v>
      </c>
      <c r="AA579" s="60">
        <v>0</v>
      </c>
      <c r="AB579" s="49">
        <v>0</v>
      </c>
      <c r="AC579" s="60">
        <v>0</v>
      </c>
      <c r="AD579" s="49">
        <v>0</v>
      </c>
      <c r="AE579" s="60">
        <v>0</v>
      </c>
      <c r="AF579" s="60">
        <v>0</v>
      </c>
    </row>
    <row r="580" spans="1:32">
      <c r="A580" s="62">
        <v>5400403</v>
      </c>
      <c r="B580" s="49" t="s">
        <v>1017</v>
      </c>
      <c r="C580" s="49">
        <v>54004</v>
      </c>
      <c r="D580" s="49">
        <v>3</v>
      </c>
      <c r="E580" s="49" t="s">
        <v>464</v>
      </c>
      <c r="F580" s="49">
        <v>2</v>
      </c>
      <c r="G580" s="49">
        <v>4950</v>
      </c>
      <c r="H580" s="49" t="s">
        <v>464</v>
      </c>
      <c r="I580" s="49" t="s">
        <v>464</v>
      </c>
      <c r="J580" s="49" t="s">
        <v>464</v>
      </c>
      <c r="K580" s="49" t="s">
        <v>464</v>
      </c>
      <c r="L580" s="49">
        <v>4662</v>
      </c>
      <c r="M580" s="49">
        <v>621</v>
      </c>
      <c r="N580" s="49">
        <v>279</v>
      </c>
      <c r="O580" s="49">
        <v>347</v>
      </c>
      <c r="P580" s="49">
        <v>0</v>
      </c>
      <c r="Q580" s="49">
        <v>0</v>
      </c>
      <c r="R580" s="49">
        <v>131</v>
      </c>
      <c r="S580" s="49">
        <v>0</v>
      </c>
      <c r="T580" s="49">
        <v>0</v>
      </c>
      <c r="U580" s="49">
        <v>500</v>
      </c>
      <c r="V580" s="49">
        <v>0</v>
      </c>
      <c r="W580" s="49">
        <v>0</v>
      </c>
      <c r="X580" s="49">
        <v>0</v>
      </c>
      <c r="Y580" s="49">
        <v>0</v>
      </c>
      <c r="Z580" s="49">
        <v>0</v>
      </c>
      <c r="AA580" s="60">
        <v>0</v>
      </c>
      <c r="AB580" s="49">
        <v>0</v>
      </c>
      <c r="AC580" s="60">
        <v>0</v>
      </c>
      <c r="AD580" s="49">
        <v>0</v>
      </c>
      <c r="AE580" s="60">
        <v>0</v>
      </c>
      <c r="AF580" s="60">
        <v>0</v>
      </c>
    </row>
    <row r="581" spans="1:32">
      <c r="A581" s="62">
        <v>5400404</v>
      </c>
      <c r="B581" s="49" t="s">
        <v>1017</v>
      </c>
      <c r="C581" s="49">
        <v>54004</v>
      </c>
      <c r="D581" s="49">
        <v>4</v>
      </c>
      <c r="E581" s="49" t="s">
        <v>464</v>
      </c>
      <c r="F581" s="49">
        <v>2</v>
      </c>
      <c r="G581" s="49">
        <v>1650</v>
      </c>
      <c r="H581" s="49">
        <v>1</v>
      </c>
      <c r="I581" s="49">
        <v>220</v>
      </c>
      <c r="J581" s="49">
        <v>3</v>
      </c>
      <c r="K581" s="49">
        <v>110</v>
      </c>
      <c r="L581" s="49">
        <v>6462</v>
      </c>
      <c r="M581" s="49">
        <v>861</v>
      </c>
      <c r="N581" s="49">
        <v>387</v>
      </c>
      <c r="O581" s="49">
        <v>481</v>
      </c>
      <c r="P581" s="49">
        <v>0</v>
      </c>
      <c r="Q581" s="49">
        <v>0</v>
      </c>
      <c r="R581" s="49">
        <v>131</v>
      </c>
      <c r="S581" s="49">
        <v>0</v>
      </c>
      <c r="T581" s="49">
        <v>0</v>
      </c>
      <c r="U581" s="49">
        <v>500</v>
      </c>
      <c r="V581" s="49">
        <v>0</v>
      </c>
      <c r="W581" s="49">
        <v>0</v>
      </c>
      <c r="X581" s="49">
        <v>0</v>
      </c>
      <c r="Y581" s="49">
        <v>0</v>
      </c>
      <c r="Z581" s="49">
        <v>0</v>
      </c>
      <c r="AA581" s="60">
        <v>0</v>
      </c>
      <c r="AB581" s="49">
        <v>0</v>
      </c>
      <c r="AC581" s="60">
        <v>0</v>
      </c>
      <c r="AD581" s="49">
        <v>0</v>
      </c>
      <c r="AE581" s="60">
        <v>0</v>
      </c>
      <c r="AF581" s="60">
        <v>0</v>
      </c>
    </row>
    <row r="582" spans="1:32">
      <c r="A582" s="62">
        <v>5400405</v>
      </c>
      <c r="B582" s="49" t="s">
        <v>1017</v>
      </c>
      <c r="C582" s="49">
        <v>54004</v>
      </c>
      <c r="D582" s="49">
        <v>5</v>
      </c>
      <c r="E582" s="49" t="s">
        <v>464</v>
      </c>
      <c r="F582" s="49">
        <v>4</v>
      </c>
      <c r="G582" s="49">
        <v>10</v>
      </c>
      <c r="H582" s="49" t="s">
        <v>464</v>
      </c>
      <c r="I582" s="49" t="s">
        <v>464</v>
      </c>
      <c r="J582" s="49" t="s">
        <v>464</v>
      </c>
      <c r="K582" s="49" t="s">
        <v>464</v>
      </c>
      <c r="L582" s="49">
        <v>8425</v>
      </c>
      <c r="M582" s="49">
        <v>1122</v>
      </c>
      <c r="N582" s="49">
        <v>504</v>
      </c>
      <c r="O582" s="49">
        <v>628</v>
      </c>
      <c r="P582" s="49">
        <v>0</v>
      </c>
      <c r="Q582" s="49">
        <v>0</v>
      </c>
      <c r="R582" s="49">
        <v>131</v>
      </c>
      <c r="S582" s="49">
        <v>0</v>
      </c>
      <c r="T582" s="49">
        <v>0</v>
      </c>
      <c r="U582" s="49">
        <v>500</v>
      </c>
      <c r="V582" s="49">
        <v>0</v>
      </c>
      <c r="W582" s="49">
        <v>0</v>
      </c>
      <c r="X582" s="49">
        <v>0</v>
      </c>
      <c r="Y582" s="49">
        <v>0</v>
      </c>
      <c r="Z582" s="49">
        <v>0</v>
      </c>
      <c r="AA582" s="60">
        <v>0</v>
      </c>
      <c r="AB582" s="49">
        <v>0</v>
      </c>
      <c r="AC582" s="60">
        <v>0</v>
      </c>
      <c r="AD582" s="49">
        <v>0</v>
      </c>
      <c r="AE582" s="60">
        <v>0</v>
      </c>
      <c r="AF582" s="60">
        <v>0</v>
      </c>
    </row>
    <row r="583" spans="1:32">
      <c r="A583" s="62">
        <v>5400406</v>
      </c>
      <c r="B583" s="49" t="s">
        <v>1017</v>
      </c>
      <c r="C583" s="49">
        <v>54004</v>
      </c>
      <c r="D583" s="49">
        <v>6</v>
      </c>
      <c r="E583" s="49" t="s">
        <v>464</v>
      </c>
      <c r="F583" s="49">
        <v>2</v>
      </c>
      <c r="G583" s="49">
        <v>5850</v>
      </c>
      <c r="H583" s="49" t="s">
        <v>464</v>
      </c>
      <c r="I583" s="49" t="s">
        <v>464</v>
      </c>
      <c r="J583" s="49" t="s">
        <v>464</v>
      </c>
      <c r="K583" s="49" t="s">
        <v>464</v>
      </c>
      <c r="L583" s="49">
        <v>10552</v>
      </c>
      <c r="M583" s="49">
        <v>1406</v>
      </c>
      <c r="N583" s="49">
        <v>632</v>
      </c>
      <c r="O583" s="49">
        <v>786</v>
      </c>
      <c r="P583" s="49">
        <v>0</v>
      </c>
      <c r="Q583" s="49">
        <v>0</v>
      </c>
      <c r="R583" s="49">
        <v>131</v>
      </c>
      <c r="S583" s="49">
        <v>0</v>
      </c>
      <c r="T583" s="49">
        <v>0</v>
      </c>
      <c r="U583" s="49">
        <v>500</v>
      </c>
      <c r="V583" s="49">
        <v>0</v>
      </c>
      <c r="W583" s="49">
        <v>0</v>
      </c>
      <c r="X583" s="49">
        <v>0</v>
      </c>
      <c r="Y583" s="49">
        <v>0</v>
      </c>
      <c r="Z583" s="49">
        <v>0</v>
      </c>
      <c r="AA583" s="60">
        <v>0</v>
      </c>
      <c r="AB583" s="49">
        <v>0</v>
      </c>
      <c r="AC583" s="60">
        <v>0</v>
      </c>
      <c r="AD583" s="49">
        <v>0</v>
      </c>
      <c r="AE583" s="60">
        <v>0</v>
      </c>
      <c r="AF583" s="60">
        <v>0</v>
      </c>
    </row>
    <row r="584" spans="1:32">
      <c r="A584" s="62">
        <v>5400407</v>
      </c>
      <c r="B584" s="49" t="s">
        <v>1017</v>
      </c>
      <c r="C584" s="49">
        <v>54004</v>
      </c>
      <c r="D584" s="49">
        <v>7</v>
      </c>
      <c r="E584" s="49" t="s">
        <v>464</v>
      </c>
      <c r="F584" s="49">
        <v>21</v>
      </c>
      <c r="G584" s="49">
        <v>1000</v>
      </c>
      <c r="H584" s="49" t="s">
        <v>464</v>
      </c>
      <c r="I584" s="49" t="s">
        <v>464</v>
      </c>
      <c r="J584" s="49" t="s">
        <v>464</v>
      </c>
      <c r="K584" s="49" t="s">
        <v>464</v>
      </c>
      <c r="L584" s="49">
        <v>12842</v>
      </c>
      <c r="M584" s="49">
        <v>1711</v>
      </c>
      <c r="N584" s="49">
        <v>769</v>
      </c>
      <c r="O584" s="49">
        <v>957</v>
      </c>
      <c r="P584" s="49">
        <v>0</v>
      </c>
      <c r="Q584" s="49">
        <v>0</v>
      </c>
      <c r="R584" s="49">
        <v>131</v>
      </c>
      <c r="S584" s="49">
        <v>0</v>
      </c>
      <c r="T584" s="49">
        <v>0</v>
      </c>
      <c r="U584" s="49">
        <v>500</v>
      </c>
      <c r="V584" s="49">
        <v>0</v>
      </c>
      <c r="W584" s="49">
        <v>0</v>
      </c>
      <c r="X584" s="49">
        <v>0</v>
      </c>
      <c r="Y584" s="49">
        <v>0</v>
      </c>
      <c r="Z584" s="49">
        <v>0</v>
      </c>
      <c r="AA584" s="60">
        <v>0</v>
      </c>
      <c r="AB584" s="49">
        <v>0</v>
      </c>
      <c r="AC584" s="60">
        <v>0</v>
      </c>
      <c r="AD584" s="49">
        <v>0</v>
      </c>
      <c r="AE584" s="60">
        <v>0</v>
      </c>
      <c r="AF584" s="60">
        <v>0</v>
      </c>
    </row>
    <row r="585" spans="1:32">
      <c r="A585" s="62">
        <v>5400408</v>
      </c>
      <c r="B585" s="49" t="s">
        <v>1017</v>
      </c>
      <c r="C585" s="49">
        <v>54004</v>
      </c>
      <c r="D585" s="49">
        <v>8</v>
      </c>
      <c r="E585" s="49">
        <v>100421</v>
      </c>
      <c r="F585" s="49" t="s">
        <v>464</v>
      </c>
      <c r="G585" s="49" t="s">
        <v>464</v>
      </c>
      <c r="H585" s="49" t="s">
        <v>464</v>
      </c>
      <c r="I585" s="49" t="s">
        <v>464</v>
      </c>
      <c r="J585" s="49" t="s">
        <v>464</v>
      </c>
      <c r="K585" s="49" t="s">
        <v>464</v>
      </c>
      <c r="L585" s="49">
        <v>15296</v>
      </c>
      <c r="M585" s="49">
        <v>2038</v>
      </c>
      <c r="N585" s="49">
        <v>916</v>
      </c>
      <c r="O585" s="49">
        <v>1140</v>
      </c>
      <c r="P585" s="49">
        <v>0</v>
      </c>
      <c r="Q585" s="49">
        <v>0</v>
      </c>
      <c r="R585" s="49">
        <v>131</v>
      </c>
      <c r="S585" s="49">
        <v>0</v>
      </c>
      <c r="T585" s="49">
        <v>0</v>
      </c>
      <c r="U585" s="49">
        <v>500</v>
      </c>
      <c r="V585" s="49">
        <v>0</v>
      </c>
      <c r="W585" s="49">
        <v>0</v>
      </c>
      <c r="X585" s="49">
        <v>0</v>
      </c>
      <c r="Y585" s="49">
        <v>0</v>
      </c>
      <c r="Z585" s="49">
        <v>0</v>
      </c>
      <c r="AA585" s="60">
        <v>0</v>
      </c>
      <c r="AB585" s="49">
        <v>0</v>
      </c>
      <c r="AC585" s="60">
        <v>0</v>
      </c>
      <c r="AD585" s="49">
        <v>0</v>
      </c>
      <c r="AE585" s="60">
        <v>0</v>
      </c>
      <c r="AF585" s="60">
        <v>0</v>
      </c>
    </row>
    <row r="586" spans="1:32">
      <c r="A586" s="62">
        <v>5400409</v>
      </c>
      <c r="B586" s="49" t="s">
        <v>1017</v>
      </c>
      <c r="C586" s="49">
        <v>54004</v>
      </c>
      <c r="D586" s="49">
        <v>9</v>
      </c>
      <c r="E586" s="49" t="s">
        <v>464</v>
      </c>
      <c r="F586" s="49">
        <v>2</v>
      </c>
      <c r="G586" s="49">
        <v>2550</v>
      </c>
      <c r="H586" s="49">
        <v>1</v>
      </c>
      <c r="I586" s="49">
        <v>340</v>
      </c>
      <c r="J586" s="49">
        <v>3</v>
      </c>
      <c r="K586" s="49">
        <v>170</v>
      </c>
      <c r="L586" s="49">
        <v>17914</v>
      </c>
      <c r="M586" s="49">
        <v>2387</v>
      </c>
      <c r="N586" s="49">
        <v>1073</v>
      </c>
      <c r="O586" s="49">
        <v>1335</v>
      </c>
      <c r="P586" s="49">
        <v>0</v>
      </c>
      <c r="Q586" s="49">
        <v>0</v>
      </c>
      <c r="R586" s="49">
        <v>131</v>
      </c>
      <c r="S586" s="49">
        <v>0</v>
      </c>
      <c r="T586" s="49">
        <v>0</v>
      </c>
      <c r="U586" s="49">
        <v>500</v>
      </c>
      <c r="V586" s="49">
        <v>0</v>
      </c>
      <c r="W586" s="49">
        <v>0</v>
      </c>
      <c r="X586" s="49">
        <v>0</v>
      </c>
      <c r="Y586" s="49">
        <v>0</v>
      </c>
      <c r="Z586" s="49">
        <v>0</v>
      </c>
      <c r="AA586" s="60">
        <v>0</v>
      </c>
      <c r="AB586" s="49">
        <v>0</v>
      </c>
      <c r="AC586" s="60">
        <v>0</v>
      </c>
      <c r="AD586" s="49">
        <v>0</v>
      </c>
      <c r="AE586" s="60">
        <v>0</v>
      </c>
      <c r="AF586" s="60">
        <v>0</v>
      </c>
    </row>
    <row r="587" spans="1:32">
      <c r="A587" s="62">
        <v>5400410</v>
      </c>
      <c r="B587" s="49" t="s">
        <v>1017</v>
      </c>
      <c r="C587" s="49">
        <v>54004</v>
      </c>
      <c r="D587" s="49">
        <v>10</v>
      </c>
      <c r="E587" s="49" t="s">
        <v>464</v>
      </c>
      <c r="F587" s="49">
        <v>4</v>
      </c>
      <c r="G587" s="49">
        <v>12</v>
      </c>
      <c r="H587" s="49" t="s">
        <v>464</v>
      </c>
      <c r="I587" s="49" t="s">
        <v>464</v>
      </c>
      <c r="J587" s="49" t="s">
        <v>464</v>
      </c>
      <c r="K587" s="49" t="s">
        <v>464</v>
      </c>
      <c r="L587" s="49">
        <v>20695</v>
      </c>
      <c r="M587" s="49">
        <v>2757</v>
      </c>
      <c r="N587" s="49">
        <v>1239</v>
      </c>
      <c r="O587" s="49">
        <v>1543</v>
      </c>
      <c r="P587" s="49">
        <v>0</v>
      </c>
      <c r="Q587" s="49">
        <v>0</v>
      </c>
      <c r="R587" s="49">
        <v>131</v>
      </c>
      <c r="S587" s="49">
        <v>0</v>
      </c>
      <c r="T587" s="49">
        <v>0</v>
      </c>
      <c r="U587" s="49">
        <v>500</v>
      </c>
      <c r="V587" s="49">
        <v>0</v>
      </c>
      <c r="W587" s="49">
        <v>0</v>
      </c>
      <c r="X587" s="49">
        <v>0</v>
      </c>
      <c r="Y587" s="49">
        <v>0</v>
      </c>
      <c r="Z587" s="49">
        <v>0</v>
      </c>
      <c r="AA587" s="60">
        <v>0</v>
      </c>
      <c r="AB587" s="49">
        <v>0</v>
      </c>
      <c r="AC587" s="60">
        <v>0</v>
      </c>
      <c r="AD587" s="49">
        <v>0</v>
      </c>
      <c r="AE587" s="60">
        <v>0</v>
      </c>
      <c r="AF587" s="60">
        <v>0</v>
      </c>
    </row>
    <row r="588" spans="1:32">
      <c r="A588" s="62">
        <v>5400411</v>
      </c>
      <c r="B588" s="49" t="s">
        <v>1017</v>
      </c>
      <c r="C588" s="49">
        <v>54004</v>
      </c>
      <c r="D588" s="49">
        <v>11</v>
      </c>
      <c r="E588" s="49" t="s">
        <v>464</v>
      </c>
      <c r="F588" s="49">
        <v>2</v>
      </c>
      <c r="G588" s="49">
        <v>10350</v>
      </c>
      <c r="H588" s="49" t="s">
        <v>464</v>
      </c>
      <c r="I588" s="49" t="s">
        <v>464</v>
      </c>
      <c r="J588" s="49" t="s">
        <v>464</v>
      </c>
      <c r="K588" s="49" t="s">
        <v>464</v>
      </c>
      <c r="L588" s="49">
        <v>24458</v>
      </c>
      <c r="M588" s="49">
        <v>3259</v>
      </c>
      <c r="N588" s="49">
        <v>1465</v>
      </c>
      <c r="O588" s="49">
        <v>1823</v>
      </c>
      <c r="P588" s="49">
        <v>0</v>
      </c>
      <c r="Q588" s="49">
        <v>0</v>
      </c>
      <c r="R588" s="49">
        <v>131</v>
      </c>
      <c r="S588" s="49">
        <v>0</v>
      </c>
      <c r="T588" s="49">
        <v>0</v>
      </c>
      <c r="U588" s="49">
        <v>500</v>
      </c>
      <c r="V588" s="49">
        <v>0</v>
      </c>
      <c r="W588" s="49">
        <v>0</v>
      </c>
      <c r="X588" s="49">
        <v>0</v>
      </c>
      <c r="Y588" s="49">
        <v>0</v>
      </c>
      <c r="Z588" s="49">
        <v>0</v>
      </c>
      <c r="AA588" s="60">
        <v>0</v>
      </c>
      <c r="AB588" s="49">
        <v>0</v>
      </c>
      <c r="AC588" s="60">
        <v>0</v>
      </c>
      <c r="AD588" s="49">
        <v>0</v>
      </c>
      <c r="AE588" s="60">
        <v>0</v>
      </c>
      <c r="AF588" s="60">
        <v>0</v>
      </c>
    </row>
    <row r="589" spans="1:32">
      <c r="A589" s="62">
        <v>5400412</v>
      </c>
      <c r="B589" s="49" t="s">
        <v>1017</v>
      </c>
      <c r="C589" s="49">
        <v>54004</v>
      </c>
      <c r="D589" s="49">
        <v>12</v>
      </c>
      <c r="E589" s="49" t="s">
        <v>464</v>
      </c>
      <c r="F589" s="49">
        <v>18</v>
      </c>
      <c r="G589" s="49">
        <v>1500</v>
      </c>
      <c r="H589" s="49" t="s">
        <v>464</v>
      </c>
      <c r="I589" s="49" t="s">
        <v>464</v>
      </c>
      <c r="J589" s="49" t="s">
        <v>464</v>
      </c>
      <c r="K589" s="49" t="s">
        <v>464</v>
      </c>
      <c r="L589" s="49">
        <v>29611</v>
      </c>
      <c r="M589" s="49">
        <v>3945</v>
      </c>
      <c r="N589" s="49">
        <v>1773</v>
      </c>
      <c r="O589" s="49">
        <v>2208</v>
      </c>
      <c r="P589" s="49">
        <v>0</v>
      </c>
      <c r="Q589" s="49">
        <v>0</v>
      </c>
      <c r="R589" s="49">
        <v>131</v>
      </c>
      <c r="S589" s="49">
        <v>0</v>
      </c>
      <c r="T589" s="49">
        <v>0</v>
      </c>
      <c r="U589" s="49">
        <v>500</v>
      </c>
      <c r="V589" s="49">
        <v>0</v>
      </c>
      <c r="W589" s="49">
        <v>0</v>
      </c>
      <c r="X589" s="49">
        <v>0</v>
      </c>
      <c r="Y589" s="49">
        <v>0</v>
      </c>
      <c r="Z589" s="49">
        <v>0</v>
      </c>
      <c r="AA589" s="60">
        <v>0</v>
      </c>
      <c r="AB589" s="49">
        <v>0</v>
      </c>
      <c r="AC589" s="60">
        <v>0</v>
      </c>
      <c r="AD589" s="49">
        <v>0</v>
      </c>
      <c r="AE589" s="60">
        <v>0</v>
      </c>
      <c r="AF589" s="60">
        <v>0</v>
      </c>
    </row>
    <row r="590" spans="1:32">
      <c r="A590" s="62">
        <v>5400413</v>
      </c>
      <c r="B590" s="49" t="s">
        <v>1017</v>
      </c>
      <c r="C590" s="49">
        <v>54004</v>
      </c>
      <c r="D590" s="49">
        <v>13</v>
      </c>
      <c r="E590" s="49">
        <v>100431</v>
      </c>
      <c r="F590" s="49" t="s">
        <v>464</v>
      </c>
      <c r="G590" s="49" t="s">
        <v>464</v>
      </c>
      <c r="H590" s="49" t="s">
        <v>464</v>
      </c>
      <c r="I590" s="49" t="s">
        <v>464</v>
      </c>
      <c r="J590" s="49" t="s">
        <v>464</v>
      </c>
      <c r="K590" s="49" t="s">
        <v>464</v>
      </c>
      <c r="L590" s="49">
        <v>36646</v>
      </c>
      <c r="M590" s="49">
        <v>4883</v>
      </c>
      <c r="N590" s="49">
        <v>2195</v>
      </c>
      <c r="O590" s="49">
        <v>2732</v>
      </c>
      <c r="P590" s="49">
        <v>0</v>
      </c>
      <c r="Q590" s="49">
        <v>0</v>
      </c>
      <c r="R590" s="49">
        <v>131</v>
      </c>
      <c r="S590" s="49">
        <v>0</v>
      </c>
      <c r="T590" s="49">
        <v>0</v>
      </c>
      <c r="U590" s="49">
        <v>500</v>
      </c>
      <c r="V590" s="49">
        <v>0</v>
      </c>
      <c r="W590" s="49">
        <v>0</v>
      </c>
      <c r="X590" s="49">
        <v>0</v>
      </c>
      <c r="Y590" s="49">
        <v>0</v>
      </c>
      <c r="Z590" s="49">
        <v>0</v>
      </c>
      <c r="AA590" s="60">
        <v>0</v>
      </c>
      <c r="AB590" s="49">
        <v>0</v>
      </c>
      <c r="AC590" s="60">
        <v>0</v>
      </c>
      <c r="AD590" s="49">
        <v>0</v>
      </c>
      <c r="AE590" s="60">
        <v>0</v>
      </c>
      <c r="AF590" s="60">
        <v>0</v>
      </c>
    </row>
    <row r="591" spans="1:32">
      <c r="A591" s="62">
        <v>5400414</v>
      </c>
      <c r="B591" s="49" t="s">
        <v>1017</v>
      </c>
      <c r="C591" s="49">
        <v>54004</v>
      </c>
      <c r="D591" s="49">
        <v>14</v>
      </c>
      <c r="E591" s="49" t="s">
        <v>464</v>
      </c>
      <c r="F591" s="49">
        <v>2</v>
      </c>
      <c r="G591" s="49">
        <v>9150</v>
      </c>
      <c r="H591" s="49">
        <v>1</v>
      </c>
      <c r="I591" s="49">
        <v>1220</v>
      </c>
      <c r="J591" s="49">
        <v>3</v>
      </c>
      <c r="K591" s="49">
        <v>610</v>
      </c>
      <c r="L591" s="49">
        <v>46217</v>
      </c>
      <c r="M591" s="49">
        <v>6158</v>
      </c>
      <c r="N591" s="49">
        <v>2768</v>
      </c>
      <c r="O591" s="49">
        <v>3446</v>
      </c>
      <c r="P591" s="49">
        <v>0</v>
      </c>
      <c r="Q591" s="49">
        <v>0</v>
      </c>
      <c r="R591" s="49">
        <v>131</v>
      </c>
      <c r="S591" s="49">
        <v>0</v>
      </c>
      <c r="T591" s="49">
        <v>0</v>
      </c>
      <c r="U591" s="49">
        <v>500</v>
      </c>
      <c r="V591" s="49">
        <v>0</v>
      </c>
      <c r="W591" s="49">
        <v>0</v>
      </c>
      <c r="X591" s="49">
        <v>0</v>
      </c>
      <c r="Y591" s="49">
        <v>0</v>
      </c>
      <c r="Z591" s="49">
        <v>0</v>
      </c>
      <c r="AA591" s="60">
        <v>0</v>
      </c>
      <c r="AB591" s="49">
        <v>0</v>
      </c>
      <c r="AC591" s="60">
        <v>0</v>
      </c>
      <c r="AD591" s="49">
        <v>0</v>
      </c>
      <c r="AE591" s="60">
        <v>0</v>
      </c>
      <c r="AF591" s="60">
        <v>0</v>
      </c>
    </row>
    <row r="592" spans="1:32">
      <c r="A592" s="62">
        <v>5400415</v>
      </c>
      <c r="B592" s="49" t="s">
        <v>1017</v>
      </c>
      <c r="C592" s="49">
        <v>54004</v>
      </c>
      <c r="D592" s="49">
        <v>15</v>
      </c>
      <c r="E592" s="49" t="s">
        <v>464</v>
      </c>
      <c r="F592" s="49">
        <v>4</v>
      </c>
      <c r="G592" s="49">
        <v>14</v>
      </c>
      <c r="H592" s="49" t="s">
        <v>464</v>
      </c>
      <c r="I592" s="49" t="s">
        <v>464</v>
      </c>
      <c r="J592" s="49" t="s">
        <v>464</v>
      </c>
      <c r="K592" s="49" t="s">
        <v>464</v>
      </c>
      <c r="L592" s="49">
        <v>59305</v>
      </c>
      <c r="M592" s="49">
        <v>7902</v>
      </c>
      <c r="N592" s="49">
        <v>3552</v>
      </c>
      <c r="O592" s="49">
        <v>4422</v>
      </c>
      <c r="P592" s="49">
        <v>0</v>
      </c>
      <c r="Q592" s="49">
        <v>0</v>
      </c>
      <c r="R592" s="49">
        <v>131</v>
      </c>
      <c r="S592" s="49">
        <v>0</v>
      </c>
      <c r="T592" s="49">
        <v>0</v>
      </c>
      <c r="U592" s="49">
        <v>500</v>
      </c>
      <c r="V592" s="49">
        <v>0</v>
      </c>
      <c r="W592" s="49">
        <v>0</v>
      </c>
      <c r="X592" s="49">
        <v>0</v>
      </c>
      <c r="Y592" s="49">
        <v>0</v>
      </c>
      <c r="Z592" s="49">
        <v>0</v>
      </c>
      <c r="AA592" s="60">
        <v>0</v>
      </c>
      <c r="AB592" s="49">
        <v>0</v>
      </c>
      <c r="AC592" s="60">
        <v>0</v>
      </c>
      <c r="AD592" s="49">
        <v>0</v>
      </c>
      <c r="AE592" s="60">
        <v>0</v>
      </c>
      <c r="AF592" s="60">
        <v>0</v>
      </c>
    </row>
    <row r="593" spans="1:32">
      <c r="A593" s="62">
        <v>5400416</v>
      </c>
      <c r="B593" s="49" t="s">
        <v>1017</v>
      </c>
      <c r="C593" s="49">
        <v>54004</v>
      </c>
      <c r="D593" s="49">
        <v>16</v>
      </c>
      <c r="E593" s="49" t="s">
        <v>464</v>
      </c>
      <c r="F593" s="49">
        <v>2</v>
      </c>
      <c r="G593" s="49">
        <v>51300</v>
      </c>
      <c r="H593" s="49" t="s">
        <v>464</v>
      </c>
      <c r="I593" s="49" t="s">
        <v>464</v>
      </c>
      <c r="J593" s="49" t="s">
        <v>464</v>
      </c>
      <c r="K593" s="49" t="s">
        <v>464</v>
      </c>
      <c r="L593" s="49">
        <v>77219</v>
      </c>
      <c r="M593" s="49">
        <v>10289</v>
      </c>
      <c r="N593" s="49">
        <v>4625</v>
      </c>
      <c r="O593" s="49">
        <v>5758</v>
      </c>
      <c r="P593" s="49">
        <v>0</v>
      </c>
      <c r="Q593" s="49">
        <v>0</v>
      </c>
      <c r="R593" s="49">
        <v>131</v>
      </c>
      <c r="S593" s="49">
        <v>0</v>
      </c>
      <c r="T593" s="49">
        <v>0</v>
      </c>
      <c r="U593" s="49">
        <v>500</v>
      </c>
      <c r="V593" s="49">
        <v>0</v>
      </c>
      <c r="W593" s="49">
        <v>0</v>
      </c>
      <c r="X593" s="49">
        <v>0</v>
      </c>
      <c r="Y593" s="49">
        <v>0</v>
      </c>
      <c r="Z593" s="49">
        <v>0</v>
      </c>
      <c r="AA593" s="60">
        <v>0</v>
      </c>
      <c r="AB593" s="49">
        <v>0</v>
      </c>
      <c r="AC593" s="60">
        <v>0</v>
      </c>
      <c r="AD593" s="49">
        <v>0</v>
      </c>
      <c r="AE593" s="60">
        <v>0</v>
      </c>
      <c r="AF593" s="60">
        <v>0</v>
      </c>
    </row>
    <row r="594" spans="1:32">
      <c r="A594" s="62">
        <v>5400417</v>
      </c>
      <c r="B594" s="49" t="s">
        <v>1017</v>
      </c>
      <c r="C594" s="49">
        <v>54004</v>
      </c>
      <c r="D594" s="49">
        <v>17</v>
      </c>
      <c r="E594" s="49" t="s">
        <v>464</v>
      </c>
      <c r="F594" s="49">
        <v>21</v>
      </c>
      <c r="G594" s="49">
        <v>2000</v>
      </c>
      <c r="H594" s="49" t="s">
        <v>464</v>
      </c>
      <c r="I594" s="49" t="s">
        <v>464</v>
      </c>
      <c r="J594" s="49" t="s">
        <v>464</v>
      </c>
      <c r="K594" s="49" t="s">
        <v>464</v>
      </c>
      <c r="L594" s="49">
        <v>101759</v>
      </c>
      <c r="M594" s="49">
        <v>13559</v>
      </c>
      <c r="N594" s="49">
        <v>6095</v>
      </c>
      <c r="O594" s="49">
        <v>7588</v>
      </c>
      <c r="P594" s="49">
        <v>0</v>
      </c>
      <c r="Q594" s="49">
        <v>0</v>
      </c>
      <c r="R594" s="49">
        <v>131</v>
      </c>
      <c r="S594" s="49">
        <v>0</v>
      </c>
      <c r="T594" s="49">
        <v>0</v>
      </c>
      <c r="U594" s="49">
        <v>500</v>
      </c>
      <c r="V594" s="49">
        <v>0</v>
      </c>
      <c r="W594" s="49">
        <v>0</v>
      </c>
      <c r="X594" s="49">
        <v>0</v>
      </c>
      <c r="Y594" s="49">
        <v>0</v>
      </c>
      <c r="Z594" s="49">
        <v>0</v>
      </c>
      <c r="AA594" s="60">
        <v>0</v>
      </c>
      <c r="AB594" s="49">
        <v>0</v>
      </c>
      <c r="AC594" s="60">
        <v>0</v>
      </c>
      <c r="AD594" s="49">
        <v>0</v>
      </c>
      <c r="AE594" s="60">
        <v>0</v>
      </c>
      <c r="AF594" s="60">
        <v>0</v>
      </c>
    </row>
    <row r="595" spans="1:32">
      <c r="A595" s="62">
        <v>5400418</v>
      </c>
      <c r="B595" s="49" t="s">
        <v>1017</v>
      </c>
      <c r="C595" s="49">
        <v>54004</v>
      </c>
      <c r="D595" s="49">
        <v>18</v>
      </c>
      <c r="E595" s="49">
        <v>100441</v>
      </c>
      <c r="F595" s="49" t="s">
        <v>464</v>
      </c>
      <c r="G595" s="49" t="s">
        <v>464</v>
      </c>
      <c r="H595" s="49" t="s">
        <v>464</v>
      </c>
      <c r="I595" s="49" t="s">
        <v>464</v>
      </c>
      <c r="J595" s="49" t="s">
        <v>464</v>
      </c>
      <c r="K595" s="49" t="s">
        <v>464</v>
      </c>
      <c r="L595" s="49">
        <v>135379</v>
      </c>
      <c r="M595" s="49">
        <v>18039</v>
      </c>
      <c r="N595" s="49">
        <v>8109</v>
      </c>
      <c r="O595" s="49">
        <v>10095</v>
      </c>
      <c r="P595" s="49">
        <v>0</v>
      </c>
      <c r="Q595" s="49">
        <v>0</v>
      </c>
      <c r="R595" s="49">
        <v>131</v>
      </c>
      <c r="S595" s="49">
        <v>0</v>
      </c>
      <c r="T595" s="49">
        <v>0</v>
      </c>
      <c r="U595" s="49">
        <v>500</v>
      </c>
      <c r="V595" s="49">
        <v>0</v>
      </c>
      <c r="W595" s="49">
        <v>0</v>
      </c>
      <c r="X595" s="49">
        <v>0</v>
      </c>
      <c r="Y595" s="49">
        <v>0</v>
      </c>
      <c r="Z595" s="49">
        <v>0</v>
      </c>
      <c r="AA595" s="60">
        <v>0</v>
      </c>
      <c r="AB595" s="49">
        <v>0</v>
      </c>
      <c r="AC595" s="60">
        <v>0</v>
      </c>
      <c r="AD595" s="49">
        <v>0</v>
      </c>
      <c r="AE595" s="60">
        <v>0</v>
      </c>
      <c r="AF595" s="60">
        <v>0</v>
      </c>
    </row>
    <row r="596" spans="1:32">
      <c r="A596" s="62">
        <v>5400419</v>
      </c>
      <c r="B596" s="49" t="s">
        <v>1017</v>
      </c>
      <c r="C596" s="49">
        <v>54004</v>
      </c>
      <c r="D596" s="49">
        <v>19</v>
      </c>
      <c r="E596" s="49" t="s">
        <v>464</v>
      </c>
      <c r="F596" s="49">
        <v>2</v>
      </c>
      <c r="G596" s="49">
        <v>43800</v>
      </c>
      <c r="H596" s="49">
        <v>1</v>
      </c>
      <c r="I596" s="49">
        <v>5840</v>
      </c>
      <c r="J596" s="49">
        <v>3</v>
      </c>
      <c r="K596" s="49">
        <v>2920</v>
      </c>
      <c r="L596" s="49">
        <v>181432</v>
      </c>
      <c r="M596" s="49">
        <v>24176</v>
      </c>
      <c r="N596" s="49">
        <v>10868</v>
      </c>
      <c r="O596" s="49">
        <v>13529</v>
      </c>
      <c r="P596" s="49">
        <v>0</v>
      </c>
      <c r="Q596" s="49">
        <v>0</v>
      </c>
      <c r="R596" s="49">
        <v>131</v>
      </c>
      <c r="S596" s="49">
        <v>0</v>
      </c>
      <c r="T596" s="49">
        <v>0</v>
      </c>
      <c r="U596" s="49">
        <v>500</v>
      </c>
      <c r="V596" s="49">
        <v>0</v>
      </c>
      <c r="W596" s="49">
        <v>0</v>
      </c>
      <c r="X596" s="49">
        <v>0</v>
      </c>
      <c r="Y596" s="49">
        <v>0</v>
      </c>
      <c r="Z596" s="49">
        <v>0</v>
      </c>
      <c r="AA596" s="60">
        <v>0</v>
      </c>
      <c r="AB596" s="49">
        <v>0</v>
      </c>
      <c r="AC596" s="60">
        <v>0</v>
      </c>
      <c r="AD596" s="49">
        <v>0</v>
      </c>
      <c r="AE596" s="60">
        <v>0</v>
      </c>
      <c r="AF596" s="60">
        <v>0</v>
      </c>
    </row>
    <row r="597" spans="1:32">
      <c r="A597" s="62">
        <v>5400420</v>
      </c>
      <c r="B597" s="49" t="s">
        <v>1017</v>
      </c>
      <c r="C597" s="49">
        <v>54004</v>
      </c>
      <c r="D597" s="49">
        <v>20</v>
      </c>
      <c r="E597" s="49" t="s">
        <v>464</v>
      </c>
      <c r="F597" s="49">
        <v>4</v>
      </c>
      <c r="G597" s="49">
        <v>16</v>
      </c>
      <c r="H597" s="49" t="s">
        <v>464</v>
      </c>
      <c r="I597" s="49" t="s">
        <v>464</v>
      </c>
      <c r="J597" s="49" t="s">
        <v>464</v>
      </c>
      <c r="K597" s="49" t="s">
        <v>464</v>
      </c>
      <c r="L597" s="49">
        <v>244500</v>
      </c>
      <c r="M597" s="49">
        <v>32580</v>
      </c>
      <c r="N597" s="49">
        <v>14646</v>
      </c>
      <c r="O597" s="49">
        <v>18232</v>
      </c>
      <c r="P597" s="49">
        <v>0</v>
      </c>
      <c r="Q597" s="49">
        <v>0</v>
      </c>
      <c r="R597" s="49">
        <v>131</v>
      </c>
      <c r="S597" s="49">
        <v>0</v>
      </c>
      <c r="T597" s="49">
        <v>0</v>
      </c>
      <c r="U597" s="49">
        <v>500</v>
      </c>
      <c r="V597" s="49">
        <v>0</v>
      </c>
      <c r="W597" s="49">
        <v>0</v>
      </c>
      <c r="X597" s="49">
        <v>0</v>
      </c>
      <c r="Y597" s="49">
        <v>0</v>
      </c>
      <c r="Z597" s="49">
        <v>0</v>
      </c>
      <c r="AA597" s="60">
        <v>0</v>
      </c>
      <c r="AB597" s="49">
        <v>0</v>
      </c>
      <c r="AC597" s="60">
        <v>0</v>
      </c>
      <c r="AD597" s="49">
        <v>0</v>
      </c>
      <c r="AE597" s="60">
        <v>0</v>
      </c>
      <c r="AF597" s="60">
        <v>0</v>
      </c>
    </row>
    <row r="598" spans="1:32">
      <c r="A598" s="62">
        <v>5200500</v>
      </c>
      <c r="B598" s="49" t="s">
        <v>1018</v>
      </c>
      <c r="C598" s="49">
        <v>52005</v>
      </c>
      <c r="D598" s="49">
        <v>0</v>
      </c>
      <c r="E598" s="49"/>
      <c r="L598" s="49">
        <v>764</v>
      </c>
      <c r="M598" s="49">
        <v>129</v>
      </c>
      <c r="N598" s="49">
        <v>46</v>
      </c>
      <c r="O598" s="49">
        <v>57</v>
      </c>
      <c r="P598" s="49">
        <v>0</v>
      </c>
      <c r="Q598" s="49">
        <v>0</v>
      </c>
      <c r="R598" s="49">
        <v>103</v>
      </c>
      <c r="S598" s="49">
        <v>0</v>
      </c>
      <c r="T598" s="49">
        <v>0</v>
      </c>
      <c r="U598" s="49">
        <v>500</v>
      </c>
      <c r="V598" s="49">
        <v>0</v>
      </c>
      <c r="W598" s="49">
        <v>0</v>
      </c>
      <c r="X598" s="49">
        <v>0</v>
      </c>
      <c r="Y598" s="49">
        <v>0</v>
      </c>
      <c r="Z598" s="49">
        <v>0</v>
      </c>
      <c r="AA598" s="60">
        <v>0</v>
      </c>
      <c r="AB598" s="49">
        <v>0</v>
      </c>
      <c r="AC598" s="60">
        <v>0</v>
      </c>
      <c r="AD598" s="49">
        <v>0</v>
      </c>
      <c r="AE598" s="60">
        <v>0</v>
      </c>
      <c r="AF598" s="60">
        <v>0</v>
      </c>
    </row>
    <row r="599" spans="1:32">
      <c r="A599" s="62">
        <v>5200501</v>
      </c>
      <c r="B599" s="49" t="s">
        <v>1018</v>
      </c>
      <c r="C599" s="49">
        <v>52005</v>
      </c>
      <c r="D599" s="49">
        <v>1</v>
      </c>
      <c r="E599" s="49" t="s">
        <v>464</v>
      </c>
      <c r="F599" s="49">
        <v>1</v>
      </c>
      <c r="G599" s="49">
        <v>340</v>
      </c>
      <c r="H599" s="49" t="s">
        <v>464</v>
      </c>
      <c r="I599" s="49" t="s">
        <v>464</v>
      </c>
      <c r="J599" s="49" t="s">
        <v>464</v>
      </c>
      <c r="K599" s="49" t="s">
        <v>464</v>
      </c>
      <c r="L599" s="49">
        <v>1680</v>
      </c>
      <c r="M599" s="49">
        <v>283</v>
      </c>
      <c r="N599" s="49">
        <v>101</v>
      </c>
      <c r="O599" s="49">
        <v>125</v>
      </c>
      <c r="P599" s="49">
        <v>0</v>
      </c>
      <c r="Q599" s="49">
        <v>0</v>
      </c>
      <c r="R599" s="49">
        <v>103</v>
      </c>
      <c r="S599" s="49">
        <v>0</v>
      </c>
      <c r="T599" s="49">
        <v>0</v>
      </c>
      <c r="U599" s="49">
        <v>500</v>
      </c>
      <c r="V599" s="49">
        <v>0</v>
      </c>
      <c r="W599" s="49">
        <v>0</v>
      </c>
      <c r="X599" s="49">
        <v>0</v>
      </c>
      <c r="Y599" s="49">
        <v>0</v>
      </c>
      <c r="Z599" s="49">
        <v>0</v>
      </c>
      <c r="AA599" s="60">
        <v>0</v>
      </c>
      <c r="AB599" s="49">
        <v>0</v>
      </c>
      <c r="AC599" s="60">
        <v>0</v>
      </c>
      <c r="AD599" s="49">
        <v>0</v>
      </c>
      <c r="AE599" s="60">
        <v>0</v>
      </c>
      <c r="AF599" s="60">
        <v>0</v>
      </c>
    </row>
    <row r="600" spans="1:32">
      <c r="A600" s="62">
        <v>5200502</v>
      </c>
      <c r="B600" s="49" t="s">
        <v>1018</v>
      </c>
      <c r="C600" s="49">
        <v>52005</v>
      </c>
      <c r="D600" s="49">
        <v>2</v>
      </c>
      <c r="E600" s="49">
        <v>100211</v>
      </c>
      <c r="F600" s="49" t="s">
        <v>464</v>
      </c>
      <c r="G600" s="49" t="s">
        <v>464</v>
      </c>
      <c r="H600" s="49" t="s">
        <v>464</v>
      </c>
      <c r="I600" s="49" t="s">
        <v>464</v>
      </c>
      <c r="J600" s="49" t="s">
        <v>464</v>
      </c>
      <c r="K600" s="49" t="s">
        <v>464</v>
      </c>
      <c r="L600" s="49">
        <v>2826</v>
      </c>
      <c r="M600" s="49">
        <v>477</v>
      </c>
      <c r="N600" s="49">
        <v>170</v>
      </c>
      <c r="O600" s="49">
        <v>210</v>
      </c>
      <c r="P600" s="49">
        <v>0</v>
      </c>
      <c r="Q600" s="49">
        <v>0</v>
      </c>
      <c r="R600" s="49">
        <v>103</v>
      </c>
      <c r="S600" s="49">
        <v>0</v>
      </c>
      <c r="T600" s="49">
        <v>0</v>
      </c>
      <c r="U600" s="49">
        <v>500</v>
      </c>
      <c r="V600" s="49">
        <v>0</v>
      </c>
      <c r="W600" s="49">
        <v>0</v>
      </c>
      <c r="X600" s="49">
        <v>0</v>
      </c>
      <c r="Y600" s="49">
        <v>0</v>
      </c>
      <c r="Z600" s="49">
        <v>0</v>
      </c>
      <c r="AA600" s="60">
        <v>0</v>
      </c>
      <c r="AB600" s="49">
        <v>0</v>
      </c>
      <c r="AC600" s="60">
        <v>0</v>
      </c>
      <c r="AD600" s="49">
        <v>0</v>
      </c>
      <c r="AE600" s="60">
        <v>0</v>
      </c>
      <c r="AF600" s="60">
        <v>0</v>
      </c>
    </row>
    <row r="601" spans="1:32">
      <c r="A601" s="62">
        <v>5200503</v>
      </c>
      <c r="B601" s="49" t="s">
        <v>1018</v>
      </c>
      <c r="C601" s="49">
        <v>52005</v>
      </c>
      <c r="D601" s="49">
        <v>3</v>
      </c>
      <c r="E601" s="49" t="s">
        <v>464</v>
      </c>
      <c r="F601" s="49">
        <v>1</v>
      </c>
      <c r="G601" s="49">
        <v>660</v>
      </c>
      <c r="H601" s="49" t="s">
        <v>464</v>
      </c>
      <c r="I601" s="49" t="s">
        <v>464</v>
      </c>
      <c r="J601" s="49" t="s">
        <v>464</v>
      </c>
      <c r="K601" s="49" t="s">
        <v>464</v>
      </c>
      <c r="L601" s="49">
        <v>4354</v>
      </c>
      <c r="M601" s="49">
        <v>735</v>
      </c>
      <c r="N601" s="49">
        <v>262</v>
      </c>
      <c r="O601" s="49">
        <v>324</v>
      </c>
      <c r="P601" s="49">
        <v>0</v>
      </c>
      <c r="Q601" s="49">
        <v>0</v>
      </c>
      <c r="R601" s="49">
        <v>103</v>
      </c>
      <c r="S601" s="49">
        <v>0</v>
      </c>
      <c r="T601" s="49">
        <v>0</v>
      </c>
      <c r="U601" s="49">
        <v>500</v>
      </c>
      <c r="V601" s="49">
        <v>0</v>
      </c>
      <c r="W601" s="49">
        <v>0</v>
      </c>
      <c r="X601" s="49">
        <v>0</v>
      </c>
      <c r="Y601" s="49">
        <v>0</v>
      </c>
      <c r="Z601" s="49">
        <v>0</v>
      </c>
      <c r="AA601" s="60">
        <v>0</v>
      </c>
      <c r="AB601" s="49">
        <v>0</v>
      </c>
      <c r="AC601" s="60">
        <v>0</v>
      </c>
      <c r="AD601" s="49">
        <v>0</v>
      </c>
      <c r="AE601" s="60">
        <v>0</v>
      </c>
      <c r="AF601" s="60">
        <v>0</v>
      </c>
    </row>
    <row r="602" spans="1:32">
      <c r="A602" s="62">
        <v>5200504</v>
      </c>
      <c r="B602" s="49" t="s">
        <v>1018</v>
      </c>
      <c r="C602" s="49">
        <v>52005</v>
      </c>
      <c r="D602" s="49">
        <v>4</v>
      </c>
      <c r="E602" s="49" t="s">
        <v>464</v>
      </c>
      <c r="F602" s="49">
        <v>2</v>
      </c>
      <c r="G602" s="49">
        <v>1650</v>
      </c>
      <c r="H602" s="49">
        <v>1</v>
      </c>
      <c r="I602" s="49">
        <v>220</v>
      </c>
      <c r="J602" s="49">
        <v>3</v>
      </c>
      <c r="K602" s="49">
        <v>110</v>
      </c>
      <c r="L602" s="49">
        <v>6035</v>
      </c>
      <c r="M602" s="49">
        <v>1019</v>
      </c>
      <c r="N602" s="49">
        <v>363</v>
      </c>
      <c r="O602" s="49">
        <v>450</v>
      </c>
      <c r="P602" s="49">
        <v>0</v>
      </c>
      <c r="Q602" s="49">
        <v>0</v>
      </c>
      <c r="R602" s="49">
        <v>103</v>
      </c>
      <c r="S602" s="49">
        <v>0</v>
      </c>
      <c r="T602" s="49">
        <v>0</v>
      </c>
      <c r="U602" s="49">
        <v>500</v>
      </c>
      <c r="V602" s="49">
        <v>0</v>
      </c>
      <c r="W602" s="49">
        <v>0</v>
      </c>
      <c r="X602" s="49">
        <v>0</v>
      </c>
      <c r="Y602" s="49">
        <v>0</v>
      </c>
      <c r="Z602" s="49">
        <v>0</v>
      </c>
      <c r="AA602" s="60">
        <v>0</v>
      </c>
      <c r="AB602" s="49">
        <v>0</v>
      </c>
      <c r="AC602" s="60">
        <v>0</v>
      </c>
      <c r="AD602" s="49">
        <v>0</v>
      </c>
      <c r="AE602" s="60">
        <v>0</v>
      </c>
      <c r="AF602" s="60">
        <v>0</v>
      </c>
    </row>
    <row r="603" spans="1:32">
      <c r="A603" s="62">
        <v>5200505</v>
      </c>
      <c r="B603" s="49" t="s">
        <v>1018</v>
      </c>
      <c r="C603" s="49">
        <v>52005</v>
      </c>
      <c r="D603" s="49">
        <v>5</v>
      </c>
      <c r="E603" s="49" t="s">
        <v>464</v>
      </c>
      <c r="F603" s="49">
        <v>4</v>
      </c>
      <c r="G603" s="49">
        <v>10</v>
      </c>
      <c r="H603" s="49" t="s">
        <v>464</v>
      </c>
      <c r="I603" s="49" t="s">
        <v>464</v>
      </c>
      <c r="J603" s="49" t="s">
        <v>464</v>
      </c>
      <c r="K603" s="49" t="s">
        <v>464</v>
      </c>
      <c r="L603" s="49">
        <v>7869</v>
      </c>
      <c r="M603" s="49">
        <v>1328</v>
      </c>
      <c r="N603" s="49">
        <v>473</v>
      </c>
      <c r="O603" s="49">
        <v>587</v>
      </c>
      <c r="P603" s="49">
        <v>0</v>
      </c>
      <c r="Q603" s="49">
        <v>0</v>
      </c>
      <c r="R603" s="49">
        <v>103</v>
      </c>
      <c r="S603" s="49">
        <v>0</v>
      </c>
      <c r="T603" s="49">
        <v>0</v>
      </c>
      <c r="U603" s="49">
        <v>500</v>
      </c>
      <c r="V603" s="49">
        <v>0</v>
      </c>
      <c r="W603" s="49">
        <v>0</v>
      </c>
      <c r="X603" s="49">
        <v>0</v>
      </c>
      <c r="Y603" s="49">
        <v>0</v>
      </c>
      <c r="Z603" s="49">
        <v>0</v>
      </c>
      <c r="AA603" s="60">
        <v>0</v>
      </c>
      <c r="AB603" s="49">
        <v>0</v>
      </c>
      <c r="AC603" s="60">
        <v>0</v>
      </c>
      <c r="AD603" s="49">
        <v>0</v>
      </c>
      <c r="AE603" s="60">
        <v>0</v>
      </c>
      <c r="AF603" s="60">
        <v>0</v>
      </c>
    </row>
    <row r="604" spans="1:32">
      <c r="A604" s="62">
        <v>5200506</v>
      </c>
      <c r="B604" s="49" t="s">
        <v>1018</v>
      </c>
      <c r="C604" s="49">
        <v>52005</v>
      </c>
      <c r="D604" s="49">
        <v>6</v>
      </c>
      <c r="E604" s="49" t="s">
        <v>464</v>
      </c>
      <c r="F604" s="49">
        <v>1</v>
      </c>
      <c r="G604" s="49">
        <v>780</v>
      </c>
      <c r="H604" s="49" t="s">
        <v>464</v>
      </c>
      <c r="I604" s="49" t="s">
        <v>464</v>
      </c>
      <c r="J604" s="49" t="s">
        <v>464</v>
      </c>
      <c r="K604" s="49" t="s">
        <v>464</v>
      </c>
      <c r="L604" s="49">
        <v>9855</v>
      </c>
      <c r="M604" s="49">
        <v>1664</v>
      </c>
      <c r="N604" s="49">
        <v>593</v>
      </c>
      <c r="O604" s="49">
        <v>735</v>
      </c>
      <c r="P604" s="49">
        <v>0</v>
      </c>
      <c r="Q604" s="49">
        <v>0</v>
      </c>
      <c r="R604" s="49">
        <v>103</v>
      </c>
      <c r="S604" s="49">
        <v>0</v>
      </c>
      <c r="T604" s="49">
        <v>0</v>
      </c>
      <c r="U604" s="49">
        <v>500</v>
      </c>
      <c r="V604" s="49">
        <v>0</v>
      </c>
      <c r="W604" s="49">
        <v>0</v>
      </c>
      <c r="X604" s="49">
        <v>0</v>
      </c>
      <c r="Y604" s="49">
        <v>0</v>
      </c>
      <c r="Z604" s="49">
        <v>0</v>
      </c>
      <c r="AA604" s="60">
        <v>0</v>
      </c>
      <c r="AB604" s="49">
        <v>0</v>
      </c>
      <c r="AC604" s="60">
        <v>0</v>
      </c>
      <c r="AD604" s="49">
        <v>0</v>
      </c>
      <c r="AE604" s="60">
        <v>0</v>
      </c>
      <c r="AF604" s="60">
        <v>0</v>
      </c>
    </row>
    <row r="605" spans="1:32">
      <c r="A605" s="62">
        <v>5200507</v>
      </c>
      <c r="B605" s="49" t="s">
        <v>1018</v>
      </c>
      <c r="C605" s="49">
        <v>52005</v>
      </c>
      <c r="D605" s="49">
        <v>7</v>
      </c>
      <c r="E605" s="49" t="s">
        <v>464</v>
      </c>
      <c r="F605" s="49">
        <v>20</v>
      </c>
      <c r="G605" s="49">
        <v>1000</v>
      </c>
      <c r="H605" s="49" t="s">
        <v>464</v>
      </c>
      <c r="I605" s="49" t="s">
        <v>464</v>
      </c>
      <c r="J605" s="49" t="s">
        <v>464</v>
      </c>
      <c r="K605" s="49" t="s">
        <v>464</v>
      </c>
      <c r="L605" s="49">
        <v>11994</v>
      </c>
      <c r="M605" s="49">
        <v>2025</v>
      </c>
      <c r="N605" s="49">
        <v>722</v>
      </c>
      <c r="O605" s="49">
        <v>894</v>
      </c>
      <c r="P605" s="49">
        <v>0</v>
      </c>
      <c r="Q605" s="49">
        <v>0</v>
      </c>
      <c r="R605" s="49">
        <v>103</v>
      </c>
      <c r="S605" s="49">
        <v>0</v>
      </c>
      <c r="T605" s="49">
        <v>0</v>
      </c>
      <c r="U605" s="49">
        <v>500</v>
      </c>
      <c r="V605" s="49">
        <v>0</v>
      </c>
      <c r="W605" s="49">
        <v>0</v>
      </c>
      <c r="X605" s="49">
        <v>0</v>
      </c>
      <c r="Y605" s="49">
        <v>0</v>
      </c>
      <c r="Z605" s="49">
        <v>0</v>
      </c>
      <c r="AA605" s="60">
        <v>0</v>
      </c>
      <c r="AB605" s="49">
        <v>0</v>
      </c>
      <c r="AC605" s="60">
        <v>0</v>
      </c>
      <c r="AD605" s="49">
        <v>0</v>
      </c>
      <c r="AE605" s="60">
        <v>0</v>
      </c>
      <c r="AF605" s="60">
        <v>0</v>
      </c>
    </row>
    <row r="606" spans="1:32">
      <c r="A606" s="62">
        <v>5200508</v>
      </c>
      <c r="B606" s="49" t="s">
        <v>1018</v>
      </c>
      <c r="C606" s="49">
        <v>52005</v>
      </c>
      <c r="D606" s="49">
        <v>8</v>
      </c>
      <c r="E606" s="49">
        <v>100221</v>
      </c>
      <c r="F606" s="49" t="s">
        <v>464</v>
      </c>
      <c r="G606" s="49" t="s">
        <v>464</v>
      </c>
      <c r="H606" s="49" t="s">
        <v>464</v>
      </c>
      <c r="I606" s="49" t="s">
        <v>464</v>
      </c>
      <c r="J606" s="49" t="s">
        <v>464</v>
      </c>
      <c r="K606" s="49" t="s">
        <v>464</v>
      </c>
      <c r="L606" s="49">
        <v>14286</v>
      </c>
      <c r="M606" s="49">
        <v>2412</v>
      </c>
      <c r="N606" s="49">
        <v>860</v>
      </c>
      <c r="O606" s="49">
        <v>1065</v>
      </c>
      <c r="P606" s="49">
        <v>0</v>
      </c>
      <c r="Q606" s="49">
        <v>0</v>
      </c>
      <c r="R606" s="49">
        <v>103</v>
      </c>
      <c r="S606" s="49">
        <v>0</v>
      </c>
      <c r="T606" s="49">
        <v>0</v>
      </c>
      <c r="U606" s="49">
        <v>500</v>
      </c>
      <c r="V606" s="49">
        <v>0</v>
      </c>
      <c r="W606" s="49">
        <v>0</v>
      </c>
      <c r="X606" s="49">
        <v>0</v>
      </c>
      <c r="Y606" s="49">
        <v>0</v>
      </c>
      <c r="Z606" s="49">
        <v>0</v>
      </c>
      <c r="AA606" s="60">
        <v>0</v>
      </c>
      <c r="AB606" s="49">
        <v>0</v>
      </c>
      <c r="AC606" s="60">
        <v>0</v>
      </c>
      <c r="AD606" s="49">
        <v>0</v>
      </c>
      <c r="AE606" s="60">
        <v>0</v>
      </c>
      <c r="AF606" s="60">
        <v>0</v>
      </c>
    </row>
    <row r="607" spans="1:32">
      <c r="A607" s="62">
        <v>5200509</v>
      </c>
      <c r="B607" s="49" t="s">
        <v>1018</v>
      </c>
      <c r="C607" s="49">
        <v>52005</v>
      </c>
      <c r="D607" s="49">
        <v>9</v>
      </c>
      <c r="E607" s="49" t="s">
        <v>464</v>
      </c>
      <c r="F607" s="49">
        <v>2</v>
      </c>
      <c r="G607" s="49">
        <v>2550</v>
      </c>
      <c r="H607" s="49">
        <v>1</v>
      </c>
      <c r="I607" s="49">
        <v>340</v>
      </c>
      <c r="J607" s="49">
        <v>3</v>
      </c>
      <c r="K607" s="49">
        <v>170</v>
      </c>
      <c r="L607" s="49">
        <v>16731</v>
      </c>
      <c r="M607" s="49">
        <v>2825</v>
      </c>
      <c r="N607" s="49">
        <v>1007</v>
      </c>
      <c r="O607" s="49">
        <v>1248</v>
      </c>
      <c r="P607" s="49">
        <v>0</v>
      </c>
      <c r="Q607" s="49">
        <v>0</v>
      </c>
      <c r="R607" s="49">
        <v>103</v>
      </c>
      <c r="S607" s="49">
        <v>0</v>
      </c>
      <c r="T607" s="49">
        <v>0</v>
      </c>
      <c r="U607" s="49">
        <v>500</v>
      </c>
      <c r="V607" s="49">
        <v>0</v>
      </c>
      <c r="W607" s="49">
        <v>0</v>
      </c>
      <c r="X607" s="49">
        <v>0</v>
      </c>
      <c r="Y607" s="49">
        <v>0</v>
      </c>
      <c r="Z607" s="49">
        <v>0</v>
      </c>
      <c r="AA607" s="60">
        <v>0</v>
      </c>
      <c r="AB607" s="49">
        <v>0</v>
      </c>
      <c r="AC607" s="60">
        <v>0</v>
      </c>
      <c r="AD607" s="49">
        <v>0</v>
      </c>
      <c r="AE607" s="60">
        <v>0</v>
      </c>
      <c r="AF607" s="60">
        <v>0</v>
      </c>
    </row>
    <row r="608" spans="1:32">
      <c r="A608" s="62">
        <v>5200510</v>
      </c>
      <c r="B608" s="49" t="s">
        <v>1018</v>
      </c>
      <c r="C608" s="49">
        <v>52005</v>
      </c>
      <c r="D608" s="49">
        <v>10</v>
      </c>
      <c r="E608" s="49" t="s">
        <v>464</v>
      </c>
      <c r="F608" s="49">
        <v>4</v>
      </c>
      <c r="G608" s="49">
        <v>12</v>
      </c>
      <c r="H608" s="49" t="s">
        <v>464</v>
      </c>
      <c r="I608" s="49" t="s">
        <v>464</v>
      </c>
      <c r="J608" s="49" t="s">
        <v>464</v>
      </c>
      <c r="K608" s="49" t="s">
        <v>464</v>
      </c>
      <c r="L608" s="49">
        <v>19329</v>
      </c>
      <c r="M608" s="49">
        <v>3263</v>
      </c>
      <c r="N608" s="49">
        <v>1163</v>
      </c>
      <c r="O608" s="49">
        <v>1442</v>
      </c>
      <c r="P608" s="49">
        <v>0</v>
      </c>
      <c r="Q608" s="49">
        <v>0</v>
      </c>
      <c r="R608" s="49">
        <v>103</v>
      </c>
      <c r="S608" s="49">
        <v>0</v>
      </c>
      <c r="T608" s="49">
        <v>0</v>
      </c>
      <c r="U608" s="49">
        <v>500</v>
      </c>
      <c r="V608" s="49">
        <v>0</v>
      </c>
      <c r="W608" s="49">
        <v>0</v>
      </c>
      <c r="X608" s="49">
        <v>0</v>
      </c>
      <c r="Y608" s="49">
        <v>0</v>
      </c>
      <c r="Z608" s="49">
        <v>0</v>
      </c>
      <c r="AA608" s="60">
        <v>0</v>
      </c>
      <c r="AB608" s="49">
        <v>0</v>
      </c>
      <c r="AC608" s="60">
        <v>0</v>
      </c>
      <c r="AD608" s="49">
        <v>0</v>
      </c>
      <c r="AE608" s="60">
        <v>0</v>
      </c>
      <c r="AF608" s="60">
        <v>0</v>
      </c>
    </row>
    <row r="609" spans="1:32">
      <c r="A609" s="62">
        <v>5200511</v>
      </c>
      <c r="B609" s="49" t="s">
        <v>1018</v>
      </c>
      <c r="C609" s="49">
        <v>52005</v>
      </c>
      <c r="D609" s="49">
        <v>11</v>
      </c>
      <c r="E609" s="49" t="s">
        <v>464</v>
      </c>
      <c r="F609" s="49">
        <v>1</v>
      </c>
      <c r="G609" s="49">
        <v>1380</v>
      </c>
      <c r="H609" s="49" t="s">
        <v>464</v>
      </c>
      <c r="I609" s="49" t="s">
        <v>464</v>
      </c>
      <c r="J609" s="49" t="s">
        <v>464</v>
      </c>
      <c r="K609" s="49" t="s">
        <v>464</v>
      </c>
      <c r="L609" s="49">
        <v>22843</v>
      </c>
      <c r="M609" s="49">
        <v>3857</v>
      </c>
      <c r="N609" s="49">
        <v>1375</v>
      </c>
      <c r="O609" s="49">
        <v>1704</v>
      </c>
      <c r="P609" s="49">
        <v>0</v>
      </c>
      <c r="Q609" s="49">
        <v>0</v>
      </c>
      <c r="R609" s="49">
        <v>103</v>
      </c>
      <c r="S609" s="49">
        <v>0</v>
      </c>
      <c r="T609" s="49">
        <v>0</v>
      </c>
      <c r="U609" s="49">
        <v>500</v>
      </c>
      <c r="V609" s="49">
        <v>0</v>
      </c>
      <c r="W609" s="49">
        <v>0</v>
      </c>
      <c r="X609" s="49">
        <v>0</v>
      </c>
      <c r="Y609" s="49">
        <v>0</v>
      </c>
      <c r="Z609" s="49">
        <v>0</v>
      </c>
      <c r="AA609" s="60">
        <v>0</v>
      </c>
      <c r="AB609" s="49">
        <v>0</v>
      </c>
      <c r="AC609" s="60">
        <v>0</v>
      </c>
      <c r="AD609" s="49">
        <v>0</v>
      </c>
      <c r="AE609" s="60">
        <v>0</v>
      </c>
      <c r="AF609" s="60">
        <v>0</v>
      </c>
    </row>
    <row r="610" spans="1:32">
      <c r="A610" s="62">
        <v>5200512</v>
      </c>
      <c r="B610" s="49" t="s">
        <v>1018</v>
      </c>
      <c r="C610" s="49">
        <v>52005</v>
      </c>
      <c r="D610" s="49">
        <v>12</v>
      </c>
      <c r="E610" s="49" t="s">
        <v>464</v>
      </c>
      <c r="F610" s="49">
        <v>18</v>
      </c>
      <c r="G610" s="49">
        <v>1500</v>
      </c>
      <c r="H610" s="49" t="s">
        <v>464</v>
      </c>
      <c r="I610" s="49" t="s">
        <v>464</v>
      </c>
      <c r="J610" s="49" t="s">
        <v>464</v>
      </c>
      <c r="K610" s="49" t="s">
        <v>464</v>
      </c>
      <c r="L610" s="49">
        <v>27656</v>
      </c>
      <c r="M610" s="49">
        <v>4669</v>
      </c>
      <c r="N610" s="49">
        <v>1665</v>
      </c>
      <c r="O610" s="49">
        <v>2063</v>
      </c>
      <c r="P610" s="49">
        <v>0</v>
      </c>
      <c r="Q610" s="49">
        <v>0</v>
      </c>
      <c r="R610" s="49">
        <v>103</v>
      </c>
      <c r="S610" s="49">
        <v>0</v>
      </c>
      <c r="T610" s="49">
        <v>0</v>
      </c>
      <c r="U610" s="49">
        <v>500</v>
      </c>
      <c r="V610" s="49">
        <v>0</v>
      </c>
      <c r="W610" s="49">
        <v>0</v>
      </c>
      <c r="X610" s="49">
        <v>0</v>
      </c>
      <c r="Y610" s="49">
        <v>0</v>
      </c>
      <c r="Z610" s="49">
        <v>0</v>
      </c>
      <c r="AA610" s="60">
        <v>0</v>
      </c>
      <c r="AB610" s="49">
        <v>0</v>
      </c>
      <c r="AC610" s="60">
        <v>0</v>
      </c>
      <c r="AD610" s="49">
        <v>0</v>
      </c>
      <c r="AE610" s="60">
        <v>0</v>
      </c>
      <c r="AF610" s="60">
        <v>0</v>
      </c>
    </row>
    <row r="611" spans="1:32">
      <c r="A611" s="62">
        <v>5200513</v>
      </c>
      <c r="B611" s="49" t="s">
        <v>1018</v>
      </c>
      <c r="C611" s="49">
        <v>52005</v>
      </c>
      <c r="D611" s="49">
        <v>13</v>
      </c>
      <c r="E611" s="49">
        <v>100231</v>
      </c>
      <c r="F611" s="49" t="s">
        <v>464</v>
      </c>
      <c r="G611" s="49" t="s">
        <v>464</v>
      </c>
      <c r="H611" s="49" t="s">
        <v>464</v>
      </c>
      <c r="I611" s="49" t="s">
        <v>464</v>
      </c>
      <c r="J611" s="49" t="s">
        <v>464</v>
      </c>
      <c r="K611" s="49" t="s">
        <v>464</v>
      </c>
      <c r="L611" s="49">
        <v>34227</v>
      </c>
      <c r="M611" s="49">
        <v>5779</v>
      </c>
      <c r="N611" s="49">
        <v>2060</v>
      </c>
      <c r="O611" s="49">
        <v>2553</v>
      </c>
      <c r="P611" s="49">
        <v>0</v>
      </c>
      <c r="Q611" s="49">
        <v>0</v>
      </c>
      <c r="R611" s="49">
        <v>103</v>
      </c>
      <c r="S611" s="49">
        <v>0</v>
      </c>
      <c r="T611" s="49">
        <v>0</v>
      </c>
      <c r="U611" s="49">
        <v>500</v>
      </c>
      <c r="V611" s="49">
        <v>0</v>
      </c>
      <c r="W611" s="49">
        <v>0</v>
      </c>
      <c r="X611" s="49">
        <v>0</v>
      </c>
      <c r="Y611" s="49">
        <v>0</v>
      </c>
      <c r="Z611" s="49">
        <v>0</v>
      </c>
      <c r="AA611" s="60">
        <v>0</v>
      </c>
      <c r="AB611" s="49">
        <v>0</v>
      </c>
      <c r="AC611" s="60">
        <v>0</v>
      </c>
      <c r="AD611" s="49">
        <v>0</v>
      </c>
      <c r="AE611" s="60">
        <v>0</v>
      </c>
      <c r="AF611" s="60">
        <v>0</v>
      </c>
    </row>
    <row r="612" spans="1:32">
      <c r="A612" s="62">
        <v>5200514</v>
      </c>
      <c r="B612" s="49" t="s">
        <v>1018</v>
      </c>
      <c r="C612" s="49">
        <v>52005</v>
      </c>
      <c r="D612" s="49">
        <v>14</v>
      </c>
      <c r="E612" s="49" t="s">
        <v>464</v>
      </c>
      <c r="F612" s="49">
        <v>2</v>
      </c>
      <c r="G612" s="49">
        <v>9150</v>
      </c>
      <c r="H612" s="49">
        <v>1</v>
      </c>
      <c r="I612" s="49">
        <v>1220</v>
      </c>
      <c r="J612" s="49">
        <v>3</v>
      </c>
      <c r="K612" s="49">
        <v>610</v>
      </c>
      <c r="L612" s="49">
        <v>43166</v>
      </c>
      <c r="M612" s="49">
        <v>7288</v>
      </c>
      <c r="N612" s="49">
        <v>2599</v>
      </c>
      <c r="O612" s="49">
        <v>3220</v>
      </c>
      <c r="P612" s="49">
        <v>0</v>
      </c>
      <c r="Q612" s="49">
        <v>0</v>
      </c>
      <c r="R612" s="49">
        <v>103</v>
      </c>
      <c r="S612" s="49">
        <v>0</v>
      </c>
      <c r="T612" s="49">
        <v>0</v>
      </c>
      <c r="U612" s="49">
        <v>500</v>
      </c>
      <c r="V612" s="49">
        <v>0</v>
      </c>
      <c r="W612" s="49">
        <v>0</v>
      </c>
      <c r="X612" s="49">
        <v>0</v>
      </c>
      <c r="Y612" s="49">
        <v>0</v>
      </c>
      <c r="Z612" s="49">
        <v>0</v>
      </c>
      <c r="AA612" s="60">
        <v>0</v>
      </c>
      <c r="AB612" s="49">
        <v>0</v>
      </c>
      <c r="AC612" s="60">
        <v>0</v>
      </c>
      <c r="AD612" s="49">
        <v>0</v>
      </c>
      <c r="AE612" s="60">
        <v>0</v>
      </c>
      <c r="AF612" s="60">
        <v>0</v>
      </c>
    </row>
    <row r="613" spans="1:32">
      <c r="A613" s="62">
        <v>5200515</v>
      </c>
      <c r="B613" s="49" t="s">
        <v>1018</v>
      </c>
      <c r="C613" s="49">
        <v>52005</v>
      </c>
      <c r="D613" s="49">
        <v>15</v>
      </c>
      <c r="E613" s="49" t="s">
        <v>464</v>
      </c>
      <c r="F613" s="49">
        <v>4</v>
      </c>
      <c r="G613" s="49">
        <v>14</v>
      </c>
      <c r="H613" s="49" t="s">
        <v>464</v>
      </c>
      <c r="I613" s="49" t="s">
        <v>464</v>
      </c>
      <c r="J613" s="49" t="s">
        <v>464</v>
      </c>
      <c r="K613" s="49" t="s">
        <v>464</v>
      </c>
      <c r="L613" s="49">
        <v>55390</v>
      </c>
      <c r="M613" s="49">
        <v>9352</v>
      </c>
      <c r="N613" s="49">
        <v>3335</v>
      </c>
      <c r="O613" s="49">
        <v>4132</v>
      </c>
      <c r="P613" s="49">
        <v>0</v>
      </c>
      <c r="Q613" s="49">
        <v>0</v>
      </c>
      <c r="R613" s="49">
        <v>103</v>
      </c>
      <c r="S613" s="49">
        <v>0</v>
      </c>
      <c r="T613" s="49">
        <v>0</v>
      </c>
      <c r="U613" s="49">
        <v>500</v>
      </c>
      <c r="V613" s="49">
        <v>0</v>
      </c>
      <c r="W613" s="49">
        <v>0</v>
      </c>
      <c r="X613" s="49">
        <v>0</v>
      </c>
      <c r="Y613" s="49">
        <v>0</v>
      </c>
      <c r="Z613" s="49">
        <v>0</v>
      </c>
      <c r="AA613" s="60">
        <v>0</v>
      </c>
      <c r="AB613" s="49">
        <v>0</v>
      </c>
      <c r="AC613" s="60">
        <v>0</v>
      </c>
      <c r="AD613" s="49">
        <v>0</v>
      </c>
      <c r="AE613" s="60">
        <v>0</v>
      </c>
      <c r="AF613" s="60">
        <v>0</v>
      </c>
    </row>
    <row r="614" spans="1:32">
      <c r="A614" s="62">
        <v>5200516</v>
      </c>
      <c r="B614" s="49" t="s">
        <v>1018</v>
      </c>
      <c r="C614" s="49">
        <v>52005</v>
      </c>
      <c r="D614" s="49">
        <v>16</v>
      </c>
      <c r="E614" s="49" t="s">
        <v>464</v>
      </c>
      <c r="F614" s="49">
        <v>1</v>
      </c>
      <c r="G614" s="49">
        <v>6840</v>
      </c>
      <c r="H614" s="49" t="s">
        <v>464</v>
      </c>
      <c r="I614" s="49" t="s">
        <v>464</v>
      </c>
      <c r="J614" s="49" t="s">
        <v>464</v>
      </c>
      <c r="K614" s="49" t="s">
        <v>464</v>
      </c>
      <c r="L614" s="49">
        <v>72121</v>
      </c>
      <c r="M614" s="49">
        <v>12177</v>
      </c>
      <c r="N614" s="49">
        <v>4342</v>
      </c>
      <c r="O614" s="49">
        <v>5380</v>
      </c>
      <c r="P614" s="49">
        <v>0</v>
      </c>
      <c r="Q614" s="49">
        <v>0</v>
      </c>
      <c r="R614" s="49">
        <v>103</v>
      </c>
      <c r="S614" s="49">
        <v>0</v>
      </c>
      <c r="T614" s="49">
        <v>0</v>
      </c>
      <c r="U614" s="49">
        <v>500</v>
      </c>
      <c r="V614" s="49">
        <v>0</v>
      </c>
      <c r="W614" s="49">
        <v>0</v>
      </c>
      <c r="X614" s="49">
        <v>0</v>
      </c>
      <c r="Y614" s="49">
        <v>0</v>
      </c>
      <c r="Z614" s="49">
        <v>0</v>
      </c>
      <c r="AA614" s="60">
        <v>0</v>
      </c>
      <c r="AB614" s="49">
        <v>0</v>
      </c>
      <c r="AC614" s="60">
        <v>0</v>
      </c>
      <c r="AD614" s="49">
        <v>0</v>
      </c>
      <c r="AE614" s="60">
        <v>0</v>
      </c>
      <c r="AF614" s="60">
        <v>0</v>
      </c>
    </row>
    <row r="615" spans="1:32">
      <c r="A615" s="62">
        <v>5200517</v>
      </c>
      <c r="B615" s="49" t="s">
        <v>1018</v>
      </c>
      <c r="C615" s="49">
        <v>52005</v>
      </c>
      <c r="D615" s="49">
        <v>17</v>
      </c>
      <c r="E615" s="49" t="s">
        <v>464</v>
      </c>
      <c r="F615" s="49">
        <v>20</v>
      </c>
      <c r="G615" s="49">
        <v>2000</v>
      </c>
      <c r="H615" s="49" t="s">
        <v>464</v>
      </c>
      <c r="I615" s="49" t="s">
        <v>464</v>
      </c>
      <c r="J615" s="49" t="s">
        <v>464</v>
      </c>
      <c r="K615" s="49" t="s">
        <v>464</v>
      </c>
      <c r="L615" s="49">
        <v>95041</v>
      </c>
      <c r="M615" s="49">
        <v>16047</v>
      </c>
      <c r="N615" s="49">
        <v>5722</v>
      </c>
      <c r="O615" s="49">
        <v>7090</v>
      </c>
      <c r="P615" s="49">
        <v>0</v>
      </c>
      <c r="Q615" s="49">
        <v>0</v>
      </c>
      <c r="R615" s="49">
        <v>103</v>
      </c>
      <c r="S615" s="49">
        <v>0</v>
      </c>
      <c r="T615" s="49">
        <v>0</v>
      </c>
      <c r="U615" s="49">
        <v>500</v>
      </c>
      <c r="V615" s="49">
        <v>0</v>
      </c>
      <c r="W615" s="49">
        <v>0</v>
      </c>
      <c r="X615" s="49">
        <v>0</v>
      </c>
      <c r="Y615" s="49">
        <v>0</v>
      </c>
      <c r="Z615" s="49">
        <v>0</v>
      </c>
      <c r="AA615" s="60">
        <v>0</v>
      </c>
      <c r="AB615" s="49">
        <v>0</v>
      </c>
      <c r="AC615" s="60">
        <v>0</v>
      </c>
      <c r="AD615" s="49">
        <v>0</v>
      </c>
      <c r="AE615" s="60">
        <v>0</v>
      </c>
      <c r="AF615" s="60">
        <v>0</v>
      </c>
    </row>
    <row r="616" spans="1:32">
      <c r="A616" s="62">
        <v>5200518</v>
      </c>
      <c r="B616" s="49" t="s">
        <v>1018</v>
      </c>
      <c r="C616" s="49">
        <v>52005</v>
      </c>
      <c r="D616" s="49">
        <v>18</v>
      </c>
      <c r="E616" s="49">
        <v>100241</v>
      </c>
      <c r="F616" s="49" t="s">
        <v>464</v>
      </c>
      <c r="G616" s="49" t="s">
        <v>464</v>
      </c>
      <c r="H616" s="49" t="s">
        <v>464</v>
      </c>
      <c r="I616" s="49" t="s">
        <v>464</v>
      </c>
      <c r="J616" s="49" t="s">
        <v>464</v>
      </c>
      <c r="K616" s="49" t="s">
        <v>464</v>
      </c>
      <c r="L616" s="49">
        <v>126442</v>
      </c>
      <c r="M616" s="49">
        <v>21349</v>
      </c>
      <c r="N616" s="49">
        <v>7613</v>
      </c>
      <c r="O616" s="49">
        <v>9433</v>
      </c>
      <c r="P616" s="49">
        <v>0</v>
      </c>
      <c r="Q616" s="49">
        <v>0</v>
      </c>
      <c r="R616" s="49">
        <v>103</v>
      </c>
      <c r="S616" s="49">
        <v>0</v>
      </c>
      <c r="T616" s="49">
        <v>0</v>
      </c>
      <c r="U616" s="49">
        <v>500</v>
      </c>
      <c r="V616" s="49">
        <v>0</v>
      </c>
      <c r="W616" s="49">
        <v>0</v>
      </c>
      <c r="X616" s="49">
        <v>0</v>
      </c>
      <c r="Y616" s="49">
        <v>0</v>
      </c>
      <c r="Z616" s="49">
        <v>0</v>
      </c>
      <c r="AA616" s="60">
        <v>0</v>
      </c>
      <c r="AB616" s="49">
        <v>0</v>
      </c>
      <c r="AC616" s="60">
        <v>0</v>
      </c>
      <c r="AD616" s="49">
        <v>0</v>
      </c>
      <c r="AE616" s="60">
        <v>0</v>
      </c>
      <c r="AF616" s="60">
        <v>0</v>
      </c>
    </row>
    <row r="617" spans="1:32">
      <c r="A617" s="62">
        <v>5200519</v>
      </c>
      <c r="B617" s="49" t="s">
        <v>1018</v>
      </c>
      <c r="C617" s="49">
        <v>52005</v>
      </c>
      <c r="D617" s="49">
        <v>19</v>
      </c>
      <c r="E617" s="49" t="s">
        <v>464</v>
      </c>
      <c r="F617" s="49">
        <v>2</v>
      </c>
      <c r="G617" s="49">
        <v>43800</v>
      </c>
      <c r="H617" s="49">
        <v>1</v>
      </c>
      <c r="I617" s="49">
        <v>5840</v>
      </c>
      <c r="J617" s="49">
        <v>3</v>
      </c>
      <c r="K617" s="49">
        <v>2920</v>
      </c>
      <c r="L617" s="49">
        <v>169455</v>
      </c>
      <c r="M617" s="49">
        <v>28612</v>
      </c>
      <c r="N617" s="49">
        <v>10202</v>
      </c>
      <c r="O617" s="49">
        <v>12642</v>
      </c>
      <c r="P617" s="49">
        <v>0</v>
      </c>
      <c r="Q617" s="49">
        <v>0</v>
      </c>
      <c r="R617" s="49">
        <v>103</v>
      </c>
      <c r="S617" s="49">
        <v>0</v>
      </c>
      <c r="T617" s="49">
        <v>0</v>
      </c>
      <c r="U617" s="49">
        <v>500</v>
      </c>
      <c r="V617" s="49">
        <v>0</v>
      </c>
      <c r="W617" s="49">
        <v>0</v>
      </c>
      <c r="X617" s="49">
        <v>0</v>
      </c>
      <c r="Y617" s="49">
        <v>0</v>
      </c>
      <c r="Z617" s="49">
        <v>0</v>
      </c>
      <c r="AA617" s="60">
        <v>0</v>
      </c>
      <c r="AB617" s="49">
        <v>0</v>
      </c>
      <c r="AC617" s="60">
        <v>0</v>
      </c>
      <c r="AD617" s="49">
        <v>0</v>
      </c>
      <c r="AE617" s="60">
        <v>0</v>
      </c>
      <c r="AF617" s="60">
        <v>0</v>
      </c>
    </row>
    <row r="618" spans="1:32">
      <c r="A618" s="62">
        <v>5200520</v>
      </c>
      <c r="B618" s="49" t="s">
        <v>1018</v>
      </c>
      <c r="C618" s="49">
        <v>52005</v>
      </c>
      <c r="D618" s="49">
        <v>20</v>
      </c>
      <c r="E618" s="49" t="s">
        <v>464</v>
      </c>
      <c r="F618" s="49">
        <v>4</v>
      </c>
      <c r="G618" s="49">
        <v>16</v>
      </c>
      <c r="H618" s="49" t="s">
        <v>464</v>
      </c>
      <c r="I618" s="49" t="s">
        <v>464</v>
      </c>
      <c r="J618" s="49" t="s">
        <v>464</v>
      </c>
      <c r="K618" s="49" t="s">
        <v>464</v>
      </c>
      <c r="L618" s="49">
        <v>228359</v>
      </c>
      <c r="M618" s="49">
        <v>38558</v>
      </c>
      <c r="N618" s="49">
        <v>13749</v>
      </c>
      <c r="O618" s="49">
        <v>17037</v>
      </c>
      <c r="P618" s="49">
        <v>0</v>
      </c>
      <c r="Q618" s="49">
        <v>0</v>
      </c>
      <c r="R618" s="49">
        <v>103</v>
      </c>
      <c r="S618" s="49">
        <v>0</v>
      </c>
      <c r="T618" s="49">
        <v>0</v>
      </c>
      <c r="U618" s="49">
        <v>500</v>
      </c>
      <c r="V618" s="49">
        <v>0</v>
      </c>
      <c r="W618" s="49">
        <v>0</v>
      </c>
      <c r="X618" s="49">
        <v>0</v>
      </c>
      <c r="Y618" s="49">
        <v>0</v>
      </c>
      <c r="Z618" s="49">
        <v>0</v>
      </c>
      <c r="AA618" s="60">
        <v>0</v>
      </c>
      <c r="AB618" s="49">
        <v>0</v>
      </c>
      <c r="AC618" s="60">
        <v>0</v>
      </c>
      <c r="AD618" s="49">
        <v>0</v>
      </c>
      <c r="AE618" s="60">
        <v>0</v>
      </c>
      <c r="AF618" s="60">
        <v>0</v>
      </c>
    </row>
    <row r="619" spans="1:32">
      <c r="A619" s="62">
        <v>5300600</v>
      </c>
      <c r="B619" s="49" t="s">
        <v>623</v>
      </c>
      <c r="C619" s="49">
        <v>53006</v>
      </c>
      <c r="D619" s="49">
        <v>0</v>
      </c>
      <c r="E619" s="49"/>
      <c r="L619" s="49">
        <v>805</v>
      </c>
      <c r="M619" s="49">
        <v>136</v>
      </c>
      <c r="N619" s="49">
        <v>49</v>
      </c>
      <c r="O619" s="49">
        <v>60</v>
      </c>
      <c r="P619" s="49">
        <v>0</v>
      </c>
      <c r="Q619" s="49">
        <v>0</v>
      </c>
      <c r="R619" s="49">
        <v>112</v>
      </c>
      <c r="S619" s="49">
        <v>0</v>
      </c>
      <c r="T619" s="49">
        <v>0</v>
      </c>
      <c r="U619" s="49">
        <v>500</v>
      </c>
      <c r="V619" s="49">
        <v>0</v>
      </c>
      <c r="W619" s="49">
        <v>0</v>
      </c>
      <c r="X619" s="49">
        <v>0</v>
      </c>
      <c r="Y619" s="49">
        <v>0</v>
      </c>
      <c r="Z619" s="49">
        <v>0</v>
      </c>
      <c r="AA619" s="60">
        <v>0</v>
      </c>
      <c r="AB619" s="49">
        <v>0</v>
      </c>
      <c r="AC619" s="60">
        <v>0</v>
      </c>
      <c r="AD619" s="49">
        <v>0</v>
      </c>
      <c r="AE619" s="60">
        <v>0</v>
      </c>
      <c r="AF619" s="60">
        <v>0</v>
      </c>
    </row>
    <row r="620" spans="1:32">
      <c r="A620" s="62">
        <v>5300601</v>
      </c>
      <c r="B620" s="49" t="s">
        <v>623</v>
      </c>
      <c r="C620" s="49">
        <v>53006</v>
      </c>
      <c r="D620" s="49">
        <v>1</v>
      </c>
      <c r="E620" s="49" t="s">
        <v>464</v>
      </c>
      <c r="F620" s="49">
        <v>1</v>
      </c>
      <c r="G620" s="49">
        <v>340</v>
      </c>
      <c r="H620" s="49" t="s">
        <v>464</v>
      </c>
      <c r="I620" s="49" t="s">
        <v>464</v>
      </c>
      <c r="J620" s="49" t="s">
        <v>464</v>
      </c>
      <c r="K620" s="49" t="s">
        <v>464</v>
      </c>
      <c r="L620" s="49">
        <v>1771</v>
      </c>
      <c r="M620" s="49">
        <v>299</v>
      </c>
      <c r="N620" s="49">
        <v>107</v>
      </c>
      <c r="O620" s="49">
        <v>132</v>
      </c>
      <c r="P620" s="49">
        <v>0</v>
      </c>
      <c r="Q620" s="49">
        <v>0</v>
      </c>
      <c r="R620" s="49">
        <v>112</v>
      </c>
      <c r="S620" s="49">
        <v>0</v>
      </c>
      <c r="T620" s="49">
        <v>0</v>
      </c>
      <c r="U620" s="49">
        <v>500</v>
      </c>
      <c r="V620" s="49">
        <v>0</v>
      </c>
      <c r="W620" s="49">
        <v>0</v>
      </c>
      <c r="X620" s="49">
        <v>0</v>
      </c>
      <c r="Y620" s="49">
        <v>0</v>
      </c>
      <c r="Z620" s="49">
        <v>0</v>
      </c>
      <c r="AA620" s="60">
        <v>0</v>
      </c>
      <c r="AB620" s="49">
        <v>0</v>
      </c>
      <c r="AC620" s="60">
        <v>0</v>
      </c>
      <c r="AD620" s="49">
        <v>0</v>
      </c>
      <c r="AE620" s="60">
        <v>0</v>
      </c>
      <c r="AF620" s="60">
        <v>0</v>
      </c>
    </row>
    <row r="621" spans="1:32">
      <c r="A621" s="62">
        <v>5300602</v>
      </c>
      <c r="B621" s="49" t="s">
        <v>623</v>
      </c>
      <c r="C621" s="49">
        <v>53006</v>
      </c>
      <c r="D621" s="49">
        <v>2</v>
      </c>
      <c r="E621" s="49">
        <v>100211</v>
      </c>
      <c r="F621" s="49" t="s">
        <v>464</v>
      </c>
      <c r="G621" s="49" t="s">
        <v>464</v>
      </c>
      <c r="H621" s="49" t="s">
        <v>464</v>
      </c>
      <c r="I621" s="49" t="s">
        <v>464</v>
      </c>
      <c r="J621" s="49" t="s">
        <v>464</v>
      </c>
      <c r="K621" s="49" t="s">
        <v>464</v>
      </c>
      <c r="L621" s="49">
        <v>2978</v>
      </c>
      <c r="M621" s="49">
        <v>503</v>
      </c>
      <c r="N621" s="49">
        <v>181</v>
      </c>
      <c r="O621" s="49">
        <v>222</v>
      </c>
      <c r="P621" s="49">
        <v>0</v>
      </c>
      <c r="Q621" s="49">
        <v>0</v>
      </c>
      <c r="R621" s="49">
        <v>112</v>
      </c>
      <c r="S621" s="49">
        <v>0</v>
      </c>
      <c r="T621" s="49">
        <v>0</v>
      </c>
      <c r="U621" s="49">
        <v>500</v>
      </c>
      <c r="V621" s="49">
        <v>0</v>
      </c>
      <c r="W621" s="49">
        <v>0</v>
      </c>
      <c r="X621" s="49">
        <v>0</v>
      </c>
      <c r="Y621" s="49">
        <v>0</v>
      </c>
      <c r="Z621" s="49">
        <v>0</v>
      </c>
      <c r="AA621" s="60">
        <v>0</v>
      </c>
      <c r="AB621" s="49">
        <v>0</v>
      </c>
      <c r="AC621" s="60">
        <v>0</v>
      </c>
      <c r="AD621" s="49">
        <v>0</v>
      </c>
      <c r="AE621" s="60">
        <v>0</v>
      </c>
      <c r="AF621" s="60">
        <v>0</v>
      </c>
    </row>
    <row r="622" spans="1:32">
      <c r="A622" s="62">
        <v>5300603</v>
      </c>
      <c r="B622" s="49" t="s">
        <v>623</v>
      </c>
      <c r="C622" s="49">
        <v>53006</v>
      </c>
      <c r="D622" s="49">
        <v>3</v>
      </c>
      <c r="E622" s="49" t="s">
        <v>464</v>
      </c>
      <c r="F622" s="49">
        <v>1</v>
      </c>
      <c r="G622" s="49">
        <v>660</v>
      </c>
      <c r="H622" s="49" t="s">
        <v>464</v>
      </c>
      <c r="I622" s="49" t="s">
        <v>464</v>
      </c>
      <c r="J622" s="49" t="s">
        <v>464</v>
      </c>
      <c r="K622" s="49" t="s">
        <v>464</v>
      </c>
      <c r="L622" s="49">
        <v>4588</v>
      </c>
      <c r="M622" s="49">
        <v>775</v>
      </c>
      <c r="N622" s="49">
        <v>279</v>
      </c>
      <c r="O622" s="49">
        <v>342</v>
      </c>
      <c r="P622" s="49">
        <v>0</v>
      </c>
      <c r="Q622" s="49">
        <v>0</v>
      </c>
      <c r="R622" s="49">
        <v>112</v>
      </c>
      <c r="S622" s="49">
        <v>0</v>
      </c>
      <c r="T622" s="49">
        <v>0</v>
      </c>
      <c r="U622" s="49">
        <v>500</v>
      </c>
      <c r="V622" s="49">
        <v>0</v>
      </c>
      <c r="W622" s="49">
        <v>0</v>
      </c>
      <c r="X622" s="49">
        <v>0</v>
      </c>
      <c r="Y622" s="49">
        <v>0</v>
      </c>
      <c r="Z622" s="49">
        <v>0</v>
      </c>
      <c r="AA622" s="60">
        <v>0</v>
      </c>
      <c r="AB622" s="49">
        <v>0</v>
      </c>
      <c r="AC622" s="60">
        <v>0</v>
      </c>
      <c r="AD622" s="49">
        <v>0</v>
      </c>
      <c r="AE622" s="60">
        <v>0</v>
      </c>
      <c r="AF622" s="60">
        <v>0</v>
      </c>
    </row>
    <row r="623" spans="1:32">
      <c r="A623" s="62">
        <v>5300604</v>
      </c>
      <c r="B623" s="49" t="s">
        <v>623</v>
      </c>
      <c r="C623" s="49">
        <v>53006</v>
      </c>
      <c r="D623" s="49">
        <v>4</v>
      </c>
      <c r="E623" s="49" t="s">
        <v>464</v>
      </c>
      <c r="F623" s="49">
        <v>2</v>
      </c>
      <c r="G623" s="49">
        <v>1650</v>
      </c>
      <c r="H623" s="49">
        <v>1</v>
      </c>
      <c r="I623" s="49">
        <v>220</v>
      </c>
      <c r="J623" s="49">
        <v>3</v>
      </c>
      <c r="K623" s="49">
        <v>110</v>
      </c>
      <c r="L623" s="49">
        <v>6359</v>
      </c>
      <c r="M623" s="49">
        <v>1074</v>
      </c>
      <c r="N623" s="49">
        <v>387</v>
      </c>
      <c r="O623" s="49">
        <v>474</v>
      </c>
      <c r="P623" s="49">
        <v>0</v>
      </c>
      <c r="Q623" s="49">
        <v>0</v>
      </c>
      <c r="R623" s="49">
        <v>112</v>
      </c>
      <c r="S623" s="49">
        <v>0</v>
      </c>
      <c r="T623" s="49">
        <v>0</v>
      </c>
      <c r="U623" s="49">
        <v>500</v>
      </c>
      <c r="V623" s="49">
        <v>0</v>
      </c>
      <c r="W623" s="49">
        <v>0</v>
      </c>
      <c r="X623" s="49">
        <v>0</v>
      </c>
      <c r="Y623" s="49">
        <v>0</v>
      </c>
      <c r="Z623" s="49">
        <v>0</v>
      </c>
      <c r="AA623" s="60">
        <v>0</v>
      </c>
      <c r="AB623" s="49">
        <v>0</v>
      </c>
      <c r="AC623" s="60">
        <v>0</v>
      </c>
      <c r="AD623" s="49">
        <v>0</v>
      </c>
      <c r="AE623" s="60">
        <v>0</v>
      </c>
      <c r="AF623" s="60">
        <v>0</v>
      </c>
    </row>
    <row r="624" spans="1:32">
      <c r="A624" s="62">
        <v>5300605</v>
      </c>
      <c r="B624" s="49" t="s">
        <v>623</v>
      </c>
      <c r="C624" s="49">
        <v>53006</v>
      </c>
      <c r="D624" s="49">
        <v>5</v>
      </c>
      <c r="E624" s="49" t="s">
        <v>464</v>
      </c>
      <c r="F624" s="49">
        <v>4</v>
      </c>
      <c r="G624" s="49">
        <v>10</v>
      </c>
      <c r="H624" s="49" t="s">
        <v>464</v>
      </c>
      <c r="I624" s="49" t="s">
        <v>464</v>
      </c>
      <c r="J624" s="49" t="s">
        <v>464</v>
      </c>
      <c r="K624" s="49" t="s">
        <v>464</v>
      </c>
      <c r="L624" s="49">
        <v>8291</v>
      </c>
      <c r="M624" s="49">
        <v>1400</v>
      </c>
      <c r="N624" s="49">
        <v>504</v>
      </c>
      <c r="O624" s="49">
        <v>618</v>
      </c>
      <c r="P624" s="49">
        <v>0</v>
      </c>
      <c r="Q624" s="49">
        <v>0</v>
      </c>
      <c r="R624" s="49">
        <v>112</v>
      </c>
      <c r="S624" s="49">
        <v>0</v>
      </c>
      <c r="T624" s="49">
        <v>0</v>
      </c>
      <c r="U624" s="49">
        <v>500</v>
      </c>
      <c r="V624" s="49">
        <v>0</v>
      </c>
      <c r="W624" s="49">
        <v>0</v>
      </c>
      <c r="X624" s="49">
        <v>0</v>
      </c>
      <c r="Y624" s="49">
        <v>0</v>
      </c>
      <c r="Z624" s="49">
        <v>0</v>
      </c>
      <c r="AA624" s="60">
        <v>0</v>
      </c>
      <c r="AB624" s="49">
        <v>0</v>
      </c>
      <c r="AC624" s="60">
        <v>0</v>
      </c>
      <c r="AD624" s="49">
        <v>0</v>
      </c>
      <c r="AE624" s="60">
        <v>0</v>
      </c>
      <c r="AF624" s="60">
        <v>0</v>
      </c>
    </row>
    <row r="625" spans="1:32">
      <c r="A625" s="62">
        <v>5300606</v>
      </c>
      <c r="B625" s="49" t="s">
        <v>623</v>
      </c>
      <c r="C625" s="49">
        <v>53006</v>
      </c>
      <c r="D625" s="49">
        <v>6</v>
      </c>
      <c r="E625" s="49" t="s">
        <v>464</v>
      </c>
      <c r="F625" s="49">
        <v>1</v>
      </c>
      <c r="G625" s="49">
        <v>780</v>
      </c>
      <c r="H625" s="49" t="s">
        <v>464</v>
      </c>
      <c r="I625" s="49" t="s">
        <v>464</v>
      </c>
      <c r="J625" s="49" t="s">
        <v>464</v>
      </c>
      <c r="K625" s="49" t="s">
        <v>464</v>
      </c>
      <c r="L625" s="49">
        <v>10384</v>
      </c>
      <c r="M625" s="49">
        <v>1754</v>
      </c>
      <c r="N625" s="49">
        <v>632</v>
      </c>
      <c r="O625" s="49">
        <v>774</v>
      </c>
      <c r="P625" s="49">
        <v>0</v>
      </c>
      <c r="Q625" s="49">
        <v>0</v>
      </c>
      <c r="R625" s="49">
        <v>112</v>
      </c>
      <c r="S625" s="49">
        <v>0</v>
      </c>
      <c r="T625" s="49">
        <v>0</v>
      </c>
      <c r="U625" s="49">
        <v>500</v>
      </c>
      <c r="V625" s="49">
        <v>0</v>
      </c>
      <c r="W625" s="49">
        <v>0</v>
      </c>
      <c r="X625" s="49">
        <v>0</v>
      </c>
      <c r="Y625" s="49">
        <v>0</v>
      </c>
      <c r="Z625" s="49">
        <v>0</v>
      </c>
      <c r="AA625" s="60">
        <v>0</v>
      </c>
      <c r="AB625" s="49">
        <v>0</v>
      </c>
      <c r="AC625" s="60">
        <v>0</v>
      </c>
      <c r="AD625" s="49">
        <v>0</v>
      </c>
      <c r="AE625" s="60">
        <v>0</v>
      </c>
      <c r="AF625" s="60">
        <v>0</v>
      </c>
    </row>
    <row r="626" spans="1:32">
      <c r="A626" s="62">
        <v>5300607</v>
      </c>
      <c r="B626" s="49" t="s">
        <v>623</v>
      </c>
      <c r="C626" s="49">
        <v>53006</v>
      </c>
      <c r="D626" s="49">
        <v>7</v>
      </c>
      <c r="E626" s="49" t="s">
        <v>464</v>
      </c>
      <c r="F626" s="49">
        <v>20</v>
      </c>
      <c r="G626" s="49">
        <v>1000</v>
      </c>
      <c r="H626" s="49" t="s">
        <v>464</v>
      </c>
      <c r="I626" s="49" t="s">
        <v>464</v>
      </c>
      <c r="J626" s="49" t="s">
        <v>464</v>
      </c>
      <c r="K626" s="49" t="s">
        <v>464</v>
      </c>
      <c r="L626" s="49">
        <v>12638</v>
      </c>
      <c r="M626" s="49">
        <v>2135</v>
      </c>
      <c r="N626" s="49">
        <v>769</v>
      </c>
      <c r="O626" s="49">
        <v>942</v>
      </c>
      <c r="P626" s="49">
        <v>0</v>
      </c>
      <c r="Q626" s="49">
        <v>0</v>
      </c>
      <c r="R626" s="49">
        <v>112</v>
      </c>
      <c r="S626" s="49">
        <v>0</v>
      </c>
      <c r="T626" s="49">
        <v>0</v>
      </c>
      <c r="U626" s="49">
        <v>500</v>
      </c>
      <c r="V626" s="49">
        <v>0</v>
      </c>
      <c r="W626" s="49">
        <v>0</v>
      </c>
      <c r="X626" s="49">
        <v>0</v>
      </c>
      <c r="Y626" s="49">
        <v>0</v>
      </c>
      <c r="Z626" s="49">
        <v>0</v>
      </c>
      <c r="AA626" s="60">
        <v>0</v>
      </c>
      <c r="AB626" s="49">
        <v>0</v>
      </c>
      <c r="AC626" s="60">
        <v>0</v>
      </c>
      <c r="AD626" s="49">
        <v>0</v>
      </c>
      <c r="AE626" s="60">
        <v>0</v>
      </c>
      <c r="AF626" s="60">
        <v>0</v>
      </c>
    </row>
    <row r="627" spans="1:32">
      <c r="A627" s="62">
        <v>5300608</v>
      </c>
      <c r="B627" s="49" t="s">
        <v>623</v>
      </c>
      <c r="C627" s="49">
        <v>53006</v>
      </c>
      <c r="D627" s="49">
        <v>8</v>
      </c>
      <c r="E627" s="49">
        <v>100221</v>
      </c>
      <c r="F627" s="49" t="s">
        <v>464</v>
      </c>
      <c r="G627" s="49" t="s">
        <v>464</v>
      </c>
      <c r="H627" s="49" t="s">
        <v>464</v>
      </c>
      <c r="I627" s="49" t="s">
        <v>464</v>
      </c>
      <c r="J627" s="49" t="s">
        <v>464</v>
      </c>
      <c r="K627" s="49" t="s">
        <v>464</v>
      </c>
      <c r="L627" s="49">
        <v>15053</v>
      </c>
      <c r="M627" s="49">
        <v>2543</v>
      </c>
      <c r="N627" s="49">
        <v>916</v>
      </c>
      <c r="O627" s="49">
        <v>1122</v>
      </c>
      <c r="P627" s="49">
        <v>0</v>
      </c>
      <c r="Q627" s="49">
        <v>0</v>
      </c>
      <c r="R627" s="49">
        <v>112</v>
      </c>
      <c r="S627" s="49">
        <v>0</v>
      </c>
      <c r="T627" s="49">
        <v>0</v>
      </c>
      <c r="U627" s="49">
        <v>500</v>
      </c>
      <c r="V627" s="49">
        <v>0</v>
      </c>
      <c r="W627" s="49">
        <v>0</v>
      </c>
      <c r="X627" s="49">
        <v>0</v>
      </c>
      <c r="Y627" s="49">
        <v>0</v>
      </c>
      <c r="Z627" s="49">
        <v>0</v>
      </c>
      <c r="AA627" s="60">
        <v>0</v>
      </c>
      <c r="AB627" s="49">
        <v>0</v>
      </c>
      <c r="AC627" s="60">
        <v>0</v>
      </c>
      <c r="AD627" s="49">
        <v>0</v>
      </c>
      <c r="AE627" s="60">
        <v>0</v>
      </c>
      <c r="AF627" s="60">
        <v>0</v>
      </c>
    </row>
    <row r="628" spans="1:32">
      <c r="A628" s="62">
        <v>5300609</v>
      </c>
      <c r="B628" s="49" t="s">
        <v>623</v>
      </c>
      <c r="C628" s="49">
        <v>53006</v>
      </c>
      <c r="D628" s="49">
        <v>9</v>
      </c>
      <c r="E628" s="49" t="s">
        <v>464</v>
      </c>
      <c r="F628" s="49">
        <v>2</v>
      </c>
      <c r="G628" s="49">
        <v>2550</v>
      </c>
      <c r="H628" s="49">
        <v>1</v>
      </c>
      <c r="I628" s="49">
        <v>340</v>
      </c>
      <c r="J628" s="49">
        <v>3</v>
      </c>
      <c r="K628" s="49">
        <v>170</v>
      </c>
      <c r="L628" s="49">
        <v>17629</v>
      </c>
      <c r="M628" s="49">
        <v>2978</v>
      </c>
      <c r="N628" s="49">
        <v>1073</v>
      </c>
      <c r="O628" s="49">
        <v>1314</v>
      </c>
      <c r="P628" s="49">
        <v>0</v>
      </c>
      <c r="Q628" s="49">
        <v>0</v>
      </c>
      <c r="R628" s="49">
        <v>112</v>
      </c>
      <c r="S628" s="49">
        <v>0</v>
      </c>
      <c r="T628" s="49">
        <v>0</v>
      </c>
      <c r="U628" s="49">
        <v>500</v>
      </c>
      <c r="V628" s="49">
        <v>0</v>
      </c>
      <c r="W628" s="49">
        <v>0</v>
      </c>
      <c r="X628" s="49">
        <v>0</v>
      </c>
      <c r="Y628" s="49">
        <v>0</v>
      </c>
      <c r="Z628" s="49">
        <v>0</v>
      </c>
      <c r="AA628" s="60">
        <v>0</v>
      </c>
      <c r="AB628" s="49">
        <v>0</v>
      </c>
      <c r="AC628" s="60">
        <v>0</v>
      </c>
      <c r="AD628" s="49">
        <v>0</v>
      </c>
      <c r="AE628" s="60">
        <v>0</v>
      </c>
      <c r="AF628" s="60">
        <v>0</v>
      </c>
    </row>
    <row r="629" spans="1:32">
      <c r="A629" s="62">
        <v>5300610</v>
      </c>
      <c r="B629" s="49" t="s">
        <v>623</v>
      </c>
      <c r="C629" s="49">
        <v>53006</v>
      </c>
      <c r="D629" s="49">
        <v>10</v>
      </c>
      <c r="E629" s="49" t="s">
        <v>464</v>
      </c>
      <c r="F629" s="49">
        <v>4</v>
      </c>
      <c r="G629" s="49">
        <v>12</v>
      </c>
      <c r="H629" s="49" t="s">
        <v>464</v>
      </c>
      <c r="I629" s="49" t="s">
        <v>464</v>
      </c>
      <c r="J629" s="49" t="s">
        <v>464</v>
      </c>
      <c r="K629" s="49" t="s">
        <v>464</v>
      </c>
      <c r="L629" s="49">
        <v>20366</v>
      </c>
      <c r="M629" s="49">
        <v>3440</v>
      </c>
      <c r="N629" s="49">
        <v>1239</v>
      </c>
      <c r="O629" s="49">
        <v>1518</v>
      </c>
      <c r="P629" s="49">
        <v>0</v>
      </c>
      <c r="Q629" s="49">
        <v>0</v>
      </c>
      <c r="R629" s="49">
        <v>112</v>
      </c>
      <c r="S629" s="49">
        <v>0</v>
      </c>
      <c r="T629" s="49">
        <v>0</v>
      </c>
      <c r="U629" s="49">
        <v>500</v>
      </c>
      <c r="V629" s="49">
        <v>0</v>
      </c>
      <c r="W629" s="49">
        <v>0</v>
      </c>
      <c r="X629" s="49">
        <v>0</v>
      </c>
      <c r="Y629" s="49">
        <v>0</v>
      </c>
      <c r="Z629" s="49">
        <v>0</v>
      </c>
      <c r="AA629" s="60">
        <v>0</v>
      </c>
      <c r="AB629" s="49">
        <v>0</v>
      </c>
      <c r="AC629" s="60">
        <v>0</v>
      </c>
      <c r="AD629" s="49">
        <v>0</v>
      </c>
      <c r="AE629" s="60">
        <v>0</v>
      </c>
      <c r="AF629" s="60">
        <v>0</v>
      </c>
    </row>
    <row r="630" spans="1:32">
      <c r="A630" s="62">
        <v>5300611</v>
      </c>
      <c r="B630" s="49" t="s">
        <v>623</v>
      </c>
      <c r="C630" s="49">
        <v>53006</v>
      </c>
      <c r="D630" s="49">
        <v>11</v>
      </c>
      <c r="E630" s="49" t="s">
        <v>464</v>
      </c>
      <c r="F630" s="49">
        <v>1</v>
      </c>
      <c r="G630" s="49">
        <v>1380</v>
      </c>
      <c r="H630" s="49" t="s">
        <v>464</v>
      </c>
      <c r="I630" s="49" t="s">
        <v>464</v>
      </c>
      <c r="J630" s="49" t="s">
        <v>464</v>
      </c>
      <c r="K630" s="49" t="s">
        <v>464</v>
      </c>
      <c r="L630" s="49">
        <v>24069</v>
      </c>
      <c r="M630" s="49">
        <v>4066</v>
      </c>
      <c r="N630" s="49">
        <v>1465</v>
      </c>
      <c r="O630" s="49">
        <v>1794</v>
      </c>
      <c r="P630" s="49">
        <v>0</v>
      </c>
      <c r="Q630" s="49">
        <v>0</v>
      </c>
      <c r="R630" s="49">
        <v>112</v>
      </c>
      <c r="S630" s="49">
        <v>0</v>
      </c>
      <c r="T630" s="49">
        <v>0</v>
      </c>
      <c r="U630" s="49">
        <v>500</v>
      </c>
      <c r="V630" s="49">
        <v>0</v>
      </c>
      <c r="W630" s="49">
        <v>0</v>
      </c>
      <c r="X630" s="49">
        <v>0</v>
      </c>
      <c r="Y630" s="49">
        <v>0</v>
      </c>
      <c r="Z630" s="49">
        <v>0</v>
      </c>
      <c r="AA630" s="60">
        <v>0</v>
      </c>
      <c r="AB630" s="49">
        <v>0</v>
      </c>
      <c r="AC630" s="60">
        <v>0</v>
      </c>
      <c r="AD630" s="49">
        <v>0</v>
      </c>
      <c r="AE630" s="60">
        <v>0</v>
      </c>
      <c r="AF630" s="60">
        <v>0</v>
      </c>
    </row>
    <row r="631" spans="1:32">
      <c r="A631" s="62">
        <v>5300612</v>
      </c>
      <c r="B631" s="49" t="s">
        <v>623</v>
      </c>
      <c r="C631" s="49">
        <v>53006</v>
      </c>
      <c r="D631" s="49">
        <v>12</v>
      </c>
      <c r="E631" s="49" t="s">
        <v>464</v>
      </c>
      <c r="F631" s="49">
        <v>18</v>
      </c>
      <c r="G631" s="49">
        <v>1500</v>
      </c>
      <c r="H631" s="49" t="s">
        <v>464</v>
      </c>
      <c r="I631" s="49" t="s">
        <v>464</v>
      </c>
      <c r="J631" s="49" t="s">
        <v>464</v>
      </c>
      <c r="K631" s="49" t="s">
        <v>464</v>
      </c>
      <c r="L631" s="49">
        <v>29141</v>
      </c>
      <c r="M631" s="49">
        <v>4923</v>
      </c>
      <c r="N631" s="49">
        <v>1773</v>
      </c>
      <c r="O631" s="49">
        <v>2172</v>
      </c>
      <c r="P631" s="49">
        <v>0</v>
      </c>
      <c r="Q631" s="49">
        <v>0</v>
      </c>
      <c r="R631" s="49">
        <v>112</v>
      </c>
      <c r="S631" s="49">
        <v>0</v>
      </c>
      <c r="T631" s="49">
        <v>0</v>
      </c>
      <c r="U631" s="49">
        <v>500</v>
      </c>
      <c r="V631" s="49">
        <v>0</v>
      </c>
      <c r="W631" s="49">
        <v>0</v>
      </c>
      <c r="X631" s="49">
        <v>0</v>
      </c>
      <c r="Y631" s="49">
        <v>0</v>
      </c>
      <c r="Z631" s="49">
        <v>0</v>
      </c>
      <c r="AA631" s="60">
        <v>0</v>
      </c>
      <c r="AB631" s="49">
        <v>0</v>
      </c>
      <c r="AC631" s="60">
        <v>0</v>
      </c>
      <c r="AD631" s="49">
        <v>0</v>
      </c>
      <c r="AE631" s="60">
        <v>0</v>
      </c>
      <c r="AF631" s="60">
        <v>0</v>
      </c>
    </row>
    <row r="632" spans="1:32">
      <c r="A632" s="62">
        <v>5300613</v>
      </c>
      <c r="B632" s="49" t="s">
        <v>623</v>
      </c>
      <c r="C632" s="49">
        <v>53006</v>
      </c>
      <c r="D632" s="49">
        <v>13</v>
      </c>
      <c r="E632" s="49">
        <v>100231</v>
      </c>
      <c r="F632" s="49" t="s">
        <v>464</v>
      </c>
      <c r="G632" s="49" t="s">
        <v>464</v>
      </c>
      <c r="H632" s="49" t="s">
        <v>464</v>
      </c>
      <c r="I632" s="49" t="s">
        <v>464</v>
      </c>
      <c r="J632" s="49" t="s">
        <v>464</v>
      </c>
      <c r="K632" s="49" t="s">
        <v>464</v>
      </c>
      <c r="L632" s="49">
        <v>36064</v>
      </c>
      <c r="M632" s="49">
        <v>6092</v>
      </c>
      <c r="N632" s="49">
        <v>2195</v>
      </c>
      <c r="O632" s="49">
        <v>2688</v>
      </c>
      <c r="P632" s="49">
        <v>0</v>
      </c>
      <c r="Q632" s="49">
        <v>0</v>
      </c>
      <c r="R632" s="49">
        <v>112</v>
      </c>
      <c r="S632" s="49">
        <v>0</v>
      </c>
      <c r="T632" s="49">
        <v>0</v>
      </c>
      <c r="U632" s="49">
        <v>500</v>
      </c>
      <c r="V632" s="49">
        <v>0</v>
      </c>
      <c r="W632" s="49">
        <v>0</v>
      </c>
      <c r="X632" s="49">
        <v>0</v>
      </c>
      <c r="Y632" s="49">
        <v>0</v>
      </c>
      <c r="Z632" s="49">
        <v>0</v>
      </c>
      <c r="AA632" s="60">
        <v>0</v>
      </c>
      <c r="AB632" s="49">
        <v>0</v>
      </c>
      <c r="AC632" s="60">
        <v>0</v>
      </c>
      <c r="AD632" s="49">
        <v>0</v>
      </c>
      <c r="AE632" s="60">
        <v>0</v>
      </c>
      <c r="AF632" s="60">
        <v>0</v>
      </c>
    </row>
    <row r="633" spans="1:32">
      <c r="A633" s="62">
        <v>5300614</v>
      </c>
      <c r="B633" s="49" t="s">
        <v>623</v>
      </c>
      <c r="C633" s="49">
        <v>53006</v>
      </c>
      <c r="D633" s="49">
        <v>14</v>
      </c>
      <c r="E633" s="49" t="s">
        <v>464</v>
      </c>
      <c r="F633" s="49">
        <v>2</v>
      </c>
      <c r="G633" s="49">
        <v>9150</v>
      </c>
      <c r="H633" s="49">
        <v>1</v>
      </c>
      <c r="I633" s="49">
        <v>1220</v>
      </c>
      <c r="J633" s="49">
        <v>3</v>
      </c>
      <c r="K633" s="49">
        <v>610</v>
      </c>
      <c r="L633" s="49">
        <v>45482</v>
      </c>
      <c r="M633" s="49">
        <v>7684</v>
      </c>
      <c r="N633" s="49">
        <v>2768</v>
      </c>
      <c r="O633" s="49">
        <v>3390</v>
      </c>
      <c r="P633" s="49">
        <v>0</v>
      </c>
      <c r="Q633" s="49">
        <v>0</v>
      </c>
      <c r="R633" s="49">
        <v>112</v>
      </c>
      <c r="S633" s="49">
        <v>0</v>
      </c>
      <c r="T633" s="49">
        <v>0</v>
      </c>
      <c r="U633" s="49">
        <v>500</v>
      </c>
      <c r="V633" s="49">
        <v>0</v>
      </c>
      <c r="W633" s="49">
        <v>0</v>
      </c>
      <c r="X633" s="49">
        <v>0</v>
      </c>
      <c r="Y633" s="49">
        <v>0</v>
      </c>
      <c r="Z633" s="49">
        <v>0</v>
      </c>
      <c r="AA633" s="60">
        <v>0</v>
      </c>
      <c r="AB633" s="49">
        <v>0</v>
      </c>
      <c r="AC633" s="60">
        <v>0</v>
      </c>
      <c r="AD633" s="49">
        <v>0</v>
      </c>
      <c r="AE633" s="60">
        <v>0</v>
      </c>
      <c r="AF633" s="60">
        <v>0</v>
      </c>
    </row>
    <row r="634" spans="1:32">
      <c r="A634" s="62">
        <v>5300615</v>
      </c>
      <c r="B634" s="49" t="s">
        <v>623</v>
      </c>
      <c r="C634" s="49">
        <v>53006</v>
      </c>
      <c r="D634" s="49">
        <v>15</v>
      </c>
      <c r="E634" s="49" t="s">
        <v>464</v>
      </c>
      <c r="F634" s="49">
        <v>4</v>
      </c>
      <c r="G634" s="49">
        <v>14</v>
      </c>
      <c r="H634" s="49" t="s">
        <v>464</v>
      </c>
      <c r="I634" s="49" t="s">
        <v>464</v>
      </c>
      <c r="J634" s="49" t="s">
        <v>464</v>
      </c>
      <c r="K634" s="49" t="s">
        <v>464</v>
      </c>
      <c r="L634" s="49">
        <v>58362</v>
      </c>
      <c r="M634" s="49">
        <v>9860</v>
      </c>
      <c r="N634" s="49">
        <v>3552</v>
      </c>
      <c r="O634" s="49">
        <v>4350</v>
      </c>
      <c r="P634" s="49">
        <v>0</v>
      </c>
      <c r="Q634" s="49">
        <v>0</v>
      </c>
      <c r="R634" s="49">
        <v>112</v>
      </c>
      <c r="S634" s="49">
        <v>0</v>
      </c>
      <c r="T634" s="49">
        <v>0</v>
      </c>
      <c r="U634" s="49">
        <v>500</v>
      </c>
      <c r="V634" s="49">
        <v>0</v>
      </c>
      <c r="W634" s="49">
        <v>0</v>
      </c>
      <c r="X634" s="49">
        <v>0</v>
      </c>
      <c r="Y634" s="49">
        <v>0</v>
      </c>
      <c r="Z634" s="49">
        <v>0</v>
      </c>
      <c r="AA634" s="60">
        <v>0</v>
      </c>
      <c r="AB634" s="49">
        <v>0</v>
      </c>
      <c r="AC634" s="60">
        <v>0</v>
      </c>
      <c r="AD634" s="49">
        <v>0</v>
      </c>
      <c r="AE634" s="60">
        <v>0</v>
      </c>
      <c r="AF634" s="60">
        <v>0</v>
      </c>
    </row>
    <row r="635" spans="1:32">
      <c r="A635" s="62">
        <v>5300616</v>
      </c>
      <c r="B635" s="49" t="s">
        <v>623</v>
      </c>
      <c r="C635" s="49">
        <v>53006</v>
      </c>
      <c r="D635" s="49">
        <v>16</v>
      </c>
      <c r="E635" s="49" t="s">
        <v>464</v>
      </c>
      <c r="F635" s="49">
        <v>1</v>
      </c>
      <c r="G635" s="49">
        <v>6840</v>
      </c>
      <c r="H635" s="49" t="s">
        <v>464</v>
      </c>
      <c r="I635" s="49" t="s">
        <v>464</v>
      </c>
      <c r="J635" s="49" t="s">
        <v>464</v>
      </c>
      <c r="K635" s="49" t="s">
        <v>464</v>
      </c>
      <c r="L635" s="49">
        <v>75992</v>
      </c>
      <c r="M635" s="49">
        <v>12838</v>
      </c>
      <c r="N635" s="49">
        <v>4625</v>
      </c>
      <c r="O635" s="49">
        <v>5664</v>
      </c>
      <c r="P635" s="49">
        <v>0</v>
      </c>
      <c r="Q635" s="49">
        <v>0</v>
      </c>
      <c r="R635" s="49">
        <v>112</v>
      </c>
      <c r="S635" s="49">
        <v>0</v>
      </c>
      <c r="T635" s="49">
        <v>0</v>
      </c>
      <c r="U635" s="49">
        <v>500</v>
      </c>
      <c r="V635" s="49">
        <v>0</v>
      </c>
      <c r="W635" s="49">
        <v>0</v>
      </c>
      <c r="X635" s="49">
        <v>0</v>
      </c>
      <c r="Y635" s="49">
        <v>0</v>
      </c>
      <c r="Z635" s="49">
        <v>0</v>
      </c>
      <c r="AA635" s="60">
        <v>0</v>
      </c>
      <c r="AB635" s="49">
        <v>0</v>
      </c>
      <c r="AC635" s="60">
        <v>0</v>
      </c>
      <c r="AD635" s="49">
        <v>0</v>
      </c>
      <c r="AE635" s="60">
        <v>0</v>
      </c>
      <c r="AF635" s="60">
        <v>0</v>
      </c>
    </row>
    <row r="636" spans="1:32">
      <c r="A636" s="62">
        <v>5300617</v>
      </c>
      <c r="B636" s="49" t="s">
        <v>623</v>
      </c>
      <c r="C636" s="49">
        <v>53006</v>
      </c>
      <c r="D636" s="49">
        <v>17</v>
      </c>
      <c r="E636" s="49" t="s">
        <v>464</v>
      </c>
      <c r="F636" s="49">
        <v>20</v>
      </c>
      <c r="G636" s="49">
        <v>2000</v>
      </c>
      <c r="H636" s="49" t="s">
        <v>464</v>
      </c>
      <c r="I636" s="49" t="s">
        <v>464</v>
      </c>
      <c r="J636" s="49" t="s">
        <v>464</v>
      </c>
      <c r="K636" s="49" t="s">
        <v>464</v>
      </c>
      <c r="L636" s="49">
        <v>100142</v>
      </c>
      <c r="M636" s="49">
        <v>16918</v>
      </c>
      <c r="N636" s="49">
        <v>6095</v>
      </c>
      <c r="O636" s="49">
        <v>7464</v>
      </c>
      <c r="P636" s="49">
        <v>0</v>
      </c>
      <c r="Q636" s="49">
        <v>0</v>
      </c>
      <c r="R636" s="49">
        <v>112</v>
      </c>
      <c r="S636" s="49">
        <v>0</v>
      </c>
      <c r="T636" s="49">
        <v>0</v>
      </c>
      <c r="U636" s="49">
        <v>500</v>
      </c>
      <c r="V636" s="49">
        <v>0</v>
      </c>
      <c r="W636" s="49">
        <v>0</v>
      </c>
      <c r="X636" s="49">
        <v>0</v>
      </c>
      <c r="Y636" s="49">
        <v>0</v>
      </c>
      <c r="Z636" s="49">
        <v>0</v>
      </c>
      <c r="AA636" s="60">
        <v>0</v>
      </c>
      <c r="AB636" s="49">
        <v>0</v>
      </c>
      <c r="AC636" s="60">
        <v>0</v>
      </c>
      <c r="AD636" s="49">
        <v>0</v>
      </c>
      <c r="AE636" s="60">
        <v>0</v>
      </c>
      <c r="AF636" s="60">
        <v>0</v>
      </c>
    </row>
    <row r="637" spans="1:32">
      <c r="A637" s="62">
        <v>5300618</v>
      </c>
      <c r="B637" s="49" t="s">
        <v>623</v>
      </c>
      <c r="C637" s="49">
        <v>53006</v>
      </c>
      <c r="D637" s="49">
        <v>18</v>
      </c>
      <c r="E637" s="49">
        <v>100241</v>
      </c>
      <c r="F637" s="49" t="s">
        <v>464</v>
      </c>
      <c r="G637" s="49" t="s">
        <v>464</v>
      </c>
      <c r="H637" s="49" t="s">
        <v>464</v>
      </c>
      <c r="I637" s="49" t="s">
        <v>464</v>
      </c>
      <c r="J637" s="49" t="s">
        <v>464</v>
      </c>
      <c r="K637" s="49" t="s">
        <v>464</v>
      </c>
      <c r="L637" s="49">
        <v>133227</v>
      </c>
      <c r="M637" s="49">
        <v>22508</v>
      </c>
      <c r="N637" s="49">
        <v>8109</v>
      </c>
      <c r="O637" s="49">
        <v>9930</v>
      </c>
      <c r="P637" s="49">
        <v>0</v>
      </c>
      <c r="Q637" s="49">
        <v>0</v>
      </c>
      <c r="R637" s="49">
        <v>112</v>
      </c>
      <c r="S637" s="49">
        <v>0</v>
      </c>
      <c r="T637" s="49">
        <v>0</v>
      </c>
      <c r="U637" s="49">
        <v>500</v>
      </c>
      <c r="V637" s="49">
        <v>0</v>
      </c>
      <c r="W637" s="49">
        <v>0</v>
      </c>
      <c r="X637" s="49">
        <v>0</v>
      </c>
      <c r="Y637" s="49">
        <v>0</v>
      </c>
      <c r="Z637" s="49">
        <v>0</v>
      </c>
      <c r="AA637" s="60">
        <v>0</v>
      </c>
      <c r="AB637" s="49">
        <v>0</v>
      </c>
      <c r="AC637" s="60">
        <v>0</v>
      </c>
      <c r="AD637" s="49">
        <v>0</v>
      </c>
      <c r="AE637" s="60">
        <v>0</v>
      </c>
      <c r="AF637" s="60">
        <v>0</v>
      </c>
    </row>
    <row r="638" spans="1:32">
      <c r="A638" s="62">
        <v>5300619</v>
      </c>
      <c r="B638" s="49" t="s">
        <v>623</v>
      </c>
      <c r="C638" s="49">
        <v>53006</v>
      </c>
      <c r="D638" s="49">
        <v>19</v>
      </c>
      <c r="E638" s="49" t="s">
        <v>464</v>
      </c>
      <c r="F638" s="49">
        <v>2</v>
      </c>
      <c r="G638" s="49">
        <v>43800</v>
      </c>
      <c r="H638" s="49">
        <v>1</v>
      </c>
      <c r="I638" s="49">
        <v>5840</v>
      </c>
      <c r="J638" s="49">
        <v>3</v>
      </c>
      <c r="K638" s="49">
        <v>2920</v>
      </c>
      <c r="L638" s="49">
        <v>178549</v>
      </c>
      <c r="M638" s="49">
        <v>30164</v>
      </c>
      <c r="N638" s="49">
        <v>10868</v>
      </c>
      <c r="O638" s="49">
        <v>13308</v>
      </c>
      <c r="P638" s="49">
        <v>0</v>
      </c>
      <c r="Q638" s="49">
        <v>0</v>
      </c>
      <c r="R638" s="49">
        <v>112</v>
      </c>
      <c r="S638" s="49">
        <v>0</v>
      </c>
      <c r="T638" s="49">
        <v>0</v>
      </c>
      <c r="U638" s="49">
        <v>500</v>
      </c>
      <c r="V638" s="49">
        <v>0</v>
      </c>
      <c r="W638" s="49">
        <v>0</v>
      </c>
      <c r="X638" s="49">
        <v>0</v>
      </c>
      <c r="Y638" s="49">
        <v>0</v>
      </c>
      <c r="Z638" s="49">
        <v>0</v>
      </c>
      <c r="AA638" s="60">
        <v>0</v>
      </c>
      <c r="AB638" s="49">
        <v>0</v>
      </c>
      <c r="AC638" s="60">
        <v>0</v>
      </c>
      <c r="AD638" s="49">
        <v>0</v>
      </c>
      <c r="AE638" s="60">
        <v>0</v>
      </c>
      <c r="AF638" s="60">
        <v>0</v>
      </c>
    </row>
    <row r="639" spans="1:32">
      <c r="A639" s="62">
        <v>5300620</v>
      </c>
      <c r="B639" s="49" t="s">
        <v>623</v>
      </c>
      <c r="C639" s="49">
        <v>53006</v>
      </c>
      <c r="D639" s="49">
        <v>20</v>
      </c>
      <c r="E639" s="49" t="s">
        <v>464</v>
      </c>
      <c r="F639" s="49">
        <v>4</v>
      </c>
      <c r="G639" s="49">
        <v>16</v>
      </c>
      <c r="H639" s="49" t="s">
        <v>464</v>
      </c>
      <c r="I639" s="49" t="s">
        <v>464</v>
      </c>
      <c r="J639" s="49" t="s">
        <v>464</v>
      </c>
      <c r="K639" s="49" t="s">
        <v>464</v>
      </c>
      <c r="L639" s="49">
        <v>240614</v>
      </c>
      <c r="M639" s="49">
        <v>40650</v>
      </c>
      <c r="N639" s="49">
        <v>14646</v>
      </c>
      <c r="O639" s="49">
        <v>17934</v>
      </c>
      <c r="P639" s="49">
        <v>0</v>
      </c>
      <c r="Q639" s="49">
        <v>0</v>
      </c>
      <c r="R639" s="49">
        <v>112</v>
      </c>
      <c r="S639" s="49">
        <v>0</v>
      </c>
      <c r="T639" s="49">
        <v>0</v>
      </c>
      <c r="U639" s="49">
        <v>500</v>
      </c>
      <c r="V639" s="49">
        <v>0</v>
      </c>
      <c r="W639" s="49">
        <v>0</v>
      </c>
      <c r="X639" s="49">
        <v>0</v>
      </c>
      <c r="Y639" s="49">
        <v>0</v>
      </c>
      <c r="Z639" s="49">
        <v>0</v>
      </c>
      <c r="AA639" s="60">
        <v>0</v>
      </c>
      <c r="AB639" s="49">
        <v>0</v>
      </c>
      <c r="AC639" s="60">
        <v>0</v>
      </c>
      <c r="AD639" s="49">
        <v>0</v>
      </c>
      <c r="AE639" s="60">
        <v>0</v>
      </c>
      <c r="AF639" s="60">
        <v>0</v>
      </c>
    </row>
    <row r="640" spans="5:5">
      <c r="E640" s="84"/>
    </row>
    <row r="641" spans="1:32">
      <c r="A641" s="62">
        <v>1298000</v>
      </c>
      <c r="B641" s="49" t="s">
        <v>1019</v>
      </c>
      <c r="C641" s="49">
        <v>12980</v>
      </c>
      <c r="D641" s="49">
        <v>0</v>
      </c>
      <c r="E641" s="49"/>
      <c r="L641" s="49">
        <v>621</v>
      </c>
      <c r="M641" s="49">
        <v>106</v>
      </c>
      <c r="N641" s="49">
        <v>37</v>
      </c>
      <c r="O641" s="49">
        <v>45</v>
      </c>
      <c r="P641" s="49">
        <v>0</v>
      </c>
      <c r="Q641" s="49">
        <v>0</v>
      </c>
      <c r="R641" s="49">
        <v>95</v>
      </c>
      <c r="S641" s="49">
        <v>0</v>
      </c>
      <c r="T641" s="49">
        <v>0</v>
      </c>
      <c r="U641" s="49">
        <v>500</v>
      </c>
      <c r="V641" s="49">
        <v>0</v>
      </c>
      <c r="W641" s="49">
        <v>0</v>
      </c>
      <c r="X641" s="49">
        <v>0</v>
      </c>
      <c r="Y641" s="49">
        <v>0</v>
      </c>
      <c r="Z641" s="49">
        <v>0</v>
      </c>
      <c r="AA641" s="60">
        <v>0</v>
      </c>
      <c r="AB641" s="49">
        <v>0</v>
      </c>
      <c r="AC641" s="60">
        <v>0</v>
      </c>
      <c r="AD641" s="49">
        <v>0</v>
      </c>
      <c r="AE641" s="60">
        <v>0</v>
      </c>
      <c r="AF641" s="60">
        <v>0</v>
      </c>
    </row>
    <row r="642" spans="1:32">
      <c r="A642" s="62">
        <v>1298001</v>
      </c>
      <c r="B642" s="49" t="s">
        <v>1019</v>
      </c>
      <c r="C642" s="49">
        <v>12980</v>
      </c>
      <c r="D642" s="49">
        <v>1</v>
      </c>
      <c r="E642" s="49" t="s">
        <v>464</v>
      </c>
      <c r="F642" s="49">
        <v>1</v>
      </c>
      <c r="G642" s="49">
        <v>340</v>
      </c>
      <c r="H642" s="49" t="s">
        <v>464</v>
      </c>
      <c r="I642" s="49" t="s">
        <v>464</v>
      </c>
      <c r="J642" s="49" t="s">
        <v>464</v>
      </c>
      <c r="K642" s="49" t="s">
        <v>464</v>
      </c>
      <c r="L642" s="49">
        <v>1366</v>
      </c>
      <c r="M642" s="49">
        <v>233</v>
      </c>
      <c r="N642" s="49">
        <v>81</v>
      </c>
      <c r="O642" s="49">
        <v>99</v>
      </c>
      <c r="P642" s="49">
        <v>0</v>
      </c>
      <c r="Q642" s="49">
        <v>0</v>
      </c>
      <c r="R642" s="49">
        <v>95</v>
      </c>
      <c r="S642" s="49">
        <v>0</v>
      </c>
      <c r="T642" s="49">
        <v>0</v>
      </c>
      <c r="U642" s="49">
        <v>500</v>
      </c>
      <c r="V642" s="49">
        <v>0</v>
      </c>
      <c r="W642" s="49">
        <v>0</v>
      </c>
      <c r="X642" s="49">
        <v>0</v>
      </c>
      <c r="Y642" s="49">
        <v>0</v>
      </c>
      <c r="Z642" s="49">
        <v>0</v>
      </c>
      <c r="AA642" s="60">
        <v>0</v>
      </c>
      <c r="AB642" s="49">
        <v>0</v>
      </c>
      <c r="AC642" s="60">
        <v>0</v>
      </c>
      <c r="AD642" s="49">
        <v>0</v>
      </c>
      <c r="AE642" s="60">
        <v>0</v>
      </c>
      <c r="AF642" s="60">
        <v>0</v>
      </c>
    </row>
    <row r="643" spans="1:32">
      <c r="A643" s="62">
        <v>1298002</v>
      </c>
      <c r="B643" s="49" t="s">
        <v>1019</v>
      </c>
      <c r="C643" s="49">
        <v>12980</v>
      </c>
      <c r="D643" s="49">
        <v>2</v>
      </c>
      <c r="E643" s="49">
        <v>100211</v>
      </c>
      <c r="F643" s="49" t="s">
        <v>464</v>
      </c>
      <c r="G643" s="49" t="s">
        <v>464</v>
      </c>
      <c r="H643" s="49" t="s">
        <v>464</v>
      </c>
      <c r="I643" s="49" t="s">
        <v>464</v>
      </c>
      <c r="J643" s="49" t="s">
        <v>464</v>
      </c>
      <c r="K643" s="49" t="s">
        <v>464</v>
      </c>
      <c r="L643" s="49">
        <v>2297</v>
      </c>
      <c r="M643" s="49">
        <v>392</v>
      </c>
      <c r="N643" s="49">
        <v>136</v>
      </c>
      <c r="O643" s="49">
        <v>166</v>
      </c>
      <c r="P643" s="49">
        <v>0</v>
      </c>
      <c r="Q643" s="49">
        <v>0</v>
      </c>
      <c r="R643" s="49">
        <v>95</v>
      </c>
      <c r="S643" s="49">
        <v>0</v>
      </c>
      <c r="T643" s="49">
        <v>0</v>
      </c>
      <c r="U643" s="49">
        <v>500</v>
      </c>
      <c r="V643" s="49">
        <v>0</v>
      </c>
      <c r="W643" s="49">
        <v>0</v>
      </c>
      <c r="X643" s="49">
        <v>0</v>
      </c>
      <c r="Y643" s="49">
        <v>0</v>
      </c>
      <c r="Z643" s="49">
        <v>0</v>
      </c>
      <c r="AA643" s="60">
        <v>0</v>
      </c>
      <c r="AB643" s="49">
        <v>0</v>
      </c>
      <c r="AC643" s="60">
        <v>0</v>
      </c>
      <c r="AD643" s="49">
        <v>0</v>
      </c>
      <c r="AE643" s="60">
        <v>0</v>
      </c>
      <c r="AF643" s="60">
        <v>0</v>
      </c>
    </row>
    <row r="644" spans="1:32">
      <c r="A644" s="62">
        <v>1298003</v>
      </c>
      <c r="B644" s="49" t="s">
        <v>1019</v>
      </c>
      <c r="C644" s="49">
        <v>12980</v>
      </c>
      <c r="D644" s="49">
        <v>3</v>
      </c>
      <c r="E644" s="49" t="s">
        <v>464</v>
      </c>
      <c r="F644" s="49">
        <v>1</v>
      </c>
      <c r="G644" s="49">
        <v>660</v>
      </c>
      <c r="H644" s="49" t="s">
        <v>464</v>
      </c>
      <c r="I644" s="49" t="s">
        <v>464</v>
      </c>
      <c r="J644" s="49" t="s">
        <v>464</v>
      </c>
      <c r="K644" s="49" t="s">
        <v>464</v>
      </c>
      <c r="L644" s="49">
        <v>3539</v>
      </c>
      <c r="M644" s="49">
        <v>604</v>
      </c>
      <c r="N644" s="49">
        <v>210</v>
      </c>
      <c r="O644" s="49">
        <v>256</v>
      </c>
      <c r="P644" s="49">
        <v>0</v>
      </c>
      <c r="Q644" s="49">
        <v>0</v>
      </c>
      <c r="R644" s="49">
        <v>95</v>
      </c>
      <c r="S644" s="49">
        <v>0</v>
      </c>
      <c r="T644" s="49">
        <v>0</v>
      </c>
      <c r="U644" s="49">
        <v>500</v>
      </c>
      <c r="V644" s="49">
        <v>0</v>
      </c>
      <c r="W644" s="49">
        <v>0</v>
      </c>
      <c r="X644" s="49">
        <v>0</v>
      </c>
      <c r="Y644" s="49">
        <v>0</v>
      </c>
      <c r="Z644" s="49">
        <v>0</v>
      </c>
      <c r="AA644" s="60">
        <v>0</v>
      </c>
      <c r="AB644" s="49">
        <v>0</v>
      </c>
      <c r="AC644" s="60">
        <v>0</v>
      </c>
      <c r="AD644" s="49">
        <v>0</v>
      </c>
      <c r="AE644" s="60">
        <v>0</v>
      </c>
      <c r="AF644" s="60">
        <v>0</v>
      </c>
    </row>
    <row r="645" spans="1:32">
      <c r="A645" s="62">
        <v>1298004</v>
      </c>
      <c r="B645" s="49" t="s">
        <v>1019</v>
      </c>
      <c r="C645" s="49">
        <v>12980</v>
      </c>
      <c r="D645" s="49">
        <v>4</v>
      </c>
      <c r="E645" s="49" t="s">
        <v>464</v>
      </c>
      <c r="F645" s="49">
        <v>2</v>
      </c>
      <c r="G645" s="49">
        <v>1650</v>
      </c>
      <c r="H645" s="49">
        <v>1</v>
      </c>
      <c r="I645" s="49">
        <v>220</v>
      </c>
      <c r="J645" s="49">
        <v>3</v>
      </c>
      <c r="K645" s="49">
        <v>110</v>
      </c>
      <c r="L645" s="49">
        <v>4905</v>
      </c>
      <c r="M645" s="49">
        <v>837</v>
      </c>
      <c r="N645" s="49">
        <v>292</v>
      </c>
      <c r="O645" s="49">
        <v>355</v>
      </c>
      <c r="P645" s="49">
        <v>0</v>
      </c>
      <c r="Q645" s="49">
        <v>0</v>
      </c>
      <c r="R645" s="49">
        <v>95</v>
      </c>
      <c r="S645" s="49">
        <v>0</v>
      </c>
      <c r="T645" s="49">
        <v>0</v>
      </c>
      <c r="U645" s="49">
        <v>500</v>
      </c>
      <c r="V645" s="49">
        <v>0</v>
      </c>
      <c r="W645" s="49">
        <v>0</v>
      </c>
      <c r="X645" s="49">
        <v>0</v>
      </c>
      <c r="Y645" s="49">
        <v>0</v>
      </c>
      <c r="Z645" s="49">
        <v>0</v>
      </c>
      <c r="AA645" s="60">
        <v>0</v>
      </c>
      <c r="AB645" s="49">
        <v>0</v>
      </c>
      <c r="AC645" s="60">
        <v>0</v>
      </c>
      <c r="AD645" s="49">
        <v>0</v>
      </c>
      <c r="AE645" s="60">
        <v>0</v>
      </c>
      <c r="AF645" s="60">
        <v>0</v>
      </c>
    </row>
    <row r="646" spans="1:32">
      <c r="A646" s="62">
        <v>1298005</v>
      </c>
      <c r="B646" s="49" t="s">
        <v>1019</v>
      </c>
      <c r="C646" s="49">
        <v>12980</v>
      </c>
      <c r="D646" s="49">
        <v>5</v>
      </c>
      <c r="E646" s="49" t="s">
        <v>464</v>
      </c>
      <c r="F646" s="49">
        <v>4</v>
      </c>
      <c r="G646" s="49">
        <v>10</v>
      </c>
      <c r="H646" s="49" t="s">
        <v>464</v>
      </c>
      <c r="I646" s="49" t="s">
        <v>464</v>
      </c>
      <c r="J646" s="49" t="s">
        <v>464</v>
      </c>
      <c r="K646" s="49" t="s">
        <v>464</v>
      </c>
      <c r="L646" s="49">
        <v>6396</v>
      </c>
      <c r="M646" s="49">
        <v>1091</v>
      </c>
      <c r="N646" s="49">
        <v>381</v>
      </c>
      <c r="O646" s="49">
        <v>463</v>
      </c>
      <c r="P646" s="49">
        <v>0</v>
      </c>
      <c r="Q646" s="49">
        <v>0</v>
      </c>
      <c r="R646" s="49">
        <v>95</v>
      </c>
      <c r="S646" s="49">
        <v>0</v>
      </c>
      <c r="T646" s="49">
        <v>0</v>
      </c>
      <c r="U646" s="49">
        <v>500</v>
      </c>
      <c r="V646" s="49">
        <v>0</v>
      </c>
      <c r="W646" s="49">
        <v>0</v>
      </c>
      <c r="X646" s="49">
        <v>0</v>
      </c>
      <c r="Y646" s="49">
        <v>0</v>
      </c>
      <c r="Z646" s="49">
        <v>0</v>
      </c>
      <c r="AA646" s="60">
        <v>0</v>
      </c>
      <c r="AB646" s="49">
        <v>0</v>
      </c>
      <c r="AC646" s="60">
        <v>0</v>
      </c>
      <c r="AD646" s="49">
        <v>0</v>
      </c>
      <c r="AE646" s="60">
        <v>0</v>
      </c>
      <c r="AF646" s="60">
        <v>0</v>
      </c>
    </row>
    <row r="647" spans="1:32">
      <c r="A647" s="62">
        <v>1298006</v>
      </c>
      <c r="B647" s="49" t="s">
        <v>1019</v>
      </c>
      <c r="C647" s="49">
        <v>12980</v>
      </c>
      <c r="D647" s="49">
        <v>6</v>
      </c>
      <c r="E647" s="49" t="s">
        <v>464</v>
      </c>
      <c r="F647" s="49">
        <v>1</v>
      </c>
      <c r="G647" s="49">
        <v>780</v>
      </c>
      <c r="H647" s="49" t="s">
        <v>464</v>
      </c>
      <c r="I647" s="49" t="s">
        <v>464</v>
      </c>
      <c r="J647" s="49" t="s">
        <v>464</v>
      </c>
      <c r="K647" s="49" t="s">
        <v>464</v>
      </c>
      <c r="L647" s="49">
        <v>8010</v>
      </c>
      <c r="M647" s="49">
        <v>1367</v>
      </c>
      <c r="N647" s="49">
        <v>477</v>
      </c>
      <c r="O647" s="49">
        <v>580</v>
      </c>
      <c r="P647" s="49">
        <v>0</v>
      </c>
      <c r="Q647" s="49">
        <v>0</v>
      </c>
      <c r="R647" s="49">
        <v>95</v>
      </c>
      <c r="S647" s="49">
        <v>0</v>
      </c>
      <c r="T647" s="49">
        <v>0</v>
      </c>
      <c r="U647" s="49">
        <v>500</v>
      </c>
      <c r="V647" s="49">
        <v>0</v>
      </c>
      <c r="W647" s="49">
        <v>0</v>
      </c>
      <c r="X647" s="49">
        <v>0</v>
      </c>
      <c r="Y647" s="49">
        <v>0</v>
      </c>
      <c r="Z647" s="49">
        <v>0</v>
      </c>
      <c r="AA647" s="60">
        <v>0</v>
      </c>
      <c r="AB647" s="49">
        <v>0</v>
      </c>
      <c r="AC647" s="60">
        <v>0</v>
      </c>
      <c r="AD647" s="49">
        <v>0</v>
      </c>
      <c r="AE647" s="60">
        <v>0</v>
      </c>
      <c r="AF647" s="60">
        <v>0</v>
      </c>
    </row>
    <row r="648" spans="1:32">
      <c r="A648" s="62">
        <v>1298007</v>
      </c>
      <c r="B648" s="49" t="s">
        <v>1019</v>
      </c>
      <c r="C648" s="49">
        <v>12980</v>
      </c>
      <c r="D648" s="49">
        <v>7</v>
      </c>
      <c r="E648" s="49" t="s">
        <v>464</v>
      </c>
      <c r="F648" s="49">
        <v>20</v>
      </c>
      <c r="G648" s="49">
        <v>1000</v>
      </c>
      <c r="H648" s="49" t="s">
        <v>464</v>
      </c>
      <c r="I648" s="49" t="s">
        <v>464</v>
      </c>
      <c r="J648" s="49" t="s">
        <v>464</v>
      </c>
      <c r="K648" s="49" t="s">
        <v>464</v>
      </c>
      <c r="L648" s="49">
        <v>9749</v>
      </c>
      <c r="M648" s="49">
        <v>1664</v>
      </c>
      <c r="N648" s="49">
        <v>580</v>
      </c>
      <c r="O648" s="49">
        <v>706</v>
      </c>
      <c r="P648" s="49">
        <v>0</v>
      </c>
      <c r="Q648" s="49">
        <v>0</v>
      </c>
      <c r="R648" s="49">
        <v>95</v>
      </c>
      <c r="S648" s="49">
        <v>0</v>
      </c>
      <c r="T648" s="49">
        <v>0</v>
      </c>
      <c r="U648" s="49">
        <v>500</v>
      </c>
      <c r="V648" s="49">
        <v>0</v>
      </c>
      <c r="W648" s="49">
        <v>0</v>
      </c>
      <c r="X648" s="49">
        <v>0</v>
      </c>
      <c r="Y648" s="49">
        <v>0</v>
      </c>
      <c r="Z648" s="49">
        <v>0</v>
      </c>
      <c r="AA648" s="60">
        <v>0</v>
      </c>
      <c r="AB648" s="49">
        <v>0</v>
      </c>
      <c r="AC648" s="60">
        <v>0</v>
      </c>
      <c r="AD648" s="49">
        <v>0</v>
      </c>
      <c r="AE648" s="60">
        <v>0</v>
      </c>
      <c r="AF648" s="60">
        <v>0</v>
      </c>
    </row>
    <row r="649" spans="1:32">
      <c r="A649" s="62">
        <v>1298008</v>
      </c>
      <c r="B649" s="49" t="s">
        <v>1019</v>
      </c>
      <c r="C649" s="49">
        <v>12980</v>
      </c>
      <c r="D649" s="49">
        <v>8</v>
      </c>
      <c r="E649" s="49">
        <v>100221</v>
      </c>
      <c r="F649" s="49" t="s">
        <v>464</v>
      </c>
      <c r="G649" s="49" t="s">
        <v>464</v>
      </c>
      <c r="H649" s="49" t="s">
        <v>464</v>
      </c>
      <c r="I649" s="49" t="s">
        <v>464</v>
      </c>
      <c r="J649" s="49" t="s">
        <v>464</v>
      </c>
      <c r="K649" s="49" t="s">
        <v>464</v>
      </c>
      <c r="L649" s="49">
        <v>11612</v>
      </c>
      <c r="M649" s="49">
        <v>1982</v>
      </c>
      <c r="N649" s="49">
        <v>691</v>
      </c>
      <c r="O649" s="49">
        <v>841</v>
      </c>
      <c r="P649" s="49">
        <v>0</v>
      </c>
      <c r="Q649" s="49">
        <v>0</v>
      </c>
      <c r="R649" s="49">
        <v>95</v>
      </c>
      <c r="S649" s="49">
        <v>0</v>
      </c>
      <c r="T649" s="49">
        <v>0</v>
      </c>
      <c r="U649" s="49">
        <v>500</v>
      </c>
      <c r="V649" s="49">
        <v>0</v>
      </c>
      <c r="W649" s="49">
        <v>0</v>
      </c>
      <c r="X649" s="49">
        <v>0</v>
      </c>
      <c r="Y649" s="49">
        <v>0</v>
      </c>
      <c r="Z649" s="49">
        <v>0</v>
      </c>
      <c r="AA649" s="60">
        <v>0</v>
      </c>
      <c r="AB649" s="49">
        <v>0</v>
      </c>
      <c r="AC649" s="60">
        <v>0</v>
      </c>
      <c r="AD649" s="49">
        <v>0</v>
      </c>
      <c r="AE649" s="60">
        <v>0</v>
      </c>
      <c r="AF649" s="60">
        <v>0</v>
      </c>
    </row>
    <row r="650" spans="1:32">
      <c r="A650" s="62">
        <v>1298009</v>
      </c>
      <c r="B650" s="49" t="s">
        <v>1019</v>
      </c>
      <c r="C650" s="49">
        <v>12980</v>
      </c>
      <c r="D650" s="49">
        <v>9</v>
      </c>
      <c r="E650" s="49" t="s">
        <v>464</v>
      </c>
      <c r="F650" s="49">
        <v>2</v>
      </c>
      <c r="G650" s="49">
        <v>2550</v>
      </c>
      <c r="H650" s="49">
        <v>1</v>
      </c>
      <c r="I650" s="49">
        <v>340</v>
      </c>
      <c r="J650" s="49">
        <v>3</v>
      </c>
      <c r="K650" s="49">
        <v>170</v>
      </c>
      <c r="L650" s="49">
        <v>13599</v>
      </c>
      <c r="M650" s="49">
        <v>2321</v>
      </c>
      <c r="N650" s="49">
        <v>810</v>
      </c>
      <c r="O650" s="49">
        <v>985</v>
      </c>
      <c r="P650" s="49">
        <v>0</v>
      </c>
      <c r="Q650" s="49">
        <v>0</v>
      </c>
      <c r="R650" s="49">
        <v>95</v>
      </c>
      <c r="S650" s="49">
        <v>0</v>
      </c>
      <c r="T650" s="49">
        <v>0</v>
      </c>
      <c r="U650" s="49">
        <v>500</v>
      </c>
      <c r="V650" s="49">
        <v>0</v>
      </c>
      <c r="W650" s="49">
        <v>0</v>
      </c>
      <c r="X650" s="49">
        <v>0</v>
      </c>
      <c r="Y650" s="49">
        <v>0</v>
      </c>
      <c r="Z650" s="49">
        <v>0</v>
      </c>
      <c r="AA650" s="60">
        <v>0</v>
      </c>
      <c r="AB650" s="49">
        <v>0</v>
      </c>
      <c r="AC650" s="60">
        <v>0</v>
      </c>
      <c r="AD650" s="49">
        <v>0</v>
      </c>
      <c r="AE650" s="60">
        <v>0</v>
      </c>
      <c r="AF650" s="60">
        <v>0</v>
      </c>
    </row>
    <row r="651" spans="1:32">
      <c r="A651" s="62">
        <v>1298010</v>
      </c>
      <c r="B651" s="49" t="s">
        <v>1019</v>
      </c>
      <c r="C651" s="49">
        <v>12980</v>
      </c>
      <c r="D651" s="49">
        <v>10</v>
      </c>
      <c r="E651" s="49" t="s">
        <v>464</v>
      </c>
      <c r="F651" s="49">
        <v>4</v>
      </c>
      <c r="G651" s="49">
        <v>12</v>
      </c>
      <c r="H651" s="49" t="s">
        <v>464</v>
      </c>
      <c r="I651" s="49" t="s">
        <v>464</v>
      </c>
      <c r="J651" s="49" t="s">
        <v>464</v>
      </c>
      <c r="K651" s="49" t="s">
        <v>464</v>
      </c>
      <c r="L651" s="49">
        <v>15711</v>
      </c>
      <c r="M651" s="49">
        <v>2681</v>
      </c>
      <c r="N651" s="49">
        <v>936</v>
      </c>
      <c r="O651" s="49">
        <v>1138</v>
      </c>
      <c r="P651" s="49">
        <v>0</v>
      </c>
      <c r="Q651" s="49">
        <v>0</v>
      </c>
      <c r="R651" s="49">
        <v>95</v>
      </c>
      <c r="S651" s="49">
        <v>0</v>
      </c>
      <c r="T651" s="49">
        <v>0</v>
      </c>
      <c r="U651" s="49">
        <v>500</v>
      </c>
      <c r="V651" s="49">
        <v>0</v>
      </c>
      <c r="W651" s="49">
        <v>0</v>
      </c>
      <c r="X651" s="49">
        <v>0</v>
      </c>
      <c r="Y651" s="49">
        <v>0</v>
      </c>
      <c r="Z651" s="49">
        <v>0</v>
      </c>
      <c r="AA651" s="60">
        <v>0</v>
      </c>
      <c r="AB651" s="49">
        <v>0</v>
      </c>
      <c r="AC651" s="60">
        <v>0</v>
      </c>
      <c r="AD651" s="49">
        <v>0</v>
      </c>
      <c r="AE651" s="60">
        <v>0</v>
      </c>
      <c r="AF651" s="60">
        <v>0</v>
      </c>
    </row>
    <row r="652" spans="1:32">
      <c r="A652" s="62">
        <v>1298011</v>
      </c>
      <c r="B652" s="49" t="s">
        <v>1019</v>
      </c>
      <c r="C652" s="49">
        <v>12980</v>
      </c>
      <c r="D652" s="49">
        <v>11</v>
      </c>
      <c r="E652" s="49" t="s">
        <v>464</v>
      </c>
      <c r="F652" s="49">
        <v>1</v>
      </c>
      <c r="G652" s="49">
        <v>1380</v>
      </c>
      <c r="H652" s="49" t="s">
        <v>464</v>
      </c>
      <c r="I652" s="49" t="s">
        <v>464</v>
      </c>
      <c r="J652" s="49" t="s">
        <v>464</v>
      </c>
      <c r="K652" s="49" t="s">
        <v>464</v>
      </c>
      <c r="L652" s="49">
        <v>18567</v>
      </c>
      <c r="M652" s="49">
        <v>3169</v>
      </c>
      <c r="N652" s="49">
        <v>1106</v>
      </c>
      <c r="O652" s="49">
        <v>1345</v>
      </c>
      <c r="P652" s="49">
        <v>0</v>
      </c>
      <c r="Q652" s="49">
        <v>0</v>
      </c>
      <c r="R652" s="49">
        <v>95</v>
      </c>
      <c r="S652" s="49">
        <v>0</v>
      </c>
      <c r="T652" s="49">
        <v>0</v>
      </c>
      <c r="U652" s="49">
        <v>500</v>
      </c>
      <c r="V652" s="49">
        <v>0</v>
      </c>
      <c r="W652" s="49">
        <v>0</v>
      </c>
      <c r="X652" s="49">
        <v>0</v>
      </c>
      <c r="Y652" s="49">
        <v>0</v>
      </c>
      <c r="Z652" s="49">
        <v>0</v>
      </c>
      <c r="AA652" s="60">
        <v>0</v>
      </c>
      <c r="AB652" s="49">
        <v>0</v>
      </c>
      <c r="AC652" s="60">
        <v>0</v>
      </c>
      <c r="AD652" s="49">
        <v>0</v>
      </c>
      <c r="AE652" s="60">
        <v>0</v>
      </c>
      <c r="AF652" s="60">
        <v>0</v>
      </c>
    </row>
    <row r="653" spans="1:32">
      <c r="A653" s="62">
        <v>1298012</v>
      </c>
      <c r="B653" s="49" t="s">
        <v>1019</v>
      </c>
      <c r="C653" s="49">
        <v>12980</v>
      </c>
      <c r="D653" s="49">
        <v>12</v>
      </c>
      <c r="E653" s="49" t="s">
        <v>464</v>
      </c>
      <c r="F653" s="49">
        <v>18</v>
      </c>
      <c r="G653" s="49">
        <v>1500</v>
      </c>
      <c r="H653" s="49" t="s">
        <v>464</v>
      </c>
      <c r="I653" s="49" t="s">
        <v>464</v>
      </c>
      <c r="J653" s="49" t="s">
        <v>464</v>
      </c>
      <c r="K653" s="49" t="s">
        <v>464</v>
      </c>
      <c r="L653" s="49">
        <v>22480</v>
      </c>
      <c r="M653" s="49">
        <v>3837</v>
      </c>
      <c r="N653" s="49">
        <v>1339</v>
      </c>
      <c r="O653" s="49">
        <v>1629</v>
      </c>
      <c r="P653" s="49">
        <v>0</v>
      </c>
      <c r="Q653" s="49">
        <v>0</v>
      </c>
      <c r="R653" s="49">
        <v>95</v>
      </c>
      <c r="S653" s="49">
        <v>0</v>
      </c>
      <c r="T653" s="49">
        <v>0</v>
      </c>
      <c r="U653" s="49">
        <v>500</v>
      </c>
      <c r="V653" s="49">
        <v>0</v>
      </c>
      <c r="W653" s="49">
        <v>0</v>
      </c>
      <c r="X653" s="49">
        <v>0</v>
      </c>
      <c r="Y653" s="49">
        <v>0</v>
      </c>
      <c r="Z653" s="49">
        <v>0</v>
      </c>
      <c r="AA653" s="60">
        <v>0</v>
      </c>
      <c r="AB653" s="49">
        <v>0</v>
      </c>
      <c r="AC653" s="60">
        <v>0</v>
      </c>
      <c r="AD653" s="49">
        <v>0</v>
      </c>
      <c r="AE653" s="60">
        <v>0</v>
      </c>
      <c r="AF653" s="60">
        <v>0</v>
      </c>
    </row>
    <row r="654" spans="1:32">
      <c r="A654" s="62">
        <v>1298013</v>
      </c>
      <c r="B654" s="49" t="s">
        <v>1019</v>
      </c>
      <c r="C654" s="49">
        <v>12980</v>
      </c>
      <c r="D654" s="49">
        <v>13</v>
      </c>
      <c r="E654" s="49">
        <v>100231</v>
      </c>
      <c r="F654" s="49" t="s">
        <v>464</v>
      </c>
      <c r="G654" s="49" t="s">
        <v>464</v>
      </c>
      <c r="H654" s="49" t="s">
        <v>464</v>
      </c>
      <c r="I654" s="49" t="s">
        <v>464</v>
      </c>
      <c r="J654" s="49" t="s">
        <v>464</v>
      </c>
      <c r="K654" s="49" t="s">
        <v>464</v>
      </c>
      <c r="L654" s="49">
        <v>27820</v>
      </c>
      <c r="M654" s="49">
        <v>4748</v>
      </c>
      <c r="N654" s="49">
        <v>1657</v>
      </c>
      <c r="O654" s="49">
        <v>2016</v>
      </c>
      <c r="P654" s="49">
        <v>0</v>
      </c>
      <c r="Q654" s="49">
        <v>0</v>
      </c>
      <c r="R654" s="49">
        <v>95</v>
      </c>
      <c r="S654" s="49">
        <v>0</v>
      </c>
      <c r="T654" s="49">
        <v>0</v>
      </c>
      <c r="U654" s="49">
        <v>500</v>
      </c>
      <c r="V654" s="49">
        <v>0</v>
      </c>
      <c r="W654" s="49">
        <v>0</v>
      </c>
      <c r="X654" s="49">
        <v>0</v>
      </c>
      <c r="Y654" s="49">
        <v>0</v>
      </c>
      <c r="Z654" s="49">
        <v>0</v>
      </c>
      <c r="AA654" s="60">
        <v>0</v>
      </c>
      <c r="AB654" s="49">
        <v>0</v>
      </c>
      <c r="AC654" s="60">
        <v>0</v>
      </c>
      <c r="AD654" s="49">
        <v>0</v>
      </c>
      <c r="AE654" s="60">
        <v>0</v>
      </c>
      <c r="AF654" s="60">
        <v>0</v>
      </c>
    </row>
    <row r="655" spans="1:32">
      <c r="A655" s="62">
        <v>1298014</v>
      </c>
      <c r="B655" s="49" t="s">
        <v>1019</v>
      </c>
      <c r="C655" s="49">
        <v>12980</v>
      </c>
      <c r="D655" s="49">
        <v>14</v>
      </c>
      <c r="E655" s="49" t="s">
        <v>464</v>
      </c>
      <c r="F655" s="49">
        <v>2</v>
      </c>
      <c r="G655" s="49">
        <v>9150</v>
      </c>
      <c r="H655" s="49">
        <v>1</v>
      </c>
      <c r="I655" s="49">
        <v>1220</v>
      </c>
      <c r="J655" s="49">
        <v>3</v>
      </c>
      <c r="K655" s="49">
        <v>610</v>
      </c>
      <c r="L655" s="49">
        <v>35086</v>
      </c>
      <c r="M655" s="49">
        <v>5989</v>
      </c>
      <c r="N655" s="49">
        <v>2090</v>
      </c>
      <c r="O655" s="49">
        <v>2542</v>
      </c>
      <c r="P655" s="49">
        <v>0</v>
      </c>
      <c r="Q655" s="49">
        <v>0</v>
      </c>
      <c r="R655" s="49">
        <v>95</v>
      </c>
      <c r="S655" s="49">
        <v>0</v>
      </c>
      <c r="T655" s="49">
        <v>0</v>
      </c>
      <c r="U655" s="49">
        <v>500</v>
      </c>
      <c r="V655" s="49">
        <v>0</v>
      </c>
      <c r="W655" s="49">
        <v>0</v>
      </c>
      <c r="X655" s="49">
        <v>0</v>
      </c>
      <c r="Y655" s="49">
        <v>0</v>
      </c>
      <c r="Z655" s="49">
        <v>0</v>
      </c>
      <c r="AA655" s="60">
        <v>0</v>
      </c>
      <c r="AB655" s="49">
        <v>0</v>
      </c>
      <c r="AC655" s="60">
        <v>0</v>
      </c>
      <c r="AD655" s="49">
        <v>0</v>
      </c>
      <c r="AE655" s="60">
        <v>0</v>
      </c>
      <c r="AF655" s="60">
        <v>0</v>
      </c>
    </row>
    <row r="656" spans="1:32">
      <c r="A656" s="62">
        <v>1298015</v>
      </c>
      <c r="B656" s="49" t="s">
        <v>1019</v>
      </c>
      <c r="C656" s="49">
        <v>12980</v>
      </c>
      <c r="D656" s="49">
        <v>15</v>
      </c>
      <c r="E656" s="49" t="s">
        <v>464</v>
      </c>
      <c r="F656" s="49">
        <v>4</v>
      </c>
      <c r="G656" s="49">
        <v>14</v>
      </c>
      <c r="H656" s="49" t="s">
        <v>464</v>
      </c>
      <c r="I656" s="49" t="s">
        <v>464</v>
      </c>
      <c r="J656" s="49" t="s">
        <v>464</v>
      </c>
      <c r="K656" s="49" t="s">
        <v>464</v>
      </c>
      <c r="L656" s="49">
        <v>45022</v>
      </c>
      <c r="M656" s="49">
        <v>7685</v>
      </c>
      <c r="N656" s="49">
        <v>2682</v>
      </c>
      <c r="O656" s="49">
        <v>3262</v>
      </c>
      <c r="P656" s="49">
        <v>0</v>
      </c>
      <c r="Q656" s="49">
        <v>0</v>
      </c>
      <c r="R656" s="49">
        <v>95</v>
      </c>
      <c r="S656" s="49">
        <v>0</v>
      </c>
      <c r="T656" s="49">
        <v>0</v>
      </c>
      <c r="U656" s="49">
        <v>500</v>
      </c>
      <c r="V656" s="49">
        <v>0</v>
      </c>
      <c r="W656" s="49">
        <v>0</v>
      </c>
      <c r="X656" s="49">
        <v>0</v>
      </c>
      <c r="Y656" s="49">
        <v>0</v>
      </c>
      <c r="Z656" s="49">
        <v>0</v>
      </c>
      <c r="AA656" s="60">
        <v>0</v>
      </c>
      <c r="AB656" s="49">
        <v>0</v>
      </c>
      <c r="AC656" s="60">
        <v>0</v>
      </c>
      <c r="AD656" s="49">
        <v>0</v>
      </c>
      <c r="AE656" s="60">
        <v>0</v>
      </c>
      <c r="AF656" s="60">
        <v>0</v>
      </c>
    </row>
    <row r="657" spans="1:31">
      <c r="A657" s="62">
        <v>1298016</v>
      </c>
      <c r="B657" s="49" t="s">
        <v>1019</v>
      </c>
      <c r="C657" s="49">
        <v>12980</v>
      </c>
      <c r="D657" s="49">
        <v>16</v>
      </c>
      <c r="E657" s="49" t="s">
        <v>464</v>
      </c>
      <c r="F657" s="49">
        <v>1</v>
      </c>
      <c r="G657" s="49">
        <v>6840</v>
      </c>
      <c r="H657" s="49" t="s">
        <v>464</v>
      </c>
      <c r="I657" s="49" t="s">
        <v>464</v>
      </c>
      <c r="J657" s="49" t="s">
        <v>464</v>
      </c>
      <c r="K657" s="49" t="s">
        <v>464</v>
      </c>
      <c r="L657" s="49">
        <v>58622</v>
      </c>
      <c r="M657" s="49">
        <v>10006</v>
      </c>
      <c r="N657" s="49">
        <v>3492</v>
      </c>
      <c r="O657" s="49">
        <v>4248</v>
      </c>
      <c r="P657" s="49">
        <v>0</v>
      </c>
      <c r="Q657" s="49">
        <v>0</v>
      </c>
      <c r="R657" s="49">
        <v>95</v>
      </c>
      <c r="S657" s="49">
        <v>0</v>
      </c>
      <c r="T657" s="49">
        <v>0</v>
      </c>
      <c r="U657" s="49">
        <v>500</v>
      </c>
      <c r="V657" s="49">
        <v>0</v>
      </c>
      <c r="W657" s="49">
        <v>0</v>
      </c>
      <c r="X657" s="49">
        <v>0</v>
      </c>
      <c r="Y657" s="49">
        <v>0</v>
      </c>
      <c r="Z657" s="49">
        <v>0</v>
      </c>
      <c r="AA657" s="60">
        <v>0</v>
      </c>
      <c r="AB657" s="49">
        <v>0</v>
      </c>
      <c r="AC657" s="60">
        <v>0</v>
      </c>
      <c r="AD657" s="49">
        <v>0</v>
      </c>
      <c r="AE657" s="60">
        <v>0</v>
      </c>
    </row>
    <row r="658" spans="1:31">
      <c r="A658" s="62">
        <v>1298017</v>
      </c>
      <c r="B658" s="49" t="s">
        <v>1019</v>
      </c>
      <c r="C658" s="49">
        <v>12980</v>
      </c>
      <c r="D658" s="49">
        <v>17</v>
      </c>
      <c r="E658" s="49" t="s">
        <v>464</v>
      </c>
      <c r="F658" s="49">
        <v>20</v>
      </c>
      <c r="G658" s="49">
        <v>2000</v>
      </c>
      <c r="H658" s="49" t="s">
        <v>464</v>
      </c>
      <c r="I658" s="49" t="s">
        <v>464</v>
      </c>
      <c r="J658" s="49" t="s">
        <v>464</v>
      </c>
      <c r="K658" s="49" t="s">
        <v>464</v>
      </c>
      <c r="L658" s="49">
        <v>77252</v>
      </c>
      <c r="M658" s="49">
        <v>13186</v>
      </c>
      <c r="N658" s="49">
        <v>4602</v>
      </c>
      <c r="O658" s="49">
        <v>5598</v>
      </c>
      <c r="P658" s="49">
        <v>0</v>
      </c>
      <c r="Q658" s="49">
        <v>0</v>
      </c>
      <c r="R658" s="49">
        <v>95</v>
      </c>
      <c r="S658" s="49">
        <v>0</v>
      </c>
      <c r="T658" s="49">
        <v>0</v>
      </c>
      <c r="U658" s="49">
        <v>500</v>
      </c>
      <c r="V658" s="49">
        <v>0</v>
      </c>
      <c r="W658" s="49">
        <v>0</v>
      </c>
      <c r="X658" s="49">
        <v>0</v>
      </c>
      <c r="Y658" s="49">
        <v>0</v>
      </c>
      <c r="Z658" s="49">
        <v>0</v>
      </c>
      <c r="AA658" s="60">
        <v>0</v>
      </c>
      <c r="AB658" s="49">
        <v>0</v>
      </c>
      <c r="AC658" s="60">
        <v>0</v>
      </c>
      <c r="AD658" s="49">
        <v>0</v>
      </c>
      <c r="AE658" s="60">
        <v>0</v>
      </c>
    </row>
    <row r="659" spans="1:31">
      <c r="A659" s="62">
        <v>1298018</v>
      </c>
      <c r="B659" s="49" t="s">
        <v>1019</v>
      </c>
      <c r="C659" s="49">
        <v>12980</v>
      </c>
      <c r="D659" s="49">
        <v>18</v>
      </c>
      <c r="E659" s="49">
        <v>100241</v>
      </c>
      <c r="F659" s="49" t="s">
        <v>464</v>
      </c>
      <c r="G659" s="49" t="s">
        <v>464</v>
      </c>
      <c r="H659" s="49" t="s">
        <v>464</v>
      </c>
      <c r="I659" s="49" t="s">
        <v>464</v>
      </c>
      <c r="J659" s="49" t="s">
        <v>464</v>
      </c>
      <c r="K659" s="49" t="s">
        <v>464</v>
      </c>
      <c r="L659" s="49">
        <v>102775</v>
      </c>
      <c r="M659" s="49">
        <v>17543</v>
      </c>
      <c r="N659" s="49">
        <v>6123</v>
      </c>
      <c r="O659" s="49">
        <v>7447</v>
      </c>
      <c r="P659" s="49">
        <v>0</v>
      </c>
      <c r="Q659" s="49">
        <v>0</v>
      </c>
      <c r="R659" s="49">
        <v>95</v>
      </c>
      <c r="S659" s="49">
        <v>0</v>
      </c>
      <c r="T659" s="49">
        <v>0</v>
      </c>
      <c r="U659" s="49">
        <v>500</v>
      </c>
      <c r="V659" s="49">
        <v>0</v>
      </c>
      <c r="W659" s="49">
        <v>0</v>
      </c>
      <c r="X659" s="49">
        <v>0</v>
      </c>
      <c r="Y659" s="49">
        <v>0</v>
      </c>
      <c r="Z659" s="49">
        <v>0</v>
      </c>
      <c r="AA659" s="60">
        <v>0</v>
      </c>
      <c r="AB659" s="49">
        <v>0</v>
      </c>
      <c r="AC659" s="60">
        <v>0</v>
      </c>
      <c r="AD659" s="49">
        <v>0</v>
      </c>
      <c r="AE659" s="60">
        <v>0</v>
      </c>
    </row>
    <row r="660" spans="1:31">
      <c r="A660" s="62">
        <v>1298019</v>
      </c>
      <c r="B660" s="49" t="s">
        <v>1019</v>
      </c>
      <c r="C660" s="49">
        <v>12980</v>
      </c>
      <c r="D660" s="49">
        <v>19</v>
      </c>
      <c r="E660" s="49" t="s">
        <v>464</v>
      </c>
      <c r="F660" s="49">
        <v>2</v>
      </c>
      <c r="G660" s="49">
        <v>43800</v>
      </c>
      <c r="H660" s="49">
        <v>1</v>
      </c>
      <c r="I660" s="49">
        <v>5840</v>
      </c>
      <c r="J660" s="49">
        <v>3</v>
      </c>
      <c r="K660" s="49">
        <v>2920</v>
      </c>
      <c r="L660" s="49">
        <v>137737</v>
      </c>
      <c r="M660" s="49">
        <v>23510</v>
      </c>
      <c r="N660" s="49">
        <v>8206</v>
      </c>
      <c r="O660" s="49">
        <v>9981</v>
      </c>
      <c r="P660" s="49">
        <v>0</v>
      </c>
      <c r="Q660" s="49">
        <v>0</v>
      </c>
      <c r="R660" s="49">
        <v>95</v>
      </c>
      <c r="S660" s="49">
        <v>0</v>
      </c>
      <c r="T660" s="49">
        <v>0</v>
      </c>
      <c r="U660" s="49">
        <v>500</v>
      </c>
      <c r="V660" s="49">
        <v>0</v>
      </c>
      <c r="W660" s="49">
        <v>0</v>
      </c>
      <c r="X660" s="49">
        <v>0</v>
      </c>
      <c r="Y660" s="49">
        <v>0</v>
      </c>
      <c r="Z660" s="49">
        <v>0</v>
      </c>
      <c r="AA660" s="60">
        <v>0</v>
      </c>
      <c r="AB660" s="49">
        <v>0</v>
      </c>
      <c r="AC660" s="60">
        <v>0</v>
      </c>
      <c r="AD660" s="49">
        <v>0</v>
      </c>
      <c r="AE660" s="60">
        <v>0</v>
      </c>
    </row>
    <row r="661" spans="1:31">
      <c r="A661" s="62">
        <v>1298020</v>
      </c>
      <c r="B661" s="49" t="s">
        <v>1019</v>
      </c>
      <c r="C661" s="49">
        <v>12980</v>
      </c>
      <c r="D661" s="49">
        <v>20</v>
      </c>
      <c r="E661" s="49" t="s">
        <v>464</v>
      </c>
      <c r="F661" s="49">
        <v>4</v>
      </c>
      <c r="G661" s="49">
        <v>16</v>
      </c>
      <c r="H661" s="49" t="s">
        <v>464</v>
      </c>
      <c r="I661" s="49" t="s">
        <v>464</v>
      </c>
      <c r="J661" s="49" t="s">
        <v>464</v>
      </c>
      <c r="K661" s="49" t="s">
        <v>464</v>
      </c>
      <c r="L661" s="49">
        <v>185616</v>
      </c>
      <c r="M661" s="49">
        <v>31683</v>
      </c>
      <c r="N661" s="49">
        <v>11059</v>
      </c>
      <c r="O661" s="49">
        <v>13450</v>
      </c>
      <c r="P661" s="49">
        <v>0</v>
      </c>
      <c r="Q661" s="49">
        <v>0</v>
      </c>
      <c r="R661" s="49">
        <v>95</v>
      </c>
      <c r="S661" s="49">
        <v>0</v>
      </c>
      <c r="T661" s="49">
        <v>0</v>
      </c>
      <c r="U661" s="49">
        <v>500</v>
      </c>
      <c r="V661" s="49">
        <v>0</v>
      </c>
      <c r="W661" s="49">
        <v>0</v>
      </c>
      <c r="X661" s="49">
        <v>0</v>
      </c>
      <c r="Y661" s="49">
        <v>0</v>
      </c>
      <c r="Z661" s="49">
        <v>0</v>
      </c>
      <c r="AA661" s="60">
        <v>0</v>
      </c>
      <c r="AB661" s="49">
        <v>0</v>
      </c>
      <c r="AC661" s="60">
        <v>0</v>
      </c>
      <c r="AD661" s="49">
        <v>0</v>
      </c>
      <c r="AE661" s="60">
        <v>0</v>
      </c>
    </row>
    <row r="662" spans="1:32">
      <c r="A662" s="62">
        <v>1398100</v>
      </c>
      <c r="B662" s="49" t="s">
        <v>1020</v>
      </c>
      <c r="C662" s="49">
        <v>13981</v>
      </c>
      <c r="D662" s="49">
        <v>0</v>
      </c>
      <c r="E662" s="49"/>
      <c r="L662" s="49">
        <v>635</v>
      </c>
      <c r="M662" s="49">
        <v>102</v>
      </c>
      <c r="N662" s="49">
        <v>46</v>
      </c>
      <c r="O662" s="49">
        <v>38</v>
      </c>
      <c r="P662" s="49">
        <v>0</v>
      </c>
      <c r="Q662" s="49">
        <v>0</v>
      </c>
      <c r="R662" s="49">
        <v>89</v>
      </c>
      <c r="S662" s="49">
        <v>0</v>
      </c>
      <c r="T662" s="49">
        <v>0</v>
      </c>
      <c r="U662" s="49">
        <v>500</v>
      </c>
      <c r="V662" s="49">
        <v>0</v>
      </c>
      <c r="W662" s="49">
        <v>0</v>
      </c>
      <c r="X662" s="49">
        <v>0</v>
      </c>
      <c r="Y662" s="49">
        <v>0</v>
      </c>
      <c r="Z662" s="49">
        <v>0</v>
      </c>
      <c r="AA662" s="60">
        <v>0</v>
      </c>
      <c r="AB662" s="49">
        <v>0</v>
      </c>
      <c r="AC662" s="60">
        <v>0</v>
      </c>
      <c r="AD662" s="49">
        <v>0</v>
      </c>
      <c r="AE662" s="60">
        <v>0</v>
      </c>
      <c r="AF662" s="60">
        <v>0</v>
      </c>
    </row>
    <row r="663" spans="1:32">
      <c r="A663" s="62">
        <v>1398101</v>
      </c>
      <c r="B663" s="49" t="s">
        <v>1020</v>
      </c>
      <c r="C663" s="49">
        <v>13981</v>
      </c>
      <c r="D663" s="49">
        <v>1</v>
      </c>
      <c r="E663" s="49" t="s">
        <v>464</v>
      </c>
      <c r="F663" s="49">
        <v>1</v>
      </c>
      <c r="G663" s="49">
        <v>340</v>
      </c>
      <c r="H663" s="49" t="s">
        <v>464</v>
      </c>
      <c r="I663" s="49" t="s">
        <v>464</v>
      </c>
      <c r="J663" s="49" t="s">
        <v>464</v>
      </c>
      <c r="K663" s="49" t="s">
        <v>464</v>
      </c>
      <c r="L663" s="49">
        <v>1397</v>
      </c>
      <c r="M663" s="49">
        <v>224</v>
      </c>
      <c r="N663" s="49">
        <v>101</v>
      </c>
      <c r="O663" s="49">
        <v>83</v>
      </c>
      <c r="P663" s="49">
        <v>0</v>
      </c>
      <c r="Q663" s="49">
        <v>0</v>
      </c>
      <c r="R663" s="49">
        <v>89</v>
      </c>
      <c r="S663" s="49">
        <v>0</v>
      </c>
      <c r="T663" s="49">
        <v>0</v>
      </c>
      <c r="U663" s="49">
        <v>500</v>
      </c>
      <c r="V663" s="49">
        <v>0</v>
      </c>
      <c r="W663" s="49">
        <v>0</v>
      </c>
      <c r="X663" s="49">
        <v>0</v>
      </c>
      <c r="Y663" s="49">
        <v>0</v>
      </c>
      <c r="Z663" s="49">
        <v>0</v>
      </c>
      <c r="AA663" s="60">
        <v>0</v>
      </c>
      <c r="AB663" s="49">
        <v>0</v>
      </c>
      <c r="AC663" s="60">
        <v>0</v>
      </c>
      <c r="AD663" s="49">
        <v>0</v>
      </c>
      <c r="AE663" s="60">
        <v>0</v>
      </c>
      <c r="AF663" s="60">
        <v>0</v>
      </c>
    </row>
    <row r="664" spans="1:32">
      <c r="A664" s="62">
        <v>1398102</v>
      </c>
      <c r="B664" s="49" t="s">
        <v>1020</v>
      </c>
      <c r="C664" s="49">
        <v>13981</v>
      </c>
      <c r="D664" s="49">
        <v>2</v>
      </c>
      <c r="E664" s="49">
        <v>100311</v>
      </c>
      <c r="F664" s="49" t="s">
        <v>464</v>
      </c>
      <c r="G664" s="49" t="s">
        <v>464</v>
      </c>
      <c r="H664" s="49" t="s">
        <v>464</v>
      </c>
      <c r="I664" s="49" t="s">
        <v>464</v>
      </c>
      <c r="J664" s="49" t="s">
        <v>464</v>
      </c>
      <c r="K664" s="49" t="s">
        <v>464</v>
      </c>
      <c r="L664" s="49">
        <v>2349</v>
      </c>
      <c r="M664" s="49">
        <v>377</v>
      </c>
      <c r="N664" s="49">
        <v>170</v>
      </c>
      <c r="O664" s="49">
        <v>140</v>
      </c>
      <c r="P664" s="49">
        <v>0</v>
      </c>
      <c r="Q664" s="49">
        <v>0</v>
      </c>
      <c r="R664" s="49">
        <v>89</v>
      </c>
      <c r="S664" s="49">
        <v>0</v>
      </c>
      <c r="T664" s="49">
        <v>0</v>
      </c>
      <c r="U664" s="49">
        <v>500</v>
      </c>
      <c r="V664" s="49">
        <v>0</v>
      </c>
      <c r="W664" s="49">
        <v>0</v>
      </c>
      <c r="X664" s="49">
        <v>0</v>
      </c>
      <c r="Y664" s="49">
        <v>0</v>
      </c>
      <c r="Z664" s="49">
        <v>0</v>
      </c>
      <c r="AA664" s="60">
        <v>0</v>
      </c>
      <c r="AB664" s="49">
        <v>0</v>
      </c>
      <c r="AC664" s="60">
        <v>0</v>
      </c>
      <c r="AD664" s="49">
        <v>0</v>
      </c>
      <c r="AE664" s="60">
        <v>0</v>
      </c>
      <c r="AF664" s="60">
        <v>0</v>
      </c>
    </row>
    <row r="665" spans="1:32">
      <c r="A665" s="62">
        <v>1398103</v>
      </c>
      <c r="B665" s="49" t="s">
        <v>1020</v>
      </c>
      <c r="C665" s="49">
        <v>13981</v>
      </c>
      <c r="D665" s="49">
        <v>3</v>
      </c>
      <c r="E665" s="49" t="s">
        <v>464</v>
      </c>
      <c r="F665" s="49">
        <v>1</v>
      </c>
      <c r="G665" s="49">
        <v>660</v>
      </c>
      <c r="H665" s="49" t="s">
        <v>464</v>
      </c>
      <c r="I665" s="49" t="s">
        <v>464</v>
      </c>
      <c r="J665" s="49" t="s">
        <v>464</v>
      </c>
      <c r="K665" s="49" t="s">
        <v>464</v>
      </c>
      <c r="L665" s="49">
        <v>3619</v>
      </c>
      <c r="M665" s="49">
        <v>581</v>
      </c>
      <c r="N665" s="49">
        <v>262</v>
      </c>
      <c r="O665" s="49">
        <v>216</v>
      </c>
      <c r="P665" s="49">
        <v>0</v>
      </c>
      <c r="Q665" s="49">
        <v>0</v>
      </c>
      <c r="R665" s="49">
        <v>89</v>
      </c>
      <c r="S665" s="49">
        <v>0</v>
      </c>
      <c r="T665" s="49">
        <v>0</v>
      </c>
      <c r="U665" s="49">
        <v>500</v>
      </c>
      <c r="V665" s="49">
        <v>0</v>
      </c>
      <c r="W665" s="49">
        <v>0</v>
      </c>
      <c r="X665" s="49">
        <v>0</v>
      </c>
      <c r="Y665" s="49">
        <v>0</v>
      </c>
      <c r="Z665" s="49">
        <v>0</v>
      </c>
      <c r="AA665" s="60">
        <v>0</v>
      </c>
      <c r="AB665" s="49">
        <v>0</v>
      </c>
      <c r="AC665" s="60">
        <v>0</v>
      </c>
      <c r="AD665" s="49">
        <v>0</v>
      </c>
      <c r="AE665" s="60">
        <v>0</v>
      </c>
      <c r="AF665" s="60">
        <v>0</v>
      </c>
    </row>
    <row r="666" spans="1:32">
      <c r="A666" s="62">
        <v>1398104</v>
      </c>
      <c r="B666" s="49" t="s">
        <v>1020</v>
      </c>
      <c r="C666" s="49">
        <v>13981</v>
      </c>
      <c r="D666" s="49">
        <v>4</v>
      </c>
      <c r="E666" s="49" t="s">
        <v>464</v>
      </c>
      <c r="F666" s="49">
        <v>2</v>
      </c>
      <c r="G666" s="49">
        <v>1650</v>
      </c>
      <c r="H666" s="49">
        <v>1</v>
      </c>
      <c r="I666" s="49">
        <v>220</v>
      </c>
      <c r="J666" s="49">
        <v>3</v>
      </c>
      <c r="K666" s="49">
        <v>110</v>
      </c>
      <c r="L666" s="49">
        <v>5016</v>
      </c>
      <c r="M666" s="49">
        <v>805</v>
      </c>
      <c r="N666" s="49">
        <v>363</v>
      </c>
      <c r="O666" s="49">
        <v>300</v>
      </c>
      <c r="P666" s="49">
        <v>0</v>
      </c>
      <c r="Q666" s="49">
        <v>0</v>
      </c>
      <c r="R666" s="49">
        <v>89</v>
      </c>
      <c r="S666" s="49">
        <v>0</v>
      </c>
      <c r="T666" s="49">
        <v>0</v>
      </c>
      <c r="U666" s="49">
        <v>500</v>
      </c>
      <c r="V666" s="49">
        <v>0</v>
      </c>
      <c r="W666" s="49">
        <v>0</v>
      </c>
      <c r="X666" s="49">
        <v>0</v>
      </c>
      <c r="Y666" s="49">
        <v>0</v>
      </c>
      <c r="Z666" s="49">
        <v>0</v>
      </c>
      <c r="AA666" s="60">
        <v>0</v>
      </c>
      <c r="AB666" s="49">
        <v>0</v>
      </c>
      <c r="AC666" s="60">
        <v>0</v>
      </c>
      <c r="AD666" s="49">
        <v>0</v>
      </c>
      <c r="AE666" s="60">
        <v>0</v>
      </c>
      <c r="AF666" s="60">
        <v>0</v>
      </c>
    </row>
    <row r="667" spans="1:32">
      <c r="A667" s="62">
        <v>1398105</v>
      </c>
      <c r="B667" s="49" t="s">
        <v>1020</v>
      </c>
      <c r="C667" s="49">
        <v>13981</v>
      </c>
      <c r="D667" s="49">
        <v>5</v>
      </c>
      <c r="E667" s="49" t="s">
        <v>464</v>
      </c>
      <c r="F667" s="49">
        <v>4</v>
      </c>
      <c r="G667" s="49">
        <v>10</v>
      </c>
      <c r="H667" s="49" t="s">
        <v>464</v>
      </c>
      <c r="I667" s="49" t="s">
        <v>464</v>
      </c>
      <c r="J667" s="49" t="s">
        <v>464</v>
      </c>
      <c r="K667" s="49" t="s">
        <v>464</v>
      </c>
      <c r="L667" s="49">
        <v>6540</v>
      </c>
      <c r="M667" s="49">
        <v>1050</v>
      </c>
      <c r="N667" s="49">
        <v>473</v>
      </c>
      <c r="O667" s="49">
        <v>391</v>
      </c>
      <c r="P667" s="49">
        <v>0</v>
      </c>
      <c r="Q667" s="49">
        <v>0</v>
      </c>
      <c r="R667" s="49">
        <v>89</v>
      </c>
      <c r="S667" s="49">
        <v>0</v>
      </c>
      <c r="T667" s="49">
        <v>0</v>
      </c>
      <c r="U667" s="49">
        <v>500</v>
      </c>
      <c r="V667" s="49">
        <v>0</v>
      </c>
      <c r="W667" s="49">
        <v>0</v>
      </c>
      <c r="X667" s="49">
        <v>0</v>
      </c>
      <c r="Y667" s="49">
        <v>0</v>
      </c>
      <c r="Z667" s="49">
        <v>0</v>
      </c>
      <c r="AA667" s="60">
        <v>0</v>
      </c>
      <c r="AB667" s="49">
        <v>0</v>
      </c>
      <c r="AC667" s="60">
        <v>0</v>
      </c>
      <c r="AD667" s="49">
        <v>0</v>
      </c>
      <c r="AE667" s="60">
        <v>0</v>
      </c>
      <c r="AF667" s="60">
        <v>0</v>
      </c>
    </row>
    <row r="668" spans="1:32">
      <c r="A668" s="62">
        <v>1398106</v>
      </c>
      <c r="B668" s="49" t="s">
        <v>1020</v>
      </c>
      <c r="C668" s="49">
        <v>13981</v>
      </c>
      <c r="D668" s="49">
        <v>6</v>
      </c>
      <c r="E668" s="49" t="s">
        <v>464</v>
      </c>
      <c r="F668" s="49">
        <v>1</v>
      </c>
      <c r="G668" s="49">
        <v>780</v>
      </c>
      <c r="H668" s="49" t="s">
        <v>464</v>
      </c>
      <c r="I668" s="49" t="s">
        <v>464</v>
      </c>
      <c r="J668" s="49" t="s">
        <v>464</v>
      </c>
      <c r="K668" s="49" t="s">
        <v>464</v>
      </c>
      <c r="L668" s="49">
        <v>8191</v>
      </c>
      <c r="M668" s="49">
        <v>1315</v>
      </c>
      <c r="N668" s="49">
        <v>593</v>
      </c>
      <c r="O668" s="49">
        <v>490</v>
      </c>
      <c r="P668" s="49">
        <v>0</v>
      </c>
      <c r="Q668" s="49">
        <v>0</v>
      </c>
      <c r="R668" s="49">
        <v>89</v>
      </c>
      <c r="S668" s="49">
        <v>0</v>
      </c>
      <c r="T668" s="49">
        <v>0</v>
      </c>
      <c r="U668" s="49">
        <v>500</v>
      </c>
      <c r="V668" s="49">
        <v>0</v>
      </c>
      <c r="W668" s="49">
        <v>0</v>
      </c>
      <c r="X668" s="49">
        <v>0</v>
      </c>
      <c r="Y668" s="49">
        <v>0</v>
      </c>
      <c r="Z668" s="49">
        <v>0</v>
      </c>
      <c r="AA668" s="60">
        <v>0</v>
      </c>
      <c r="AB668" s="49">
        <v>0</v>
      </c>
      <c r="AC668" s="60">
        <v>0</v>
      </c>
      <c r="AD668" s="49">
        <v>0</v>
      </c>
      <c r="AE668" s="60">
        <v>0</v>
      </c>
      <c r="AF668" s="60">
        <v>0</v>
      </c>
    </row>
    <row r="669" spans="1:32">
      <c r="A669" s="62">
        <v>1398107</v>
      </c>
      <c r="B669" s="49" t="s">
        <v>1020</v>
      </c>
      <c r="C669" s="49">
        <v>13981</v>
      </c>
      <c r="D669" s="49">
        <v>7</v>
      </c>
      <c r="E669" s="49" t="s">
        <v>464</v>
      </c>
      <c r="F669" s="49">
        <v>20</v>
      </c>
      <c r="G669" s="49">
        <v>1000</v>
      </c>
      <c r="H669" s="49" t="s">
        <v>464</v>
      </c>
      <c r="I669" s="49" t="s">
        <v>464</v>
      </c>
      <c r="J669" s="49" t="s">
        <v>464</v>
      </c>
      <c r="K669" s="49" t="s">
        <v>464</v>
      </c>
      <c r="L669" s="49">
        <v>9969</v>
      </c>
      <c r="M669" s="49">
        <v>1601</v>
      </c>
      <c r="N669" s="49">
        <v>722</v>
      </c>
      <c r="O669" s="49">
        <v>596</v>
      </c>
      <c r="P669" s="49">
        <v>0</v>
      </c>
      <c r="Q669" s="49">
        <v>0</v>
      </c>
      <c r="R669" s="49">
        <v>89</v>
      </c>
      <c r="S669" s="49">
        <v>0</v>
      </c>
      <c r="T669" s="49">
        <v>0</v>
      </c>
      <c r="U669" s="49">
        <v>500</v>
      </c>
      <c r="V669" s="49">
        <v>0</v>
      </c>
      <c r="W669" s="49">
        <v>0</v>
      </c>
      <c r="X669" s="49">
        <v>0</v>
      </c>
      <c r="Y669" s="49">
        <v>0</v>
      </c>
      <c r="Z669" s="49">
        <v>0</v>
      </c>
      <c r="AA669" s="60">
        <v>0</v>
      </c>
      <c r="AB669" s="49">
        <v>0</v>
      </c>
      <c r="AC669" s="60">
        <v>0</v>
      </c>
      <c r="AD669" s="49">
        <v>0</v>
      </c>
      <c r="AE669" s="60">
        <v>0</v>
      </c>
      <c r="AF669" s="60">
        <v>0</v>
      </c>
    </row>
    <row r="670" spans="1:32">
      <c r="A670" s="62">
        <v>1398108</v>
      </c>
      <c r="B670" s="49" t="s">
        <v>1020</v>
      </c>
      <c r="C670" s="49">
        <v>13981</v>
      </c>
      <c r="D670" s="49">
        <v>8</v>
      </c>
      <c r="E670" s="49">
        <v>100321</v>
      </c>
      <c r="F670" s="49" t="s">
        <v>464</v>
      </c>
      <c r="G670" s="49" t="s">
        <v>464</v>
      </c>
      <c r="H670" s="49" t="s">
        <v>464</v>
      </c>
      <c r="I670" s="49" t="s">
        <v>464</v>
      </c>
      <c r="J670" s="49" t="s">
        <v>464</v>
      </c>
      <c r="K670" s="49" t="s">
        <v>464</v>
      </c>
      <c r="L670" s="49">
        <v>11874</v>
      </c>
      <c r="M670" s="49">
        <v>1907</v>
      </c>
      <c r="N670" s="49">
        <v>860</v>
      </c>
      <c r="O670" s="49">
        <v>710</v>
      </c>
      <c r="P670" s="49">
        <v>0</v>
      </c>
      <c r="Q670" s="49">
        <v>0</v>
      </c>
      <c r="R670" s="49">
        <v>89</v>
      </c>
      <c r="S670" s="49">
        <v>0</v>
      </c>
      <c r="T670" s="49">
        <v>0</v>
      </c>
      <c r="U670" s="49">
        <v>500</v>
      </c>
      <c r="V670" s="49">
        <v>0</v>
      </c>
      <c r="W670" s="49">
        <v>0</v>
      </c>
      <c r="X670" s="49">
        <v>0</v>
      </c>
      <c r="Y670" s="49">
        <v>0</v>
      </c>
      <c r="Z670" s="49">
        <v>0</v>
      </c>
      <c r="AA670" s="60">
        <v>0</v>
      </c>
      <c r="AB670" s="49">
        <v>0</v>
      </c>
      <c r="AC670" s="60">
        <v>0</v>
      </c>
      <c r="AD670" s="49">
        <v>0</v>
      </c>
      <c r="AE670" s="60">
        <v>0</v>
      </c>
      <c r="AF670" s="60">
        <v>0</v>
      </c>
    </row>
    <row r="671" spans="1:32">
      <c r="A671" s="62">
        <v>1398109</v>
      </c>
      <c r="B671" s="49" t="s">
        <v>1020</v>
      </c>
      <c r="C671" s="49">
        <v>13981</v>
      </c>
      <c r="D671" s="49">
        <v>9</v>
      </c>
      <c r="E671" s="49" t="s">
        <v>464</v>
      </c>
      <c r="F671" s="49">
        <v>2</v>
      </c>
      <c r="G671" s="49">
        <v>2550</v>
      </c>
      <c r="H671" s="49">
        <v>1</v>
      </c>
      <c r="I671" s="49">
        <v>340</v>
      </c>
      <c r="J671" s="49">
        <v>3</v>
      </c>
      <c r="K671" s="49">
        <v>170</v>
      </c>
      <c r="L671" s="49">
        <v>13906</v>
      </c>
      <c r="M671" s="49">
        <v>2233</v>
      </c>
      <c r="N671" s="49">
        <v>1007</v>
      </c>
      <c r="O671" s="49">
        <v>832</v>
      </c>
      <c r="P671" s="49">
        <v>0</v>
      </c>
      <c r="Q671" s="49">
        <v>0</v>
      </c>
      <c r="R671" s="49">
        <v>89</v>
      </c>
      <c r="S671" s="49">
        <v>0</v>
      </c>
      <c r="T671" s="49">
        <v>0</v>
      </c>
      <c r="U671" s="49">
        <v>500</v>
      </c>
      <c r="V671" s="49">
        <v>0</v>
      </c>
      <c r="W671" s="49">
        <v>0</v>
      </c>
      <c r="X671" s="49">
        <v>0</v>
      </c>
      <c r="Y671" s="49">
        <v>0</v>
      </c>
      <c r="Z671" s="49">
        <v>0</v>
      </c>
      <c r="AA671" s="60">
        <v>0</v>
      </c>
      <c r="AB671" s="49">
        <v>0</v>
      </c>
      <c r="AC671" s="60">
        <v>0</v>
      </c>
      <c r="AD671" s="49">
        <v>0</v>
      </c>
      <c r="AE671" s="60">
        <v>0</v>
      </c>
      <c r="AF671" s="60">
        <v>0</v>
      </c>
    </row>
    <row r="672" spans="1:32">
      <c r="A672" s="62">
        <v>1398110</v>
      </c>
      <c r="B672" s="49" t="s">
        <v>1020</v>
      </c>
      <c r="C672" s="49">
        <v>13981</v>
      </c>
      <c r="D672" s="49">
        <v>10</v>
      </c>
      <c r="E672" s="49" t="s">
        <v>464</v>
      </c>
      <c r="F672" s="49">
        <v>4</v>
      </c>
      <c r="G672" s="49">
        <v>12</v>
      </c>
      <c r="H672" s="49" t="s">
        <v>464</v>
      </c>
      <c r="I672" s="49" t="s">
        <v>464</v>
      </c>
      <c r="J672" s="49" t="s">
        <v>464</v>
      </c>
      <c r="K672" s="49" t="s">
        <v>464</v>
      </c>
      <c r="L672" s="49">
        <v>16065</v>
      </c>
      <c r="M672" s="49">
        <v>2580</v>
      </c>
      <c r="N672" s="49">
        <v>1163</v>
      </c>
      <c r="O672" s="49">
        <v>961</v>
      </c>
      <c r="P672" s="49">
        <v>0</v>
      </c>
      <c r="Q672" s="49">
        <v>0</v>
      </c>
      <c r="R672" s="49">
        <v>89</v>
      </c>
      <c r="S672" s="49">
        <v>0</v>
      </c>
      <c r="T672" s="49">
        <v>0</v>
      </c>
      <c r="U672" s="49">
        <v>500</v>
      </c>
      <c r="V672" s="49">
        <v>0</v>
      </c>
      <c r="W672" s="49">
        <v>0</v>
      </c>
      <c r="X672" s="49">
        <v>0</v>
      </c>
      <c r="Y672" s="49">
        <v>0</v>
      </c>
      <c r="Z672" s="49">
        <v>0</v>
      </c>
      <c r="AA672" s="60">
        <v>0</v>
      </c>
      <c r="AB672" s="49">
        <v>0</v>
      </c>
      <c r="AC672" s="60">
        <v>0</v>
      </c>
      <c r="AD672" s="49">
        <v>0</v>
      </c>
      <c r="AE672" s="60">
        <v>0</v>
      </c>
      <c r="AF672" s="60">
        <v>0</v>
      </c>
    </row>
    <row r="673" spans="1:32">
      <c r="A673" s="62">
        <v>1398111</v>
      </c>
      <c r="B673" s="49" t="s">
        <v>1020</v>
      </c>
      <c r="C673" s="49">
        <v>13981</v>
      </c>
      <c r="D673" s="49">
        <v>11</v>
      </c>
      <c r="E673" s="49" t="s">
        <v>464</v>
      </c>
      <c r="F673" s="49">
        <v>1</v>
      </c>
      <c r="G673" s="49">
        <v>1380</v>
      </c>
      <c r="H673" s="49" t="s">
        <v>464</v>
      </c>
      <c r="I673" s="49" t="s">
        <v>464</v>
      </c>
      <c r="J673" s="49" t="s">
        <v>464</v>
      </c>
      <c r="K673" s="49" t="s">
        <v>464</v>
      </c>
      <c r="L673" s="49">
        <v>18986</v>
      </c>
      <c r="M673" s="49">
        <v>3049</v>
      </c>
      <c r="N673" s="49">
        <v>1375</v>
      </c>
      <c r="O673" s="49">
        <v>1136</v>
      </c>
      <c r="P673" s="49">
        <v>0</v>
      </c>
      <c r="Q673" s="49">
        <v>0</v>
      </c>
      <c r="R673" s="49">
        <v>89</v>
      </c>
      <c r="S673" s="49">
        <v>0</v>
      </c>
      <c r="T673" s="49">
        <v>0</v>
      </c>
      <c r="U673" s="49">
        <v>500</v>
      </c>
      <c r="V673" s="49">
        <v>0</v>
      </c>
      <c r="W673" s="49">
        <v>0</v>
      </c>
      <c r="X673" s="49">
        <v>0</v>
      </c>
      <c r="Y673" s="49">
        <v>0</v>
      </c>
      <c r="Z673" s="49">
        <v>0</v>
      </c>
      <c r="AA673" s="60">
        <v>0</v>
      </c>
      <c r="AB673" s="49">
        <v>0</v>
      </c>
      <c r="AC673" s="60">
        <v>0</v>
      </c>
      <c r="AD673" s="49">
        <v>0</v>
      </c>
      <c r="AE673" s="60">
        <v>0</v>
      </c>
      <c r="AF673" s="60">
        <v>0</v>
      </c>
    </row>
    <row r="674" spans="1:32">
      <c r="A674" s="62">
        <v>1398112</v>
      </c>
      <c r="B674" s="49" t="s">
        <v>1020</v>
      </c>
      <c r="C674" s="49">
        <v>13981</v>
      </c>
      <c r="D674" s="49">
        <v>12</v>
      </c>
      <c r="E674" s="49" t="s">
        <v>464</v>
      </c>
      <c r="F674" s="49">
        <v>19</v>
      </c>
      <c r="G674" s="49">
        <v>1500</v>
      </c>
      <c r="H674" s="49" t="s">
        <v>464</v>
      </c>
      <c r="I674" s="49" t="s">
        <v>464</v>
      </c>
      <c r="J674" s="49" t="s">
        <v>464</v>
      </c>
      <c r="K674" s="49" t="s">
        <v>464</v>
      </c>
      <c r="L674" s="49">
        <v>22987</v>
      </c>
      <c r="M674" s="49">
        <v>3692</v>
      </c>
      <c r="N674" s="49">
        <v>1665</v>
      </c>
      <c r="O674" s="49">
        <v>1375</v>
      </c>
      <c r="P674" s="49">
        <v>0</v>
      </c>
      <c r="Q674" s="49">
        <v>0</v>
      </c>
      <c r="R674" s="49">
        <v>89</v>
      </c>
      <c r="S674" s="49">
        <v>0</v>
      </c>
      <c r="T674" s="49">
        <v>0</v>
      </c>
      <c r="U674" s="49">
        <v>500</v>
      </c>
      <c r="V674" s="49">
        <v>0</v>
      </c>
      <c r="W674" s="49">
        <v>0</v>
      </c>
      <c r="X674" s="49">
        <v>0</v>
      </c>
      <c r="Y674" s="49">
        <v>0</v>
      </c>
      <c r="Z674" s="49">
        <v>0</v>
      </c>
      <c r="AA674" s="60">
        <v>0</v>
      </c>
      <c r="AB674" s="49">
        <v>0</v>
      </c>
      <c r="AC674" s="60">
        <v>0</v>
      </c>
      <c r="AD674" s="49">
        <v>0</v>
      </c>
      <c r="AE674" s="60">
        <v>0</v>
      </c>
      <c r="AF674" s="60">
        <v>0</v>
      </c>
    </row>
    <row r="675" spans="1:32">
      <c r="A675" s="62">
        <v>1398113</v>
      </c>
      <c r="B675" s="49" t="s">
        <v>1020</v>
      </c>
      <c r="C675" s="49">
        <v>13981</v>
      </c>
      <c r="D675" s="49">
        <v>13</v>
      </c>
      <c r="E675" s="49">
        <v>100331</v>
      </c>
      <c r="F675" s="49" t="s">
        <v>464</v>
      </c>
      <c r="G675" s="49" t="s">
        <v>464</v>
      </c>
      <c r="H675" s="49" t="s">
        <v>464</v>
      </c>
      <c r="I675" s="49" t="s">
        <v>464</v>
      </c>
      <c r="J675" s="49" t="s">
        <v>464</v>
      </c>
      <c r="K675" s="49" t="s">
        <v>464</v>
      </c>
      <c r="L675" s="49">
        <v>28448</v>
      </c>
      <c r="M675" s="49">
        <v>4569</v>
      </c>
      <c r="N675" s="49">
        <v>2060</v>
      </c>
      <c r="O675" s="49">
        <v>1702</v>
      </c>
      <c r="P675" s="49">
        <v>0</v>
      </c>
      <c r="Q675" s="49">
        <v>0</v>
      </c>
      <c r="R675" s="49">
        <v>89</v>
      </c>
      <c r="S675" s="49">
        <v>0</v>
      </c>
      <c r="T675" s="49">
        <v>0</v>
      </c>
      <c r="U675" s="49">
        <v>500</v>
      </c>
      <c r="V675" s="49">
        <v>0</v>
      </c>
      <c r="W675" s="49">
        <v>0</v>
      </c>
      <c r="X675" s="49">
        <v>0</v>
      </c>
      <c r="Y675" s="49">
        <v>0</v>
      </c>
      <c r="Z675" s="49">
        <v>0</v>
      </c>
      <c r="AA675" s="60">
        <v>0</v>
      </c>
      <c r="AB675" s="49">
        <v>0</v>
      </c>
      <c r="AC675" s="60">
        <v>0</v>
      </c>
      <c r="AD675" s="49">
        <v>0</v>
      </c>
      <c r="AE675" s="60">
        <v>0</v>
      </c>
      <c r="AF675" s="60">
        <v>0</v>
      </c>
    </row>
    <row r="676" spans="1:32">
      <c r="A676" s="62">
        <v>1398114</v>
      </c>
      <c r="B676" s="49" t="s">
        <v>1020</v>
      </c>
      <c r="C676" s="49">
        <v>13981</v>
      </c>
      <c r="D676" s="49">
        <v>14</v>
      </c>
      <c r="E676" s="49" t="s">
        <v>464</v>
      </c>
      <c r="F676" s="49">
        <v>2</v>
      </c>
      <c r="G676" s="49">
        <v>9150</v>
      </c>
      <c r="H676" s="49">
        <v>1</v>
      </c>
      <c r="I676" s="49">
        <v>1220</v>
      </c>
      <c r="J676" s="49">
        <v>3</v>
      </c>
      <c r="K676" s="49">
        <v>610</v>
      </c>
      <c r="L676" s="49">
        <v>35877</v>
      </c>
      <c r="M676" s="49">
        <v>5763</v>
      </c>
      <c r="N676" s="49">
        <v>2599</v>
      </c>
      <c r="O676" s="49">
        <v>2147</v>
      </c>
      <c r="P676" s="49">
        <v>0</v>
      </c>
      <c r="Q676" s="49">
        <v>0</v>
      </c>
      <c r="R676" s="49">
        <v>89</v>
      </c>
      <c r="S676" s="49">
        <v>0</v>
      </c>
      <c r="T676" s="49">
        <v>0</v>
      </c>
      <c r="U676" s="49">
        <v>500</v>
      </c>
      <c r="V676" s="49">
        <v>0</v>
      </c>
      <c r="W676" s="49">
        <v>0</v>
      </c>
      <c r="X676" s="49">
        <v>0</v>
      </c>
      <c r="Y676" s="49">
        <v>0</v>
      </c>
      <c r="Z676" s="49">
        <v>0</v>
      </c>
      <c r="AA676" s="60">
        <v>0</v>
      </c>
      <c r="AB676" s="49">
        <v>0</v>
      </c>
      <c r="AC676" s="60">
        <v>0</v>
      </c>
      <c r="AD676" s="49">
        <v>0</v>
      </c>
      <c r="AE676" s="60">
        <v>0</v>
      </c>
      <c r="AF676" s="60">
        <v>0</v>
      </c>
    </row>
    <row r="677" spans="1:32">
      <c r="A677" s="62">
        <v>1398115</v>
      </c>
      <c r="B677" s="49" t="s">
        <v>1020</v>
      </c>
      <c r="C677" s="49">
        <v>13981</v>
      </c>
      <c r="D677" s="49">
        <v>15</v>
      </c>
      <c r="E677" s="49" t="s">
        <v>464</v>
      </c>
      <c r="F677" s="49">
        <v>4</v>
      </c>
      <c r="G677" s="49">
        <v>14</v>
      </c>
      <c r="H677" s="49" t="s">
        <v>464</v>
      </c>
      <c r="I677" s="49" t="s">
        <v>464</v>
      </c>
      <c r="J677" s="49" t="s">
        <v>464</v>
      </c>
      <c r="K677" s="49" t="s">
        <v>464</v>
      </c>
      <c r="L677" s="49">
        <v>46037</v>
      </c>
      <c r="M677" s="49">
        <v>7395</v>
      </c>
      <c r="N677" s="49">
        <v>3335</v>
      </c>
      <c r="O677" s="49">
        <v>2755</v>
      </c>
      <c r="P677" s="49">
        <v>0</v>
      </c>
      <c r="Q677" s="49">
        <v>0</v>
      </c>
      <c r="R677" s="49">
        <v>89</v>
      </c>
      <c r="S677" s="49">
        <v>0</v>
      </c>
      <c r="T677" s="49">
        <v>0</v>
      </c>
      <c r="U677" s="49">
        <v>500</v>
      </c>
      <c r="V677" s="49">
        <v>0</v>
      </c>
      <c r="W677" s="49">
        <v>0</v>
      </c>
      <c r="X677" s="49">
        <v>0</v>
      </c>
      <c r="Y677" s="49">
        <v>0</v>
      </c>
      <c r="Z677" s="49">
        <v>0</v>
      </c>
      <c r="AA677" s="60">
        <v>0</v>
      </c>
      <c r="AB677" s="49">
        <v>0</v>
      </c>
      <c r="AC677" s="60">
        <v>0</v>
      </c>
      <c r="AD677" s="49">
        <v>0</v>
      </c>
      <c r="AE677" s="60">
        <v>0</v>
      </c>
      <c r="AF677" s="60">
        <v>0</v>
      </c>
    </row>
    <row r="678" spans="1:32">
      <c r="A678" s="62">
        <v>1398116</v>
      </c>
      <c r="B678" s="49" t="s">
        <v>1020</v>
      </c>
      <c r="C678" s="49">
        <v>13981</v>
      </c>
      <c r="D678" s="49">
        <v>16</v>
      </c>
      <c r="E678" s="49" t="s">
        <v>464</v>
      </c>
      <c r="F678" s="49">
        <v>1</v>
      </c>
      <c r="G678" s="49">
        <v>6840</v>
      </c>
      <c r="H678" s="49" t="s">
        <v>464</v>
      </c>
      <c r="I678" s="49" t="s">
        <v>464</v>
      </c>
      <c r="J678" s="49" t="s">
        <v>464</v>
      </c>
      <c r="K678" s="49" t="s">
        <v>464</v>
      </c>
      <c r="L678" s="49">
        <v>59944</v>
      </c>
      <c r="M678" s="49">
        <v>9628</v>
      </c>
      <c r="N678" s="49">
        <v>4342</v>
      </c>
      <c r="O678" s="49">
        <v>3587</v>
      </c>
      <c r="P678" s="49">
        <v>0</v>
      </c>
      <c r="Q678" s="49">
        <v>0</v>
      </c>
      <c r="R678" s="49">
        <v>89</v>
      </c>
      <c r="S678" s="49">
        <v>0</v>
      </c>
      <c r="T678" s="49">
        <v>0</v>
      </c>
      <c r="U678" s="49">
        <v>500</v>
      </c>
      <c r="V678" s="49">
        <v>0</v>
      </c>
      <c r="W678" s="49">
        <v>0</v>
      </c>
      <c r="X678" s="49">
        <v>0</v>
      </c>
      <c r="Y678" s="49">
        <v>0</v>
      </c>
      <c r="Z678" s="49">
        <v>0</v>
      </c>
      <c r="AA678" s="60">
        <v>0</v>
      </c>
      <c r="AB678" s="49">
        <v>0</v>
      </c>
      <c r="AC678" s="60">
        <v>0</v>
      </c>
      <c r="AD678" s="49">
        <v>0</v>
      </c>
      <c r="AE678" s="60">
        <v>0</v>
      </c>
      <c r="AF678" s="60">
        <v>0</v>
      </c>
    </row>
    <row r="679" spans="1:32">
      <c r="A679" s="62">
        <v>1398117</v>
      </c>
      <c r="B679" s="49" t="s">
        <v>1020</v>
      </c>
      <c r="C679" s="49">
        <v>13981</v>
      </c>
      <c r="D679" s="49">
        <v>17</v>
      </c>
      <c r="E679" s="49" t="s">
        <v>464</v>
      </c>
      <c r="F679" s="49">
        <v>20</v>
      </c>
      <c r="G679" s="49">
        <v>2000</v>
      </c>
      <c r="H679" s="49" t="s">
        <v>464</v>
      </c>
      <c r="I679" s="49" t="s">
        <v>464</v>
      </c>
      <c r="J679" s="49" t="s">
        <v>464</v>
      </c>
      <c r="K679" s="49" t="s">
        <v>464</v>
      </c>
      <c r="L679" s="49">
        <v>78994</v>
      </c>
      <c r="M679" s="49">
        <v>12688</v>
      </c>
      <c r="N679" s="49">
        <v>5722</v>
      </c>
      <c r="O679" s="49">
        <v>4727</v>
      </c>
      <c r="P679" s="49">
        <v>0</v>
      </c>
      <c r="Q679" s="49">
        <v>0</v>
      </c>
      <c r="R679" s="49">
        <v>89</v>
      </c>
      <c r="S679" s="49">
        <v>0</v>
      </c>
      <c r="T679" s="49">
        <v>0</v>
      </c>
      <c r="U679" s="49">
        <v>500</v>
      </c>
      <c r="V679" s="49">
        <v>0</v>
      </c>
      <c r="W679" s="49">
        <v>0</v>
      </c>
      <c r="X679" s="49">
        <v>0</v>
      </c>
      <c r="Y679" s="49">
        <v>0</v>
      </c>
      <c r="Z679" s="49">
        <v>0</v>
      </c>
      <c r="AA679" s="60">
        <v>0</v>
      </c>
      <c r="AB679" s="49">
        <v>0</v>
      </c>
      <c r="AC679" s="60">
        <v>0</v>
      </c>
      <c r="AD679" s="49">
        <v>0</v>
      </c>
      <c r="AE679" s="60">
        <v>0</v>
      </c>
      <c r="AF679" s="60">
        <v>0</v>
      </c>
    </row>
    <row r="680" spans="1:32">
      <c r="A680" s="62">
        <v>1398118</v>
      </c>
      <c r="B680" s="49" t="s">
        <v>1020</v>
      </c>
      <c r="C680" s="49">
        <v>13981</v>
      </c>
      <c r="D680" s="49">
        <v>18</v>
      </c>
      <c r="E680" s="49">
        <v>100341</v>
      </c>
      <c r="F680" s="49" t="s">
        <v>464</v>
      </c>
      <c r="G680" s="49" t="s">
        <v>464</v>
      </c>
      <c r="H680" s="49" t="s">
        <v>464</v>
      </c>
      <c r="I680" s="49" t="s">
        <v>464</v>
      </c>
      <c r="J680" s="49" t="s">
        <v>464</v>
      </c>
      <c r="K680" s="49" t="s">
        <v>464</v>
      </c>
      <c r="L680" s="49">
        <v>105092</v>
      </c>
      <c r="M680" s="49">
        <v>16881</v>
      </c>
      <c r="N680" s="49">
        <v>7613</v>
      </c>
      <c r="O680" s="49">
        <v>6289</v>
      </c>
      <c r="P680" s="49">
        <v>0</v>
      </c>
      <c r="Q680" s="49">
        <v>0</v>
      </c>
      <c r="R680" s="49">
        <v>89</v>
      </c>
      <c r="S680" s="49">
        <v>0</v>
      </c>
      <c r="T680" s="49">
        <v>0</v>
      </c>
      <c r="U680" s="49">
        <v>500</v>
      </c>
      <c r="V680" s="49">
        <v>0</v>
      </c>
      <c r="W680" s="49">
        <v>0</v>
      </c>
      <c r="X680" s="49">
        <v>0</v>
      </c>
      <c r="Y680" s="49">
        <v>0</v>
      </c>
      <c r="Z680" s="49">
        <v>0</v>
      </c>
      <c r="AA680" s="60">
        <v>0</v>
      </c>
      <c r="AB680" s="49">
        <v>0</v>
      </c>
      <c r="AC680" s="60">
        <v>0</v>
      </c>
      <c r="AD680" s="49">
        <v>0</v>
      </c>
      <c r="AE680" s="60">
        <v>0</v>
      </c>
      <c r="AF680" s="60">
        <v>0</v>
      </c>
    </row>
    <row r="681" spans="1:32">
      <c r="A681" s="62">
        <v>1398119</v>
      </c>
      <c r="B681" s="49" t="s">
        <v>1020</v>
      </c>
      <c r="C681" s="49">
        <v>13981</v>
      </c>
      <c r="D681" s="49">
        <v>19</v>
      </c>
      <c r="E681" s="49" t="s">
        <v>464</v>
      </c>
      <c r="F681" s="49">
        <v>2</v>
      </c>
      <c r="G681" s="49">
        <v>43800</v>
      </c>
      <c r="H681" s="49">
        <v>1</v>
      </c>
      <c r="I681" s="49">
        <v>5840</v>
      </c>
      <c r="J681" s="49">
        <v>3</v>
      </c>
      <c r="K681" s="49">
        <v>2920</v>
      </c>
      <c r="L681" s="49">
        <v>140843</v>
      </c>
      <c r="M681" s="49">
        <v>22623</v>
      </c>
      <c r="N681" s="49">
        <v>10202</v>
      </c>
      <c r="O681" s="49">
        <v>8428</v>
      </c>
      <c r="P681" s="49">
        <v>0</v>
      </c>
      <c r="Q681" s="49">
        <v>0</v>
      </c>
      <c r="R681" s="49">
        <v>89</v>
      </c>
      <c r="S681" s="49">
        <v>0</v>
      </c>
      <c r="T681" s="49">
        <v>0</v>
      </c>
      <c r="U681" s="49">
        <v>500</v>
      </c>
      <c r="V681" s="49">
        <v>0</v>
      </c>
      <c r="W681" s="49">
        <v>0</v>
      </c>
      <c r="X681" s="49">
        <v>0</v>
      </c>
      <c r="Y681" s="49">
        <v>0</v>
      </c>
      <c r="Z681" s="49">
        <v>0</v>
      </c>
      <c r="AA681" s="60">
        <v>0</v>
      </c>
      <c r="AB681" s="49">
        <v>0</v>
      </c>
      <c r="AC681" s="60">
        <v>0</v>
      </c>
      <c r="AD681" s="49">
        <v>0</v>
      </c>
      <c r="AE681" s="60">
        <v>0</v>
      </c>
      <c r="AF681" s="60">
        <v>0</v>
      </c>
    </row>
    <row r="682" spans="1:32">
      <c r="A682" s="62">
        <v>1398120</v>
      </c>
      <c r="B682" s="49" t="s">
        <v>1020</v>
      </c>
      <c r="C682" s="49">
        <v>13981</v>
      </c>
      <c r="D682" s="49">
        <v>20</v>
      </c>
      <c r="E682" s="49" t="s">
        <v>464</v>
      </c>
      <c r="F682" s="49">
        <v>4</v>
      </c>
      <c r="G682" s="49">
        <v>16</v>
      </c>
      <c r="H682" s="49" t="s">
        <v>464</v>
      </c>
      <c r="I682" s="49" t="s">
        <v>464</v>
      </c>
      <c r="J682" s="49" t="s">
        <v>464</v>
      </c>
      <c r="K682" s="49" t="s">
        <v>464</v>
      </c>
      <c r="L682" s="49">
        <v>189801</v>
      </c>
      <c r="M682" s="49">
        <v>30487</v>
      </c>
      <c r="N682" s="49">
        <v>13749</v>
      </c>
      <c r="O682" s="49">
        <v>11358</v>
      </c>
      <c r="P682" s="49">
        <v>0</v>
      </c>
      <c r="Q682" s="49">
        <v>0</v>
      </c>
      <c r="R682" s="49">
        <v>89</v>
      </c>
      <c r="S682" s="49">
        <v>0</v>
      </c>
      <c r="T682" s="49">
        <v>0</v>
      </c>
      <c r="U682" s="49">
        <v>500</v>
      </c>
      <c r="V682" s="49">
        <v>0</v>
      </c>
      <c r="W682" s="49">
        <v>0</v>
      </c>
      <c r="X682" s="49">
        <v>0</v>
      </c>
      <c r="Y682" s="49">
        <v>0</v>
      </c>
      <c r="Z682" s="49">
        <v>0</v>
      </c>
      <c r="AA682" s="60">
        <v>0</v>
      </c>
      <c r="AB682" s="49">
        <v>0</v>
      </c>
      <c r="AC682" s="60">
        <v>0</v>
      </c>
      <c r="AD682" s="49">
        <v>0</v>
      </c>
      <c r="AE682" s="60">
        <v>0</v>
      </c>
      <c r="AF682" s="60">
        <v>0</v>
      </c>
    </row>
    <row r="683" spans="1:32">
      <c r="A683" s="62">
        <v>2198000</v>
      </c>
      <c r="B683" s="49" t="s">
        <v>1021</v>
      </c>
      <c r="C683" s="49">
        <v>21980</v>
      </c>
      <c r="D683" s="49">
        <v>0</v>
      </c>
      <c r="E683" s="49"/>
      <c r="L683" s="49">
        <v>709</v>
      </c>
      <c r="M683" s="49">
        <v>79</v>
      </c>
      <c r="N683" s="49">
        <v>52</v>
      </c>
      <c r="O683" s="49">
        <v>44</v>
      </c>
      <c r="P683" s="49">
        <v>0</v>
      </c>
      <c r="Q683" s="49">
        <v>0</v>
      </c>
      <c r="R683" s="49">
        <v>94</v>
      </c>
      <c r="S683" s="49">
        <v>0</v>
      </c>
      <c r="T683" s="49">
        <v>0</v>
      </c>
      <c r="U683" s="49">
        <v>500</v>
      </c>
      <c r="V683" s="49">
        <v>0</v>
      </c>
      <c r="W683" s="49">
        <v>0</v>
      </c>
      <c r="X683" s="49">
        <v>0</v>
      </c>
      <c r="Y683" s="49">
        <v>0</v>
      </c>
      <c r="Z683" s="49">
        <v>0</v>
      </c>
      <c r="AA683" s="60">
        <v>0</v>
      </c>
      <c r="AB683" s="49">
        <v>0</v>
      </c>
      <c r="AC683" s="60">
        <v>0</v>
      </c>
      <c r="AD683" s="49">
        <v>0</v>
      </c>
      <c r="AE683" s="60">
        <v>0</v>
      </c>
      <c r="AF683" s="60">
        <v>0</v>
      </c>
    </row>
    <row r="684" spans="1:32">
      <c r="A684" s="62">
        <v>2198001</v>
      </c>
      <c r="B684" s="49" t="s">
        <v>1021</v>
      </c>
      <c r="C684" s="49">
        <v>21980</v>
      </c>
      <c r="D684" s="49">
        <v>1</v>
      </c>
      <c r="E684" s="49" t="s">
        <v>464</v>
      </c>
      <c r="F684" s="49">
        <v>3</v>
      </c>
      <c r="G684" s="49">
        <v>170</v>
      </c>
      <c r="H684" s="49" t="s">
        <v>464</v>
      </c>
      <c r="I684" s="49" t="s">
        <v>464</v>
      </c>
      <c r="J684" s="49" t="s">
        <v>464</v>
      </c>
      <c r="K684" s="49" t="s">
        <v>464</v>
      </c>
      <c r="L684" s="49">
        <v>1559</v>
      </c>
      <c r="M684" s="49">
        <v>173</v>
      </c>
      <c r="N684" s="49">
        <v>114</v>
      </c>
      <c r="O684" s="49">
        <v>96</v>
      </c>
      <c r="P684" s="49">
        <v>0</v>
      </c>
      <c r="Q684" s="49">
        <v>0</v>
      </c>
      <c r="R684" s="49">
        <v>94</v>
      </c>
      <c r="S684" s="49">
        <v>0</v>
      </c>
      <c r="T684" s="49">
        <v>0</v>
      </c>
      <c r="U684" s="49">
        <v>500</v>
      </c>
      <c r="V684" s="49">
        <v>0</v>
      </c>
      <c r="W684" s="49">
        <v>0</v>
      </c>
      <c r="X684" s="49">
        <v>0</v>
      </c>
      <c r="Y684" s="49">
        <v>0</v>
      </c>
      <c r="Z684" s="49">
        <v>0</v>
      </c>
      <c r="AA684" s="60">
        <v>0</v>
      </c>
      <c r="AB684" s="49">
        <v>0</v>
      </c>
      <c r="AC684" s="60">
        <v>0</v>
      </c>
      <c r="AD684" s="49">
        <v>0</v>
      </c>
      <c r="AE684" s="60">
        <v>0</v>
      </c>
      <c r="AF684" s="60">
        <v>0</v>
      </c>
    </row>
    <row r="685" spans="1:32">
      <c r="A685" s="62">
        <v>2198002</v>
      </c>
      <c r="B685" s="49" t="s">
        <v>1021</v>
      </c>
      <c r="C685" s="49">
        <v>21980</v>
      </c>
      <c r="D685" s="49">
        <v>2</v>
      </c>
      <c r="E685" s="49">
        <v>100111</v>
      </c>
      <c r="F685" s="49" t="s">
        <v>464</v>
      </c>
      <c r="G685" s="49" t="s">
        <v>464</v>
      </c>
      <c r="H685" s="49" t="s">
        <v>464</v>
      </c>
      <c r="I685" s="49" t="s">
        <v>464</v>
      </c>
      <c r="J685" s="49" t="s">
        <v>464</v>
      </c>
      <c r="K685" s="49" t="s">
        <v>464</v>
      </c>
      <c r="L685" s="49">
        <v>2623</v>
      </c>
      <c r="M685" s="49">
        <v>292</v>
      </c>
      <c r="N685" s="49">
        <v>192</v>
      </c>
      <c r="O685" s="49">
        <v>162</v>
      </c>
      <c r="P685" s="49">
        <v>0</v>
      </c>
      <c r="Q685" s="49">
        <v>0</v>
      </c>
      <c r="R685" s="49">
        <v>94</v>
      </c>
      <c r="S685" s="49">
        <v>0</v>
      </c>
      <c r="T685" s="49">
        <v>0</v>
      </c>
      <c r="U685" s="49">
        <v>500</v>
      </c>
      <c r="V685" s="49">
        <v>0</v>
      </c>
      <c r="W685" s="49">
        <v>0</v>
      </c>
      <c r="X685" s="49">
        <v>0</v>
      </c>
      <c r="Y685" s="49">
        <v>0</v>
      </c>
      <c r="Z685" s="49">
        <v>0</v>
      </c>
      <c r="AA685" s="60">
        <v>0</v>
      </c>
      <c r="AB685" s="49">
        <v>0</v>
      </c>
      <c r="AC685" s="60">
        <v>0</v>
      </c>
      <c r="AD685" s="49">
        <v>0</v>
      </c>
      <c r="AE685" s="60">
        <v>0</v>
      </c>
      <c r="AF685" s="60">
        <v>0</v>
      </c>
    </row>
    <row r="686" spans="1:32">
      <c r="A686" s="62">
        <v>2198003</v>
      </c>
      <c r="B686" s="49" t="s">
        <v>1021</v>
      </c>
      <c r="C686" s="49">
        <v>21980</v>
      </c>
      <c r="D686" s="49">
        <v>3</v>
      </c>
      <c r="E686" s="49" t="s">
        <v>464</v>
      </c>
      <c r="F686" s="49">
        <v>3</v>
      </c>
      <c r="G686" s="49">
        <v>330</v>
      </c>
      <c r="H686" s="49" t="s">
        <v>464</v>
      </c>
      <c r="I686" s="49" t="s">
        <v>464</v>
      </c>
      <c r="J686" s="49" t="s">
        <v>464</v>
      </c>
      <c r="K686" s="49" t="s">
        <v>464</v>
      </c>
      <c r="L686" s="49">
        <v>4041</v>
      </c>
      <c r="M686" s="49">
        <v>450</v>
      </c>
      <c r="N686" s="49">
        <v>296</v>
      </c>
      <c r="O686" s="49">
        <v>250</v>
      </c>
      <c r="P686" s="49">
        <v>0</v>
      </c>
      <c r="Q686" s="49">
        <v>0</v>
      </c>
      <c r="R686" s="49">
        <v>94</v>
      </c>
      <c r="S686" s="49">
        <v>0</v>
      </c>
      <c r="T686" s="49">
        <v>0</v>
      </c>
      <c r="U686" s="49">
        <v>500</v>
      </c>
      <c r="V686" s="49">
        <v>0</v>
      </c>
      <c r="W686" s="49">
        <v>0</v>
      </c>
      <c r="X686" s="49">
        <v>0</v>
      </c>
      <c r="Y686" s="49">
        <v>0</v>
      </c>
      <c r="Z686" s="49">
        <v>0</v>
      </c>
      <c r="AA686" s="60">
        <v>0</v>
      </c>
      <c r="AB686" s="49">
        <v>0</v>
      </c>
      <c r="AC686" s="60">
        <v>0</v>
      </c>
      <c r="AD686" s="49">
        <v>0</v>
      </c>
      <c r="AE686" s="60">
        <v>0</v>
      </c>
      <c r="AF686" s="60">
        <v>0</v>
      </c>
    </row>
    <row r="687" spans="1:32">
      <c r="A687" s="62">
        <v>2198004</v>
      </c>
      <c r="B687" s="49" t="s">
        <v>1021</v>
      </c>
      <c r="C687" s="49">
        <v>21980</v>
      </c>
      <c r="D687" s="49">
        <v>4</v>
      </c>
      <c r="E687" s="49" t="s">
        <v>464</v>
      </c>
      <c r="F687" s="49">
        <v>2</v>
      </c>
      <c r="G687" s="49">
        <v>1650</v>
      </c>
      <c r="H687" s="49">
        <v>1</v>
      </c>
      <c r="I687" s="49">
        <v>220</v>
      </c>
      <c r="J687" s="49">
        <v>3</v>
      </c>
      <c r="K687" s="49">
        <v>110</v>
      </c>
      <c r="L687" s="49">
        <v>5601</v>
      </c>
      <c r="M687" s="49">
        <v>624</v>
      </c>
      <c r="N687" s="49">
        <v>410</v>
      </c>
      <c r="O687" s="49">
        <v>347</v>
      </c>
      <c r="P687" s="49">
        <v>0</v>
      </c>
      <c r="Q687" s="49">
        <v>0</v>
      </c>
      <c r="R687" s="49">
        <v>94</v>
      </c>
      <c r="S687" s="49">
        <v>0</v>
      </c>
      <c r="T687" s="49">
        <v>0</v>
      </c>
      <c r="U687" s="49">
        <v>500</v>
      </c>
      <c r="V687" s="49">
        <v>0</v>
      </c>
      <c r="W687" s="49">
        <v>0</v>
      </c>
      <c r="X687" s="49">
        <v>0</v>
      </c>
      <c r="Y687" s="49">
        <v>0</v>
      </c>
      <c r="Z687" s="49">
        <v>0</v>
      </c>
      <c r="AA687" s="60">
        <v>0</v>
      </c>
      <c r="AB687" s="49">
        <v>0</v>
      </c>
      <c r="AC687" s="60">
        <v>0</v>
      </c>
      <c r="AD687" s="49">
        <v>0</v>
      </c>
      <c r="AE687" s="60">
        <v>0</v>
      </c>
      <c r="AF687" s="60">
        <v>0</v>
      </c>
    </row>
    <row r="688" spans="1:32">
      <c r="A688" s="62">
        <v>2198005</v>
      </c>
      <c r="B688" s="49" t="s">
        <v>1021</v>
      </c>
      <c r="C688" s="49">
        <v>21980</v>
      </c>
      <c r="D688" s="49">
        <v>5</v>
      </c>
      <c r="E688" s="49" t="s">
        <v>464</v>
      </c>
      <c r="F688" s="49">
        <v>4</v>
      </c>
      <c r="G688" s="49">
        <v>10</v>
      </c>
      <c r="H688" s="49" t="s">
        <v>464</v>
      </c>
      <c r="I688" s="49" t="s">
        <v>464</v>
      </c>
      <c r="J688" s="49" t="s">
        <v>464</v>
      </c>
      <c r="K688" s="49" t="s">
        <v>464</v>
      </c>
      <c r="L688" s="49">
        <v>7302</v>
      </c>
      <c r="M688" s="49">
        <v>813</v>
      </c>
      <c r="N688" s="49">
        <v>535</v>
      </c>
      <c r="O688" s="49">
        <v>453</v>
      </c>
      <c r="P688" s="49">
        <v>0</v>
      </c>
      <c r="Q688" s="49">
        <v>0</v>
      </c>
      <c r="R688" s="49">
        <v>94</v>
      </c>
      <c r="S688" s="49">
        <v>0</v>
      </c>
      <c r="T688" s="49">
        <v>0</v>
      </c>
      <c r="U688" s="49">
        <v>500</v>
      </c>
      <c r="V688" s="49">
        <v>0</v>
      </c>
      <c r="W688" s="49">
        <v>0</v>
      </c>
      <c r="X688" s="49">
        <v>0</v>
      </c>
      <c r="Y688" s="49">
        <v>0</v>
      </c>
      <c r="Z688" s="49">
        <v>0</v>
      </c>
      <c r="AA688" s="60">
        <v>0</v>
      </c>
      <c r="AB688" s="49">
        <v>0</v>
      </c>
      <c r="AC688" s="60">
        <v>0</v>
      </c>
      <c r="AD688" s="49">
        <v>0</v>
      </c>
      <c r="AE688" s="60">
        <v>0</v>
      </c>
      <c r="AF688" s="60">
        <v>0</v>
      </c>
    </row>
    <row r="689" spans="1:32">
      <c r="A689" s="62">
        <v>2198006</v>
      </c>
      <c r="B689" s="49" t="s">
        <v>1021</v>
      </c>
      <c r="C689" s="49">
        <v>21980</v>
      </c>
      <c r="D689" s="49">
        <v>6</v>
      </c>
      <c r="E689" s="49" t="s">
        <v>464</v>
      </c>
      <c r="F689" s="49">
        <v>3</v>
      </c>
      <c r="G689" s="49">
        <v>390</v>
      </c>
      <c r="H689" s="49" t="s">
        <v>464</v>
      </c>
      <c r="I689" s="49" t="s">
        <v>464</v>
      </c>
      <c r="J689" s="49" t="s">
        <v>464</v>
      </c>
      <c r="K689" s="49" t="s">
        <v>464</v>
      </c>
      <c r="L689" s="49">
        <v>9146</v>
      </c>
      <c r="M689" s="49">
        <v>1019</v>
      </c>
      <c r="N689" s="49">
        <v>670</v>
      </c>
      <c r="O689" s="49">
        <v>567</v>
      </c>
      <c r="P689" s="49">
        <v>0</v>
      </c>
      <c r="Q689" s="49">
        <v>0</v>
      </c>
      <c r="R689" s="49">
        <v>94</v>
      </c>
      <c r="S689" s="49">
        <v>0</v>
      </c>
      <c r="T689" s="49">
        <v>0</v>
      </c>
      <c r="U689" s="49">
        <v>500</v>
      </c>
      <c r="V689" s="49">
        <v>0</v>
      </c>
      <c r="W689" s="49">
        <v>0</v>
      </c>
      <c r="X689" s="49">
        <v>0</v>
      </c>
      <c r="Y689" s="49">
        <v>0</v>
      </c>
      <c r="Z689" s="49">
        <v>0</v>
      </c>
      <c r="AA689" s="60">
        <v>0</v>
      </c>
      <c r="AB689" s="49">
        <v>0</v>
      </c>
      <c r="AC689" s="60">
        <v>0</v>
      </c>
      <c r="AD689" s="49">
        <v>0</v>
      </c>
      <c r="AE689" s="60">
        <v>0</v>
      </c>
      <c r="AF689" s="60">
        <v>0</v>
      </c>
    </row>
    <row r="690" spans="1:32">
      <c r="A690" s="62">
        <v>2198007</v>
      </c>
      <c r="B690" s="49" t="s">
        <v>1021</v>
      </c>
      <c r="C690" s="49">
        <v>21980</v>
      </c>
      <c r="D690" s="49">
        <v>7</v>
      </c>
      <c r="E690" s="49" t="s">
        <v>464</v>
      </c>
      <c r="F690" s="49">
        <v>21</v>
      </c>
      <c r="G690" s="49">
        <v>1000</v>
      </c>
      <c r="H690" s="49" t="s">
        <v>464</v>
      </c>
      <c r="I690" s="49" t="s">
        <v>464</v>
      </c>
      <c r="J690" s="49" t="s">
        <v>464</v>
      </c>
      <c r="K690" s="49" t="s">
        <v>464</v>
      </c>
      <c r="L690" s="49">
        <v>11131</v>
      </c>
      <c r="M690" s="49">
        <v>1240</v>
      </c>
      <c r="N690" s="49">
        <v>816</v>
      </c>
      <c r="O690" s="49">
        <v>690</v>
      </c>
      <c r="P690" s="49">
        <v>0</v>
      </c>
      <c r="Q690" s="49">
        <v>0</v>
      </c>
      <c r="R690" s="49">
        <v>94</v>
      </c>
      <c r="S690" s="49">
        <v>0</v>
      </c>
      <c r="T690" s="49">
        <v>0</v>
      </c>
      <c r="U690" s="49">
        <v>500</v>
      </c>
      <c r="V690" s="49">
        <v>0</v>
      </c>
      <c r="W690" s="49">
        <v>0</v>
      </c>
      <c r="X690" s="49">
        <v>0</v>
      </c>
      <c r="Y690" s="49">
        <v>0</v>
      </c>
      <c r="Z690" s="49">
        <v>0</v>
      </c>
      <c r="AA690" s="60">
        <v>0</v>
      </c>
      <c r="AB690" s="49">
        <v>0</v>
      </c>
      <c r="AC690" s="60">
        <v>0</v>
      </c>
      <c r="AD690" s="49">
        <v>0</v>
      </c>
      <c r="AE690" s="60">
        <v>0</v>
      </c>
      <c r="AF690" s="60">
        <v>0</v>
      </c>
    </row>
    <row r="691" spans="1:32">
      <c r="A691" s="62">
        <v>2198008</v>
      </c>
      <c r="B691" s="49" t="s">
        <v>1021</v>
      </c>
      <c r="C691" s="49">
        <v>21980</v>
      </c>
      <c r="D691" s="49">
        <v>8</v>
      </c>
      <c r="E691" s="49">
        <v>100121</v>
      </c>
      <c r="F691" s="49" t="s">
        <v>464</v>
      </c>
      <c r="G691" s="49" t="s">
        <v>464</v>
      </c>
      <c r="H691" s="49" t="s">
        <v>464</v>
      </c>
      <c r="I691" s="49" t="s">
        <v>464</v>
      </c>
      <c r="J691" s="49" t="s">
        <v>464</v>
      </c>
      <c r="K691" s="49" t="s">
        <v>464</v>
      </c>
      <c r="L691" s="49">
        <v>13258</v>
      </c>
      <c r="M691" s="49">
        <v>1477</v>
      </c>
      <c r="N691" s="49">
        <v>972</v>
      </c>
      <c r="O691" s="49">
        <v>822</v>
      </c>
      <c r="P691" s="49">
        <v>0</v>
      </c>
      <c r="Q691" s="49">
        <v>0</v>
      </c>
      <c r="R691" s="49">
        <v>94</v>
      </c>
      <c r="S691" s="49">
        <v>0</v>
      </c>
      <c r="T691" s="49">
        <v>0</v>
      </c>
      <c r="U691" s="49">
        <v>500</v>
      </c>
      <c r="V691" s="49">
        <v>0</v>
      </c>
      <c r="W691" s="49">
        <v>0</v>
      </c>
      <c r="X691" s="49">
        <v>0</v>
      </c>
      <c r="Y691" s="49">
        <v>0</v>
      </c>
      <c r="Z691" s="49">
        <v>0</v>
      </c>
      <c r="AA691" s="60">
        <v>0</v>
      </c>
      <c r="AB691" s="49">
        <v>0</v>
      </c>
      <c r="AC691" s="60">
        <v>0</v>
      </c>
      <c r="AD691" s="49">
        <v>0</v>
      </c>
      <c r="AE691" s="60">
        <v>0</v>
      </c>
      <c r="AF691" s="60">
        <v>0</v>
      </c>
    </row>
    <row r="692" spans="1:32">
      <c r="A692" s="62">
        <v>2198009</v>
      </c>
      <c r="B692" s="49" t="s">
        <v>1021</v>
      </c>
      <c r="C692" s="49">
        <v>21980</v>
      </c>
      <c r="D692" s="49">
        <v>9</v>
      </c>
      <c r="E692" s="49" t="s">
        <v>464</v>
      </c>
      <c r="F692" s="49">
        <v>2</v>
      </c>
      <c r="G692" s="49">
        <v>2550</v>
      </c>
      <c r="H692" s="49">
        <v>1</v>
      </c>
      <c r="I692" s="49">
        <v>340</v>
      </c>
      <c r="J692" s="49">
        <v>3</v>
      </c>
      <c r="K692" s="49">
        <v>170</v>
      </c>
      <c r="L692" s="49">
        <v>15527</v>
      </c>
      <c r="M692" s="49">
        <v>1730</v>
      </c>
      <c r="N692" s="49">
        <v>1138</v>
      </c>
      <c r="O692" s="49">
        <v>963</v>
      </c>
      <c r="P692" s="49">
        <v>0</v>
      </c>
      <c r="Q692" s="49">
        <v>0</v>
      </c>
      <c r="R692" s="49">
        <v>94</v>
      </c>
      <c r="S692" s="49">
        <v>0</v>
      </c>
      <c r="T692" s="49">
        <v>0</v>
      </c>
      <c r="U692" s="49">
        <v>500</v>
      </c>
      <c r="V692" s="49">
        <v>0</v>
      </c>
      <c r="W692" s="49">
        <v>0</v>
      </c>
      <c r="X692" s="49">
        <v>0</v>
      </c>
      <c r="Y692" s="49">
        <v>0</v>
      </c>
      <c r="Z692" s="49">
        <v>0</v>
      </c>
      <c r="AA692" s="60">
        <v>0</v>
      </c>
      <c r="AB692" s="49">
        <v>0</v>
      </c>
      <c r="AC692" s="60">
        <v>0</v>
      </c>
      <c r="AD692" s="49">
        <v>0</v>
      </c>
      <c r="AE692" s="60">
        <v>0</v>
      </c>
      <c r="AF692" s="60">
        <v>0</v>
      </c>
    </row>
    <row r="693" spans="1:32">
      <c r="A693" s="62">
        <v>2198010</v>
      </c>
      <c r="B693" s="49" t="s">
        <v>1021</v>
      </c>
      <c r="C693" s="49">
        <v>21980</v>
      </c>
      <c r="D693" s="49">
        <v>10</v>
      </c>
      <c r="E693" s="49" t="s">
        <v>464</v>
      </c>
      <c r="F693" s="49">
        <v>4</v>
      </c>
      <c r="G693" s="49">
        <v>12</v>
      </c>
      <c r="H693" s="49" t="s">
        <v>464</v>
      </c>
      <c r="I693" s="49" t="s">
        <v>464</v>
      </c>
      <c r="J693" s="49" t="s">
        <v>464</v>
      </c>
      <c r="K693" s="49" t="s">
        <v>464</v>
      </c>
      <c r="L693" s="49">
        <v>17937</v>
      </c>
      <c r="M693" s="49">
        <v>1998</v>
      </c>
      <c r="N693" s="49">
        <v>1315</v>
      </c>
      <c r="O693" s="49">
        <v>1113</v>
      </c>
      <c r="P693" s="49">
        <v>0</v>
      </c>
      <c r="Q693" s="49">
        <v>0</v>
      </c>
      <c r="R693" s="49">
        <v>94</v>
      </c>
      <c r="S693" s="49">
        <v>0</v>
      </c>
      <c r="T693" s="49">
        <v>0</v>
      </c>
      <c r="U693" s="49">
        <v>500</v>
      </c>
      <c r="V693" s="49">
        <v>0</v>
      </c>
      <c r="W693" s="49">
        <v>0</v>
      </c>
      <c r="X693" s="49">
        <v>0</v>
      </c>
      <c r="Y693" s="49">
        <v>0</v>
      </c>
      <c r="Z693" s="49">
        <v>0</v>
      </c>
      <c r="AA693" s="60">
        <v>0</v>
      </c>
      <c r="AB693" s="49">
        <v>0</v>
      </c>
      <c r="AC693" s="60">
        <v>0</v>
      </c>
      <c r="AD693" s="49">
        <v>0</v>
      </c>
      <c r="AE693" s="60">
        <v>0</v>
      </c>
      <c r="AF693" s="60">
        <v>0</v>
      </c>
    </row>
    <row r="694" spans="1:32">
      <c r="A694" s="62">
        <v>2198011</v>
      </c>
      <c r="B694" s="49" t="s">
        <v>1021</v>
      </c>
      <c r="C694" s="49">
        <v>21980</v>
      </c>
      <c r="D694" s="49">
        <v>11</v>
      </c>
      <c r="E694" s="49" t="s">
        <v>464</v>
      </c>
      <c r="F694" s="49">
        <v>3</v>
      </c>
      <c r="G694" s="49">
        <v>690</v>
      </c>
      <c r="H694" s="49" t="s">
        <v>464</v>
      </c>
      <c r="I694" s="49" t="s">
        <v>464</v>
      </c>
      <c r="J694" s="49" t="s">
        <v>464</v>
      </c>
      <c r="K694" s="49" t="s">
        <v>464</v>
      </c>
      <c r="L694" s="49">
        <v>21199</v>
      </c>
      <c r="M694" s="49">
        <v>2362</v>
      </c>
      <c r="N694" s="49">
        <v>1554</v>
      </c>
      <c r="O694" s="49">
        <v>1315</v>
      </c>
      <c r="P694" s="49">
        <v>0</v>
      </c>
      <c r="Q694" s="49">
        <v>0</v>
      </c>
      <c r="R694" s="49">
        <v>94</v>
      </c>
      <c r="S694" s="49">
        <v>0</v>
      </c>
      <c r="T694" s="49">
        <v>0</v>
      </c>
      <c r="U694" s="49">
        <v>500</v>
      </c>
      <c r="V694" s="49">
        <v>0</v>
      </c>
      <c r="W694" s="49">
        <v>0</v>
      </c>
      <c r="X694" s="49">
        <v>0</v>
      </c>
      <c r="Y694" s="49">
        <v>0</v>
      </c>
      <c r="Z694" s="49">
        <v>0</v>
      </c>
      <c r="AA694" s="60">
        <v>0</v>
      </c>
      <c r="AB694" s="49">
        <v>0</v>
      </c>
      <c r="AC694" s="60">
        <v>0</v>
      </c>
      <c r="AD694" s="49">
        <v>0</v>
      </c>
      <c r="AE694" s="60">
        <v>0</v>
      </c>
      <c r="AF694" s="60">
        <v>0</v>
      </c>
    </row>
    <row r="695" spans="1:32">
      <c r="A695" s="62">
        <v>2198012</v>
      </c>
      <c r="B695" s="49" t="s">
        <v>1021</v>
      </c>
      <c r="C695" s="49">
        <v>21980</v>
      </c>
      <c r="D695" s="49">
        <v>12</v>
      </c>
      <c r="E695" s="49" t="s">
        <v>464</v>
      </c>
      <c r="F695" s="49">
        <v>19</v>
      </c>
      <c r="G695" s="49">
        <v>1500</v>
      </c>
      <c r="H695" s="49" t="s">
        <v>464</v>
      </c>
      <c r="I695" s="49" t="s">
        <v>464</v>
      </c>
      <c r="J695" s="49" t="s">
        <v>464</v>
      </c>
      <c r="K695" s="49" t="s">
        <v>464</v>
      </c>
      <c r="L695" s="49">
        <v>25665</v>
      </c>
      <c r="M695" s="49">
        <v>2859</v>
      </c>
      <c r="N695" s="49">
        <v>1882</v>
      </c>
      <c r="O695" s="49">
        <v>1592</v>
      </c>
      <c r="P695" s="49">
        <v>0</v>
      </c>
      <c r="Q695" s="49">
        <v>0</v>
      </c>
      <c r="R695" s="49">
        <v>94</v>
      </c>
      <c r="S695" s="49">
        <v>0</v>
      </c>
      <c r="T695" s="49">
        <v>0</v>
      </c>
      <c r="U695" s="49">
        <v>500</v>
      </c>
      <c r="V695" s="49">
        <v>0</v>
      </c>
      <c r="W695" s="49">
        <v>0</v>
      </c>
      <c r="X695" s="49">
        <v>0</v>
      </c>
      <c r="Y695" s="49">
        <v>0</v>
      </c>
      <c r="Z695" s="49">
        <v>0</v>
      </c>
      <c r="AA695" s="60">
        <v>0</v>
      </c>
      <c r="AB695" s="49">
        <v>0</v>
      </c>
      <c r="AC695" s="60">
        <v>0</v>
      </c>
      <c r="AD695" s="49">
        <v>0</v>
      </c>
      <c r="AE695" s="60">
        <v>0</v>
      </c>
      <c r="AF695" s="60">
        <v>0</v>
      </c>
    </row>
    <row r="696" spans="1:32">
      <c r="A696" s="62">
        <v>2198013</v>
      </c>
      <c r="B696" s="49" t="s">
        <v>1021</v>
      </c>
      <c r="C696" s="49">
        <v>21980</v>
      </c>
      <c r="D696" s="49">
        <v>13</v>
      </c>
      <c r="E696" s="49">
        <v>100131</v>
      </c>
      <c r="F696" s="49" t="s">
        <v>464</v>
      </c>
      <c r="G696" s="49" t="s">
        <v>464</v>
      </c>
      <c r="H696" s="49" t="s">
        <v>464</v>
      </c>
      <c r="I696" s="49" t="s">
        <v>464</v>
      </c>
      <c r="J696" s="49" t="s">
        <v>464</v>
      </c>
      <c r="K696" s="49" t="s">
        <v>464</v>
      </c>
      <c r="L696" s="49">
        <v>31763</v>
      </c>
      <c r="M696" s="49">
        <v>3539</v>
      </c>
      <c r="N696" s="49">
        <v>2329</v>
      </c>
      <c r="O696" s="49">
        <v>1971</v>
      </c>
      <c r="P696" s="49">
        <v>0</v>
      </c>
      <c r="Q696" s="49">
        <v>0</v>
      </c>
      <c r="R696" s="49">
        <v>94</v>
      </c>
      <c r="S696" s="49">
        <v>0</v>
      </c>
      <c r="T696" s="49">
        <v>0</v>
      </c>
      <c r="U696" s="49">
        <v>500</v>
      </c>
      <c r="V696" s="49">
        <v>0</v>
      </c>
      <c r="W696" s="49">
        <v>0</v>
      </c>
      <c r="X696" s="49">
        <v>0</v>
      </c>
      <c r="Y696" s="49">
        <v>0</v>
      </c>
      <c r="Z696" s="49">
        <v>0</v>
      </c>
      <c r="AA696" s="60">
        <v>0</v>
      </c>
      <c r="AB696" s="49">
        <v>0</v>
      </c>
      <c r="AC696" s="60">
        <v>0</v>
      </c>
      <c r="AD696" s="49">
        <v>0</v>
      </c>
      <c r="AE696" s="60">
        <v>0</v>
      </c>
      <c r="AF696" s="60">
        <v>0</v>
      </c>
    </row>
    <row r="697" spans="1:32">
      <c r="A697" s="62">
        <v>2198014</v>
      </c>
      <c r="B697" s="49" t="s">
        <v>1021</v>
      </c>
      <c r="C697" s="49">
        <v>21980</v>
      </c>
      <c r="D697" s="49">
        <v>14</v>
      </c>
      <c r="E697" s="49" t="s">
        <v>464</v>
      </c>
      <c r="F697" s="49">
        <v>2</v>
      </c>
      <c r="G697" s="49">
        <v>9150</v>
      </c>
      <c r="H697" s="49">
        <v>1</v>
      </c>
      <c r="I697" s="49">
        <v>1220</v>
      </c>
      <c r="J697" s="49">
        <v>3</v>
      </c>
      <c r="K697" s="49">
        <v>610</v>
      </c>
      <c r="L697" s="49">
        <v>40058</v>
      </c>
      <c r="M697" s="49">
        <v>4463</v>
      </c>
      <c r="N697" s="49">
        <v>2938</v>
      </c>
      <c r="O697" s="49">
        <v>2486</v>
      </c>
      <c r="P697" s="49">
        <v>0</v>
      </c>
      <c r="Q697" s="49">
        <v>0</v>
      </c>
      <c r="R697" s="49">
        <v>94</v>
      </c>
      <c r="S697" s="49">
        <v>0</v>
      </c>
      <c r="T697" s="49">
        <v>0</v>
      </c>
      <c r="U697" s="49">
        <v>500</v>
      </c>
      <c r="V697" s="49">
        <v>0</v>
      </c>
      <c r="W697" s="49">
        <v>0</v>
      </c>
      <c r="X697" s="49">
        <v>0</v>
      </c>
      <c r="Y697" s="49">
        <v>0</v>
      </c>
      <c r="Z697" s="49">
        <v>0</v>
      </c>
      <c r="AA697" s="60">
        <v>0</v>
      </c>
      <c r="AB697" s="49">
        <v>0</v>
      </c>
      <c r="AC697" s="60">
        <v>0</v>
      </c>
      <c r="AD697" s="49">
        <v>0</v>
      </c>
      <c r="AE697" s="60">
        <v>0</v>
      </c>
      <c r="AF697" s="60">
        <v>0</v>
      </c>
    </row>
    <row r="698" spans="1:32">
      <c r="A698" s="62">
        <v>2198015</v>
      </c>
      <c r="B698" s="49" t="s">
        <v>1021</v>
      </c>
      <c r="C698" s="49">
        <v>21980</v>
      </c>
      <c r="D698" s="49">
        <v>15</v>
      </c>
      <c r="E698" s="49" t="s">
        <v>464</v>
      </c>
      <c r="F698" s="49">
        <v>4</v>
      </c>
      <c r="G698" s="49">
        <v>14</v>
      </c>
      <c r="H698" s="49" t="s">
        <v>464</v>
      </c>
      <c r="I698" s="49" t="s">
        <v>464</v>
      </c>
      <c r="J698" s="49" t="s">
        <v>464</v>
      </c>
      <c r="K698" s="49" t="s">
        <v>464</v>
      </c>
      <c r="L698" s="49">
        <v>51402</v>
      </c>
      <c r="M698" s="49">
        <v>5727</v>
      </c>
      <c r="N698" s="49">
        <v>3770</v>
      </c>
      <c r="O698" s="49">
        <v>3190</v>
      </c>
      <c r="P698" s="49">
        <v>0</v>
      </c>
      <c r="Q698" s="49">
        <v>0</v>
      </c>
      <c r="R698" s="49">
        <v>94</v>
      </c>
      <c r="S698" s="49">
        <v>0</v>
      </c>
      <c r="T698" s="49">
        <v>0</v>
      </c>
      <c r="U698" s="49">
        <v>500</v>
      </c>
      <c r="V698" s="49">
        <v>0</v>
      </c>
      <c r="W698" s="49">
        <v>0</v>
      </c>
      <c r="X698" s="49">
        <v>0</v>
      </c>
      <c r="Y698" s="49">
        <v>0</v>
      </c>
      <c r="Z698" s="49">
        <v>0</v>
      </c>
      <c r="AA698" s="60">
        <v>0</v>
      </c>
      <c r="AB698" s="49">
        <v>0</v>
      </c>
      <c r="AC698" s="60">
        <v>0</v>
      </c>
      <c r="AD698" s="49">
        <v>0</v>
      </c>
      <c r="AE698" s="60">
        <v>0</v>
      </c>
      <c r="AF698" s="60">
        <v>0</v>
      </c>
    </row>
    <row r="699" spans="1:32">
      <c r="A699" s="62">
        <v>2198016</v>
      </c>
      <c r="B699" s="49" t="s">
        <v>1021</v>
      </c>
      <c r="C699" s="49">
        <v>21980</v>
      </c>
      <c r="D699" s="49">
        <v>16</v>
      </c>
      <c r="E699" s="49" t="s">
        <v>464</v>
      </c>
      <c r="F699" s="49">
        <v>3</v>
      </c>
      <c r="G699" s="49">
        <v>3420</v>
      </c>
      <c r="H699" s="49" t="s">
        <v>464</v>
      </c>
      <c r="I699" s="49" t="s">
        <v>464</v>
      </c>
      <c r="J699" s="49" t="s">
        <v>464</v>
      </c>
      <c r="K699" s="49" t="s">
        <v>464</v>
      </c>
      <c r="L699" s="49">
        <v>66929</v>
      </c>
      <c r="M699" s="49">
        <v>7457</v>
      </c>
      <c r="N699" s="49">
        <v>4908</v>
      </c>
      <c r="O699" s="49">
        <v>4153</v>
      </c>
      <c r="P699" s="49">
        <v>0</v>
      </c>
      <c r="Q699" s="49">
        <v>0</v>
      </c>
      <c r="R699" s="49">
        <v>94</v>
      </c>
      <c r="S699" s="49">
        <v>0</v>
      </c>
      <c r="T699" s="49">
        <v>0</v>
      </c>
      <c r="U699" s="49">
        <v>500</v>
      </c>
      <c r="V699" s="49">
        <v>0</v>
      </c>
      <c r="W699" s="49">
        <v>0</v>
      </c>
      <c r="X699" s="49">
        <v>0</v>
      </c>
      <c r="Y699" s="49">
        <v>0</v>
      </c>
      <c r="Z699" s="49">
        <v>0</v>
      </c>
      <c r="AA699" s="60">
        <v>0</v>
      </c>
      <c r="AB699" s="49">
        <v>0</v>
      </c>
      <c r="AC699" s="60">
        <v>0</v>
      </c>
      <c r="AD699" s="49">
        <v>0</v>
      </c>
      <c r="AE699" s="60">
        <v>0</v>
      </c>
      <c r="AF699" s="60">
        <v>0</v>
      </c>
    </row>
    <row r="700" spans="1:32">
      <c r="A700" s="62">
        <v>2198017</v>
      </c>
      <c r="B700" s="49" t="s">
        <v>1021</v>
      </c>
      <c r="C700" s="49">
        <v>21980</v>
      </c>
      <c r="D700" s="49">
        <v>17</v>
      </c>
      <c r="E700" s="49" t="s">
        <v>464</v>
      </c>
      <c r="F700" s="49">
        <v>21</v>
      </c>
      <c r="G700" s="49">
        <v>2000</v>
      </c>
      <c r="H700" s="49" t="s">
        <v>464</v>
      </c>
      <c r="I700" s="49" t="s">
        <v>464</v>
      </c>
      <c r="J700" s="49" t="s">
        <v>464</v>
      </c>
      <c r="K700" s="49" t="s">
        <v>464</v>
      </c>
      <c r="L700" s="49">
        <v>88199</v>
      </c>
      <c r="M700" s="49">
        <v>9827</v>
      </c>
      <c r="N700" s="49">
        <v>6468</v>
      </c>
      <c r="O700" s="49">
        <v>5473</v>
      </c>
      <c r="P700" s="49">
        <v>0</v>
      </c>
      <c r="Q700" s="49">
        <v>0</v>
      </c>
      <c r="R700" s="49">
        <v>94</v>
      </c>
      <c r="S700" s="49">
        <v>0</v>
      </c>
      <c r="T700" s="49">
        <v>0</v>
      </c>
      <c r="U700" s="49">
        <v>500</v>
      </c>
      <c r="V700" s="49">
        <v>0</v>
      </c>
      <c r="W700" s="49">
        <v>0</v>
      </c>
      <c r="X700" s="49">
        <v>0</v>
      </c>
      <c r="Y700" s="49">
        <v>0</v>
      </c>
      <c r="Z700" s="49">
        <v>0</v>
      </c>
      <c r="AA700" s="60">
        <v>0</v>
      </c>
      <c r="AB700" s="49">
        <v>0</v>
      </c>
      <c r="AC700" s="60">
        <v>0</v>
      </c>
      <c r="AD700" s="49">
        <v>0</v>
      </c>
      <c r="AE700" s="60">
        <v>0</v>
      </c>
      <c r="AF700" s="60">
        <v>0</v>
      </c>
    </row>
    <row r="701" spans="1:32">
      <c r="A701" s="62">
        <v>2198018</v>
      </c>
      <c r="B701" s="49" t="s">
        <v>1021</v>
      </c>
      <c r="C701" s="49">
        <v>21980</v>
      </c>
      <c r="D701" s="49">
        <v>18</v>
      </c>
      <c r="E701" s="49">
        <v>100141</v>
      </c>
      <c r="F701" s="49" t="s">
        <v>464</v>
      </c>
      <c r="G701" s="49" t="s">
        <v>464</v>
      </c>
      <c r="H701" s="49" t="s">
        <v>464</v>
      </c>
      <c r="I701" s="49" t="s">
        <v>464</v>
      </c>
      <c r="J701" s="49" t="s">
        <v>464</v>
      </c>
      <c r="K701" s="49" t="s">
        <v>464</v>
      </c>
      <c r="L701" s="49">
        <v>117339</v>
      </c>
      <c r="M701" s="49">
        <v>13074</v>
      </c>
      <c r="N701" s="49">
        <v>8606</v>
      </c>
      <c r="O701" s="49">
        <v>7282</v>
      </c>
      <c r="P701" s="49">
        <v>0</v>
      </c>
      <c r="Q701" s="49">
        <v>0</v>
      </c>
      <c r="R701" s="49">
        <v>94</v>
      </c>
      <c r="S701" s="49">
        <v>0</v>
      </c>
      <c r="T701" s="49">
        <v>0</v>
      </c>
      <c r="U701" s="49">
        <v>500</v>
      </c>
      <c r="V701" s="49">
        <v>0</v>
      </c>
      <c r="W701" s="49">
        <v>0</v>
      </c>
      <c r="X701" s="49">
        <v>0</v>
      </c>
      <c r="Y701" s="49">
        <v>0</v>
      </c>
      <c r="Z701" s="49">
        <v>0</v>
      </c>
      <c r="AA701" s="60">
        <v>0</v>
      </c>
      <c r="AB701" s="49">
        <v>0</v>
      </c>
      <c r="AC701" s="60">
        <v>0</v>
      </c>
      <c r="AD701" s="49">
        <v>0</v>
      </c>
      <c r="AE701" s="60">
        <v>0</v>
      </c>
      <c r="AF701" s="60">
        <v>0</v>
      </c>
    </row>
    <row r="702" spans="1:32">
      <c r="A702" s="62">
        <v>2198019</v>
      </c>
      <c r="B702" s="49" t="s">
        <v>1021</v>
      </c>
      <c r="C702" s="49">
        <v>21980</v>
      </c>
      <c r="D702" s="49">
        <v>19</v>
      </c>
      <c r="E702" s="49" t="s">
        <v>464</v>
      </c>
      <c r="F702" s="49">
        <v>2</v>
      </c>
      <c r="G702" s="49">
        <v>43800</v>
      </c>
      <c r="H702" s="49">
        <v>1</v>
      </c>
      <c r="I702" s="49">
        <v>5840</v>
      </c>
      <c r="J702" s="49">
        <v>3</v>
      </c>
      <c r="K702" s="49">
        <v>2920</v>
      </c>
      <c r="L702" s="49">
        <v>157256</v>
      </c>
      <c r="M702" s="49">
        <v>17522</v>
      </c>
      <c r="N702" s="49">
        <v>11533</v>
      </c>
      <c r="O702" s="49">
        <v>9759</v>
      </c>
      <c r="P702" s="49">
        <v>0</v>
      </c>
      <c r="Q702" s="49">
        <v>0</v>
      </c>
      <c r="R702" s="49">
        <v>94</v>
      </c>
      <c r="S702" s="49">
        <v>0</v>
      </c>
      <c r="T702" s="49">
        <v>0</v>
      </c>
      <c r="U702" s="49">
        <v>500</v>
      </c>
      <c r="V702" s="49">
        <v>0</v>
      </c>
      <c r="W702" s="49">
        <v>0</v>
      </c>
      <c r="X702" s="49">
        <v>0</v>
      </c>
      <c r="Y702" s="49">
        <v>0</v>
      </c>
      <c r="Z702" s="49">
        <v>0</v>
      </c>
      <c r="AA702" s="60">
        <v>0</v>
      </c>
      <c r="AB702" s="49">
        <v>0</v>
      </c>
      <c r="AC702" s="60">
        <v>0</v>
      </c>
      <c r="AD702" s="49">
        <v>0</v>
      </c>
      <c r="AE702" s="60">
        <v>0</v>
      </c>
      <c r="AF702" s="60">
        <v>0</v>
      </c>
    </row>
    <row r="703" spans="1:32">
      <c r="A703" s="62">
        <v>2198020</v>
      </c>
      <c r="B703" s="49" t="s">
        <v>1021</v>
      </c>
      <c r="C703" s="49">
        <v>21980</v>
      </c>
      <c r="D703" s="49">
        <v>20</v>
      </c>
      <c r="E703" s="49" t="s">
        <v>464</v>
      </c>
      <c r="F703" s="49">
        <v>4</v>
      </c>
      <c r="G703" s="49">
        <v>16</v>
      </c>
      <c r="H703" s="49" t="s">
        <v>464</v>
      </c>
      <c r="I703" s="49" t="s">
        <v>464</v>
      </c>
      <c r="J703" s="49" t="s">
        <v>464</v>
      </c>
      <c r="K703" s="49" t="s">
        <v>464</v>
      </c>
      <c r="L703" s="49">
        <v>211920</v>
      </c>
      <c r="M703" s="49">
        <v>23613</v>
      </c>
      <c r="N703" s="49">
        <v>15542</v>
      </c>
      <c r="O703" s="49">
        <v>13151</v>
      </c>
      <c r="P703" s="49">
        <v>0</v>
      </c>
      <c r="Q703" s="49">
        <v>0</v>
      </c>
      <c r="R703" s="49">
        <v>94</v>
      </c>
      <c r="S703" s="49">
        <v>0</v>
      </c>
      <c r="T703" s="49">
        <v>0</v>
      </c>
      <c r="U703" s="49">
        <v>500</v>
      </c>
      <c r="V703" s="49">
        <v>0</v>
      </c>
      <c r="W703" s="49">
        <v>0</v>
      </c>
      <c r="X703" s="49">
        <v>0</v>
      </c>
      <c r="Y703" s="49">
        <v>0</v>
      </c>
      <c r="Z703" s="49">
        <v>0</v>
      </c>
      <c r="AA703" s="60">
        <v>0</v>
      </c>
      <c r="AB703" s="49">
        <v>0</v>
      </c>
      <c r="AC703" s="60">
        <v>0</v>
      </c>
      <c r="AD703" s="49">
        <v>0</v>
      </c>
      <c r="AE703" s="60">
        <v>0</v>
      </c>
      <c r="AF703" s="60">
        <v>0</v>
      </c>
    </row>
    <row r="704" spans="1:32">
      <c r="A704" s="62">
        <v>2398100</v>
      </c>
      <c r="B704" s="49" t="s">
        <v>1022</v>
      </c>
      <c r="C704" s="49">
        <v>23981</v>
      </c>
      <c r="D704" s="49">
        <v>0</v>
      </c>
      <c r="E704" s="49"/>
      <c r="L704" s="49">
        <v>667</v>
      </c>
      <c r="M704" s="49">
        <v>91</v>
      </c>
      <c r="N704" s="49">
        <v>49</v>
      </c>
      <c r="O704" s="49">
        <v>41</v>
      </c>
      <c r="P704" s="49">
        <v>0</v>
      </c>
      <c r="Q704" s="49">
        <v>0</v>
      </c>
      <c r="R704" s="49">
        <v>88</v>
      </c>
      <c r="S704" s="49">
        <v>0</v>
      </c>
      <c r="T704" s="49">
        <v>0</v>
      </c>
      <c r="U704" s="49">
        <v>500</v>
      </c>
      <c r="V704" s="49">
        <v>0</v>
      </c>
      <c r="W704" s="49">
        <v>0</v>
      </c>
      <c r="X704" s="49">
        <v>0</v>
      </c>
      <c r="Y704" s="49">
        <v>0</v>
      </c>
      <c r="Z704" s="49">
        <v>0</v>
      </c>
      <c r="AA704" s="60">
        <v>0</v>
      </c>
      <c r="AB704" s="49">
        <v>0</v>
      </c>
      <c r="AC704" s="60">
        <v>0</v>
      </c>
      <c r="AD704" s="49">
        <v>0</v>
      </c>
      <c r="AE704" s="60">
        <v>0</v>
      </c>
      <c r="AF704" s="60">
        <v>0</v>
      </c>
    </row>
    <row r="705" spans="1:32">
      <c r="A705" s="62">
        <v>2398101</v>
      </c>
      <c r="B705" s="49" t="s">
        <v>1022</v>
      </c>
      <c r="C705" s="49">
        <v>23981</v>
      </c>
      <c r="D705" s="49">
        <v>1</v>
      </c>
      <c r="E705" s="49" t="s">
        <v>464</v>
      </c>
      <c r="F705" s="49">
        <v>1</v>
      </c>
      <c r="G705" s="49">
        <v>340</v>
      </c>
      <c r="H705" s="49" t="s">
        <v>464</v>
      </c>
      <c r="I705" s="49" t="s">
        <v>464</v>
      </c>
      <c r="J705" s="49" t="s">
        <v>464</v>
      </c>
      <c r="K705" s="49" t="s">
        <v>464</v>
      </c>
      <c r="L705" s="49">
        <v>1467</v>
      </c>
      <c r="M705" s="49">
        <v>200</v>
      </c>
      <c r="N705" s="49">
        <v>107</v>
      </c>
      <c r="O705" s="49">
        <v>90</v>
      </c>
      <c r="P705" s="49">
        <v>0</v>
      </c>
      <c r="Q705" s="49">
        <v>0</v>
      </c>
      <c r="R705" s="49">
        <v>88</v>
      </c>
      <c r="S705" s="49">
        <v>0</v>
      </c>
      <c r="T705" s="49">
        <v>0</v>
      </c>
      <c r="U705" s="49">
        <v>500</v>
      </c>
      <c r="V705" s="49">
        <v>0</v>
      </c>
      <c r="W705" s="49">
        <v>0</v>
      </c>
      <c r="X705" s="49">
        <v>0</v>
      </c>
      <c r="Y705" s="49">
        <v>0</v>
      </c>
      <c r="Z705" s="49">
        <v>0</v>
      </c>
      <c r="AA705" s="60">
        <v>0</v>
      </c>
      <c r="AB705" s="49">
        <v>0</v>
      </c>
      <c r="AC705" s="60">
        <v>0</v>
      </c>
      <c r="AD705" s="49">
        <v>0</v>
      </c>
      <c r="AE705" s="60">
        <v>0</v>
      </c>
      <c r="AF705" s="60">
        <v>0</v>
      </c>
    </row>
    <row r="706" spans="1:32">
      <c r="A706" s="62">
        <v>2398102</v>
      </c>
      <c r="B706" s="49" t="s">
        <v>1022</v>
      </c>
      <c r="C706" s="49">
        <v>23981</v>
      </c>
      <c r="D706" s="49">
        <v>2</v>
      </c>
      <c r="E706" s="49">
        <v>100311</v>
      </c>
      <c r="F706" s="49" t="s">
        <v>464</v>
      </c>
      <c r="G706" s="49" t="s">
        <v>464</v>
      </c>
      <c r="H706" s="49" t="s">
        <v>464</v>
      </c>
      <c r="I706" s="49" t="s">
        <v>464</v>
      </c>
      <c r="J706" s="49" t="s">
        <v>464</v>
      </c>
      <c r="K706" s="49" t="s">
        <v>464</v>
      </c>
      <c r="L706" s="49">
        <v>2467</v>
      </c>
      <c r="M706" s="49">
        <v>336</v>
      </c>
      <c r="N706" s="49">
        <v>181</v>
      </c>
      <c r="O706" s="49">
        <v>151</v>
      </c>
      <c r="P706" s="49">
        <v>0</v>
      </c>
      <c r="Q706" s="49">
        <v>0</v>
      </c>
      <c r="R706" s="49">
        <v>88</v>
      </c>
      <c r="S706" s="49">
        <v>0</v>
      </c>
      <c r="T706" s="49">
        <v>0</v>
      </c>
      <c r="U706" s="49">
        <v>500</v>
      </c>
      <c r="V706" s="49">
        <v>0</v>
      </c>
      <c r="W706" s="49">
        <v>0</v>
      </c>
      <c r="X706" s="49">
        <v>0</v>
      </c>
      <c r="Y706" s="49">
        <v>0</v>
      </c>
      <c r="Z706" s="49">
        <v>0</v>
      </c>
      <c r="AA706" s="60">
        <v>0</v>
      </c>
      <c r="AB706" s="49">
        <v>0</v>
      </c>
      <c r="AC706" s="60">
        <v>0</v>
      </c>
      <c r="AD706" s="49">
        <v>0</v>
      </c>
      <c r="AE706" s="60">
        <v>0</v>
      </c>
      <c r="AF706" s="60">
        <v>0</v>
      </c>
    </row>
    <row r="707" spans="1:32">
      <c r="A707" s="62">
        <v>2398103</v>
      </c>
      <c r="B707" s="49" t="s">
        <v>1022</v>
      </c>
      <c r="C707" s="49">
        <v>23981</v>
      </c>
      <c r="D707" s="49">
        <v>3</v>
      </c>
      <c r="E707" s="49" t="s">
        <v>464</v>
      </c>
      <c r="F707" s="49">
        <v>1</v>
      </c>
      <c r="G707" s="49">
        <v>660</v>
      </c>
      <c r="H707" s="49" t="s">
        <v>464</v>
      </c>
      <c r="I707" s="49" t="s">
        <v>464</v>
      </c>
      <c r="J707" s="49" t="s">
        <v>464</v>
      </c>
      <c r="K707" s="49" t="s">
        <v>464</v>
      </c>
      <c r="L707" s="49">
        <v>3801</v>
      </c>
      <c r="M707" s="49">
        <v>518</v>
      </c>
      <c r="N707" s="49">
        <v>279</v>
      </c>
      <c r="O707" s="49">
        <v>233</v>
      </c>
      <c r="P707" s="49">
        <v>0</v>
      </c>
      <c r="Q707" s="49">
        <v>0</v>
      </c>
      <c r="R707" s="49">
        <v>88</v>
      </c>
      <c r="S707" s="49">
        <v>0</v>
      </c>
      <c r="T707" s="49">
        <v>0</v>
      </c>
      <c r="U707" s="49">
        <v>500</v>
      </c>
      <c r="V707" s="49">
        <v>0</v>
      </c>
      <c r="W707" s="49">
        <v>0</v>
      </c>
      <c r="X707" s="49">
        <v>0</v>
      </c>
      <c r="Y707" s="49">
        <v>0</v>
      </c>
      <c r="Z707" s="49">
        <v>0</v>
      </c>
      <c r="AA707" s="60">
        <v>0</v>
      </c>
      <c r="AB707" s="49">
        <v>0</v>
      </c>
      <c r="AC707" s="60">
        <v>0</v>
      </c>
      <c r="AD707" s="49">
        <v>0</v>
      </c>
      <c r="AE707" s="60">
        <v>0</v>
      </c>
      <c r="AF707" s="60">
        <v>0</v>
      </c>
    </row>
    <row r="708" spans="1:32">
      <c r="A708" s="62">
        <v>2398104</v>
      </c>
      <c r="B708" s="49" t="s">
        <v>1022</v>
      </c>
      <c r="C708" s="49">
        <v>23981</v>
      </c>
      <c r="D708" s="49">
        <v>4</v>
      </c>
      <c r="E708" s="49" t="s">
        <v>464</v>
      </c>
      <c r="F708" s="49">
        <v>2</v>
      </c>
      <c r="G708" s="49">
        <v>1650</v>
      </c>
      <c r="H708" s="49">
        <v>1</v>
      </c>
      <c r="I708" s="49">
        <v>220</v>
      </c>
      <c r="J708" s="49">
        <v>3</v>
      </c>
      <c r="K708" s="49">
        <v>110</v>
      </c>
      <c r="L708" s="49">
        <v>5269</v>
      </c>
      <c r="M708" s="49">
        <v>718</v>
      </c>
      <c r="N708" s="49">
        <v>387</v>
      </c>
      <c r="O708" s="49">
        <v>323</v>
      </c>
      <c r="P708" s="49">
        <v>0</v>
      </c>
      <c r="Q708" s="49">
        <v>0</v>
      </c>
      <c r="R708" s="49">
        <v>88</v>
      </c>
      <c r="S708" s="49">
        <v>0</v>
      </c>
      <c r="T708" s="49">
        <v>0</v>
      </c>
      <c r="U708" s="49">
        <v>500</v>
      </c>
      <c r="V708" s="49">
        <v>0</v>
      </c>
      <c r="W708" s="49">
        <v>0</v>
      </c>
      <c r="X708" s="49">
        <v>0</v>
      </c>
      <c r="Y708" s="49">
        <v>0</v>
      </c>
      <c r="Z708" s="49">
        <v>0</v>
      </c>
      <c r="AA708" s="60">
        <v>0</v>
      </c>
      <c r="AB708" s="49">
        <v>0</v>
      </c>
      <c r="AC708" s="60">
        <v>0</v>
      </c>
      <c r="AD708" s="49">
        <v>0</v>
      </c>
      <c r="AE708" s="60">
        <v>0</v>
      </c>
      <c r="AF708" s="60">
        <v>0</v>
      </c>
    </row>
    <row r="709" spans="1:32">
      <c r="A709" s="62">
        <v>2398105</v>
      </c>
      <c r="B709" s="49" t="s">
        <v>1022</v>
      </c>
      <c r="C709" s="49">
        <v>23981</v>
      </c>
      <c r="D709" s="49">
        <v>5</v>
      </c>
      <c r="E709" s="49" t="s">
        <v>464</v>
      </c>
      <c r="F709" s="49">
        <v>4</v>
      </c>
      <c r="G709" s="49">
        <v>10</v>
      </c>
      <c r="H709" s="49" t="s">
        <v>464</v>
      </c>
      <c r="I709" s="49" t="s">
        <v>464</v>
      </c>
      <c r="J709" s="49" t="s">
        <v>464</v>
      </c>
      <c r="K709" s="49" t="s">
        <v>464</v>
      </c>
      <c r="L709" s="49">
        <v>6870</v>
      </c>
      <c r="M709" s="49">
        <v>937</v>
      </c>
      <c r="N709" s="49">
        <v>504</v>
      </c>
      <c r="O709" s="49">
        <v>422</v>
      </c>
      <c r="P709" s="49">
        <v>0</v>
      </c>
      <c r="Q709" s="49">
        <v>0</v>
      </c>
      <c r="R709" s="49">
        <v>88</v>
      </c>
      <c r="S709" s="49">
        <v>0</v>
      </c>
      <c r="T709" s="49">
        <v>0</v>
      </c>
      <c r="U709" s="49">
        <v>500</v>
      </c>
      <c r="V709" s="49">
        <v>0</v>
      </c>
      <c r="W709" s="49">
        <v>0</v>
      </c>
      <c r="X709" s="49">
        <v>0</v>
      </c>
      <c r="Y709" s="49">
        <v>0</v>
      </c>
      <c r="Z709" s="49">
        <v>0</v>
      </c>
      <c r="AA709" s="60">
        <v>0</v>
      </c>
      <c r="AB709" s="49">
        <v>0</v>
      </c>
      <c r="AC709" s="60">
        <v>0</v>
      </c>
      <c r="AD709" s="49">
        <v>0</v>
      </c>
      <c r="AE709" s="60">
        <v>0</v>
      </c>
      <c r="AF709" s="60">
        <v>0</v>
      </c>
    </row>
    <row r="710" spans="1:32">
      <c r="A710" s="62">
        <v>2398106</v>
      </c>
      <c r="B710" s="49" t="s">
        <v>1022</v>
      </c>
      <c r="C710" s="49">
        <v>23981</v>
      </c>
      <c r="D710" s="49">
        <v>6</v>
      </c>
      <c r="E710" s="49" t="s">
        <v>464</v>
      </c>
      <c r="F710" s="49">
        <v>1</v>
      </c>
      <c r="G710" s="49">
        <v>780</v>
      </c>
      <c r="H710" s="49" t="s">
        <v>464</v>
      </c>
      <c r="I710" s="49" t="s">
        <v>464</v>
      </c>
      <c r="J710" s="49" t="s">
        <v>464</v>
      </c>
      <c r="K710" s="49" t="s">
        <v>464</v>
      </c>
      <c r="L710" s="49">
        <v>8604</v>
      </c>
      <c r="M710" s="49">
        <v>1173</v>
      </c>
      <c r="N710" s="49">
        <v>632</v>
      </c>
      <c r="O710" s="49">
        <v>528</v>
      </c>
      <c r="P710" s="49">
        <v>0</v>
      </c>
      <c r="Q710" s="49">
        <v>0</v>
      </c>
      <c r="R710" s="49">
        <v>88</v>
      </c>
      <c r="S710" s="49">
        <v>0</v>
      </c>
      <c r="T710" s="49">
        <v>0</v>
      </c>
      <c r="U710" s="49">
        <v>500</v>
      </c>
      <c r="V710" s="49">
        <v>0</v>
      </c>
      <c r="W710" s="49">
        <v>0</v>
      </c>
      <c r="X710" s="49">
        <v>0</v>
      </c>
      <c r="Y710" s="49">
        <v>0</v>
      </c>
      <c r="Z710" s="49">
        <v>0</v>
      </c>
      <c r="AA710" s="60">
        <v>0</v>
      </c>
      <c r="AB710" s="49">
        <v>0</v>
      </c>
      <c r="AC710" s="60">
        <v>0</v>
      </c>
      <c r="AD710" s="49">
        <v>0</v>
      </c>
      <c r="AE710" s="60">
        <v>0</v>
      </c>
      <c r="AF710" s="60">
        <v>0</v>
      </c>
    </row>
    <row r="711" spans="1:32">
      <c r="A711" s="62">
        <v>2398107</v>
      </c>
      <c r="B711" s="49" t="s">
        <v>1022</v>
      </c>
      <c r="C711" s="49">
        <v>23981</v>
      </c>
      <c r="D711" s="49">
        <v>7</v>
      </c>
      <c r="E711" s="49" t="s">
        <v>464</v>
      </c>
      <c r="F711" s="49">
        <v>20</v>
      </c>
      <c r="G711" s="49">
        <v>1000</v>
      </c>
      <c r="H711" s="49" t="s">
        <v>464</v>
      </c>
      <c r="I711" s="49" t="s">
        <v>464</v>
      </c>
      <c r="J711" s="49" t="s">
        <v>464</v>
      </c>
      <c r="K711" s="49" t="s">
        <v>464</v>
      </c>
      <c r="L711" s="49">
        <v>10471</v>
      </c>
      <c r="M711" s="49">
        <v>1428</v>
      </c>
      <c r="N711" s="49">
        <v>769</v>
      </c>
      <c r="O711" s="49">
        <v>643</v>
      </c>
      <c r="P711" s="49">
        <v>0</v>
      </c>
      <c r="Q711" s="49">
        <v>0</v>
      </c>
      <c r="R711" s="49">
        <v>88</v>
      </c>
      <c r="S711" s="49">
        <v>0</v>
      </c>
      <c r="T711" s="49">
        <v>0</v>
      </c>
      <c r="U711" s="49">
        <v>500</v>
      </c>
      <c r="V711" s="49">
        <v>0</v>
      </c>
      <c r="W711" s="49">
        <v>0</v>
      </c>
      <c r="X711" s="49">
        <v>0</v>
      </c>
      <c r="Y711" s="49">
        <v>0</v>
      </c>
      <c r="Z711" s="49">
        <v>0</v>
      </c>
      <c r="AA711" s="60">
        <v>0</v>
      </c>
      <c r="AB711" s="49">
        <v>0</v>
      </c>
      <c r="AC711" s="60">
        <v>0</v>
      </c>
      <c r="AD711" s="49">
        <v>0</v>
      </c>
      <c r="AE711" s="60">
        <v>0</v>
      </c>
      <c r="AF711" s="60">
        <v>0</v>
      </c>
    </row>
    <row r="712" spans="1:32">
      <c r="A712" s="62">
        <v>2398108</v>
      </c>
      <c r="B712" s="49" t="s">
        <v>1022</v>
      </c>
      <c r="C712" s="49">
        <v>23981</v>
      </c>
      <c r="D712" s="49">
        <v>8</v>
      </c>
      <c r="E712" s="49">
        <v>100321</v>
      </c>
      <c r="F712" s="49" t="s">
        <v>464</v>
      </c>
      <c r="G712" s="49" t="s">
        <v>464</v>
      </c>
      <c r="H712" s="49" t="s">
        <v>464</v>
      </c>
      <c r="I712" s="49" t="s">
        <v>464</v>
      </c>
      <c r="J712" s="49" t="s">
        <v>464</v>
      </c>
      <c r="K712" s="49" t="s">
        <v>464</v>
      </c>
      <c r="L712" s="49">
        <v>12472</v>
      </c>
      <c r="M712" s="49">
        <v>1701</v>
      </c>
      <c r="N712" s="49">
        <v>916</v>
      </c>
      <c r="O712" s="49">
        <v>766</v>
      </c>
      <c r="P712" s="49">
        <v>0</v>
      </c>
      <c r="Q712" s="49">
        <v>0</v>
      </c>
      <c r="R712" s="49">
        <v>88</v>
      </c>
      <c r="S712" s="49">
        <v>0</v>
      </c>
      <c r="T712" s="49">
        <v>0</v>
      </c>
      <c r="U712" s="49">
        <v>500</v>
      </c>
      <c r="V712" s="49">
        <v>0</v>
      </c>
      <c r="W712" s="49">
        <v>0</v>
      </c>
      <c r="X712" s="49">
        <v>0</v>
      </c>
      <c r="Y712" s="49">
        <v>0</v>
      </c>
      <c r="Z712" s="49">
        <v>0</v>
      </c>
      <c r="AA712" s="60">
        <v>0</v>
      </c>
      <c r="AB712" s="49">
        <v>0</v>
      </c>
      <c r="AC712" s="60">
        <v>0</v>
      </c>
      <c r="AD712" s="49">
        <v>0</v>
      </c>
      <c r="AE712" s="60">
        <v>0</v>
      </c>
      <c r="AF712" s="60">
        <v>0</v>
      </c>
    </row>
    <row r="713" spans="1:32">
      <c r="A713" s="62">
        <v>2398109</v>
      </c>
      <c r="B713" s="49" t="s">
        <v>1022</v>
      </c>
      <c r="C713" s="49">
        <v>23981</v>
      </c>
      <c r="D713" s="49">
        <v>9</v>
      </c>
      <c r="E713" s="49" t="s">
        <v>464</v>
      </c>
      <c r="F713" s="49">
        <v>2</v>
      </c>
      <c r="G713" s="49">
        <v>2550</v>
      </c>
      <c r="H713" s="49">
        <v>1</v>
      </c>
      <c r="I713" s="49">
        <v>340</v>
      </c>
      <c r="J713" s="49">
        <v>3</v>
      </c>
      <c r="K713" s="49">
        <v>170</v>
      </c>
      <c r="L713" s="49">
        <v>14607</v>
      </c>
      <c r="M713" s="49">
        <v>1992</v>
      </c>
      <c r="N713" s="49">
        <v>1073</v>
      </c>
      <c r="O713" s="49">
        <v>897</v>
      </c>
      <c r="P713" s="49">
        <v>0</v>
      </c>
      <c r="Q713" s="49">
        <v>0</v>
      </c>
      <c r="R713" s="49">
        <v>88</v>
      </c>
      <c r="S713" s="49">
        <v>0</v>
      </c>
      <c r="T713" s="49">
        <v>0</v>
      </c>
      <c r="U713" s="49">
        <v>500</v>
      </c>
      <c r="V713" s="49">
        <v>0</v>
      </c>
      <c r="W713" s="49">
        <v>0</v>
      </c>
      <c r="X713" s="49">
        <v>0</v>
      </c>
      <c r="Y713" s="49">
        <v>0</v>
      </c>
      <c r="Z713" s="49">
        <v>0</v>
      </c>
      <c r="AA713" s="60">
        <v>0</v>
      </c>
      <c r="AB713" s="49">
        <v>0</v>
      </c>
      <c r="AC713" s="60">
        <v>0</v>
      </c>
      <c r="AD713" s="49">
        <v>0</v>
      </c>
      <c r="AE713" s="60">
        <v>0</v>
      </c>
      <c r="AF713" s="60">
        <v>0</v>
      </c>
    </row>
    <row r="714" spans="1:32">
      <c r="A714" s="62">
        <v>2398110</v>
      </c>
      <c r="B714" s="49" t="s">
        <v>1022</v>
      </c>
      <c r="C714" s="49">
        <v>23981</v>
      </c>
      <c r="D714" s="49">
        <v>10</v>
      </c>
      <c r="E714" s="49" t="s">
        <v>464</v>
      </c>
      <c r="F714" s="49">
        <v>4</v>
      </c>
      <c r="G714" s="49">
        <v>12</v>
      </c>
      <c r="H714" s="49" t="s">
        <v>464</v>
      </c>
      <c r="I714" s="49" t="s">
        <v>464</v>
      </c>
      <c r="J714" s="49" t="s">
        <v>464</v>
      </c>
      <c r="K714" s="49" t="s">
        <v>464</v>
      </c>
      <c r="L714" s="49">
        <v>16875</v>
      </c>
      <c r="M714" s="49">
        <v>2302</v>
      </c>
      <c r="N714" s="49">
        <v>1239</v>
      </c>
      <c r="O714" s="49">
        <v>1037</v>
      </c>
      <c r="P714" s="49">
        <v>0</v>
      </c>
      <c r="Q714" s="49">
        <v>0</v>
      </c>
      <c r="R714" s="49">
        <v>88</v>
      </c>
      <c r="S714" s="49">
        <v>0</v>
      </c>
      <c r="T714" s="49">
        <v>0</v>
      </c>
      <c r="U714" s="49">
        <v>500</v>
      </c>
      <c r="V714" s="49">
        <v>0</v>
      </c>
      <c r="W714" s="49">
        <v>0</v>
      </c>
      <c r="X714" s="49">
        <v>0</v>
      </c>
      <c r="Y714" s="49">
        <v>0</v>
      </c>
      <c r="Z714" s="49">
        <v>0</v>
      </c>
      <c r="AA714" s="60">
        <v>0</v>
      </c>
      <c r="AB714" s="49">
        <v>0</v>
      </c>
      <c r="AC714" s="60">
        <v>0</v>
      </c>
      <c r="AD714" s="49">
        <v>0</v>
      </c>
      <c r="AE714" s="60">
        <v>0</v>
      </c>
      <c r="AF714" s="60">
        <v>0</v>
      </c>
    </row>
    <row r="715" spans="1:32">
      <c r="A715" s="62">
        <v>2398111</v>
      </c>
      <c r="B715" s="49" t="s">
        <v>1022</v>
      </c>
      <c r="C715" s="49">
        <v>23981</v>
      </c>
      <c r="D715" s="49">
        <v>11</v>
      </c>
      <c r="E715" s="49" t="s">
        <v>464</v>
      </c>
      <c r="F715" s="49">
        <v>1</v>
      </c>
      <c r="G715" s="49">
        <v>1380</v>
      </c>
      <c r="H715" s="49" t="s">
        <v>464</v>
      </c>
      <c r="I715" s="49" t="s">
        <v>464</v>
      </c>
      <c r="J715" s="49" t="s">
        <v>464</v>
      </c>
      <c r="K715" s="49" t="s">
        <v>464</v>
      </c>
      <c r="L715" s="49">
        <v>19943</v>
      </c>
      <c r="M715" s="49">
        <v>2720</v>
      </c>
      <c r="N715" s="49">
        <v>1465</v>
      </c>
      <c r="O715" s="49">
        <v>1225</v>
      </c>
      <c r="P715" s="49">
        <v>0</v>
      </c>
      <c r="Q715" s="49">
        <v>0</v>
      </c>
      <c r="R715" s="49">
        <v>88</v>
      </c>
      <c r="S715" s="49">
        <v>0</v>
      </c>
      <c r="T715" s="49">
        <v>0</v>
      </c>
      <c r="U715" s="49">
        <v>500</v>
      </c>
      <c r="V715" s="49">
        <v>0</v>
      </c>
      <c r="W715" s="49">
        <v>0</v>
      </c>
      <c r="X715" s="49">
        <v>0</v>
      </c>
      <c r="Y715" s="49">
        <v>0</v>
      </c>
      <c r="Z715" s="49">
        <v>0</v>
      </c>
      <c r="AA715" s="60">
        <v>0</v>
      </c>
      <c r="AB715" s="49">
        <v>0</v>
      </c>
      <c r="AC715" s="60">
        <v>0</v>
      </c>
      <c r="AD715" s="49">
        <v>0</v>
      </c>
      <c r="AE715" s="60">
        <v>0</v>
      </c>
      <c r="AF715" s="60">
        <v>0</v>
      </c>
    </row>
    <row r="716" spans="1:32">
      <c r="A716" s="62">
        <v>2398112</v>
      </c>
      <c r="B716" s="49" t="s">
        <v>1022</v>
      </c>
      <c r="C716" s="49">
        <v>23981</v>
      </c>
      <c r="D716" s="49">
        <v>12</v>
      </c>
      <c r="E716" s="49" t="s">
        <v>464</v>
      </c>
      <c r="F716" s="49">
        <v>19</v>
      </c>
      <c r="G716" s="49">
        <v>1500</v>
      </c>
      <c r="H716" s="49" t="s">
        <v>464</v>
      </c>
      <c r="I716" s="49" t="s">
        <v>464</v>
      </c>
      <c r="J716" s="49" t="s">
        <v>464</v>
      </c>
      <c r="K716" s="49" t="s">
        <v>464</v>
      </c>
      <c r="L716" s="49">
        <v>24145</v>
      </c>
      <c r="M716" s="49">
        <v>3294</v>
      </c>
      <c r="N716" s="49">
        <v>1773</v>
      </c>
      <c r="O716" s="49">
        <v>1484</v>
      </c>
      <c r="P716" s="49">
        <v>0</v>
      </c>
      <c r="Q716" s="49">
        <v>0</v>
      </c>
      <c r="R716" s="49">
        <v>88</v>
      </c>
      <c r="S716" s="49">
        <v>0</v>
      </c>
      <c r="T716" s="49">
        <v>0</v>
      </c>
      <c r="U716" s="49">
        <v>500</v>
      </c>
      <c r="V716" s="49">
        <v>0</v>
      </c>
      <c r="W716" s="49">
        <v>0</v>
      </c>
      <c r="X716" s="49">
        <v>0</v>
      </c>
      <c r="Y716" s="49">
        <v>0</v>
      </c>
      <c r="Z716" s="49">
        <v>0</v>
      </c>
      <c r="AA716" s="60">
        <v>0</v>
      </c>
      <c r="AB716" s="49">
        <v>0</v>
      </c>
      <c r="AC716" s="60">
        <v>0</v>
      </c>
      <c r="AD716" s="49">
        <v>0</v>
      </c>
      <c r="AE716" s="60">
        <v>0</v>
      </c>
      <c r="AF716" s="60">
        <v>0</v>
      </c>
    </row>
    <row r="717" spans="1:32">
      <c r="A717" s="62">
        <v>2398113</v>
      </c>
      <c r="B717" s="49" t="s">
        <v>1022</v>
      </c>
      <c r="C717" s="49">
        <v>23981</v>
      </c>
      <c r="D717" s="49">
        <v>13</v>
      </c>
      <c r="E717" s="49">
        <v>100331</v>
      </c>
      <c r="F717" s="49" t="s">
        <v>464</v>
      </c>
      <c r="G717" s="49" t="s">
        <v>464</v>
      </c>
      <c r="H717" s="49" t="s">
        <v>464</v>
      </c>
      <c r="I717" s="49" t="s">
        <v>464</v>
      </c>
      <c r="J717" s="49" t="s">
        <v>464</v>
      </c>
      <c r="K717" s="49" t="s">
        <v>464</v>
      </c>
      <c r="L717" s="49">
        <v>29881</v>
      </c>
      <c r="M717" s="49">
        <v>4076</v>
      </c>
      <c r="N717" s="49">
        <v>2195</v>
      </c>
      <c r="O717" s="49">
        <v>1836</v>
      </c>
      <c r="P717" s="49">
        <v>0</v>
      </c>
      <c r="Q717" s="49">
        <v>0</v>
      </c>
      <c r="R717" s="49">
        <v>88</v>
      </c>
      <c r="S717" s="49">
        <v>0</v>
      </c>
      <c r="T717" s="49">
        <v>0</v>
      </c>
      <c r="U717" s="49">
        <v>500</v>
      </c>
      <c r="V717" s="49">
        <v>0</v>
      </c>
      <c r="W717" s="49">
        <v>0</v>
      </c>
      <c r="X717" s="49">
        <v>0</v>
      </c>
      <c r="Y717" s="49">
        <v>0</v>
      </c>
      <c r="Z717" s="49">
        <v>0</v>
      </c>
      <c r="AA717" s="60">
        <v>0</v>
      </c>
      <c r="AB717" s="49">
        <v>0</v>
      </c>
      <c r="AC717" s="60">
        <v>0</v>
      </c>
      <c r="AD717" s="49">
        <v>0</v>
      </c>
      <c r="AE717" s="60">
        <v>0</v>
      </c>
      <c r="AF717" s="60">
        <v>0</v>
      </c>
    </row>
    <row r="718" spans="1:32">
      <c r="A718" s="62">
        <v>2398114</v>
      </c>
      <c r="B718" s="49" t="s">
        <v>1022</v>
      </c>
      <c r="C718" s="49">
        <v>23981</v>
      </c>
      <c r="D718" s="49">
        <v>14</v>
      </c>
      <c r="E718" s="49" t="s">
        <v>464</v>
      </c>
      <c r="F718" s="49">
        <v>2</v>
      </c>
      <c r="G718" s="49">
        <v>9150</v>
      </c>
      <c r="H718" s="49">
        <v>1</v>
      </c>
      <c r="I718" s="49">
        <v>1220</v>
      </c>
      <c r="J718" s="49">
        <v>3</v>
      </c>
      <c r="K718" s="49">
        <v>610</v>
      </c>
      <c r="L718" s="49">
        <v>37685</v>
      </c>
      <c r="M718" s="49">
        <v>5141</v>
      </c>
      <c r="N718" s="49">
        <v>2768</v>
      </c>
      <c r="O718" s="49">
        <v>2316</v>
      </c>
      <c r="P718" s="49">
        <v>0</v>
      </c>
      <c r="Q718" s="49">
        <v>0</v>
      </c>
      <c r="R718" s="49">
        <v>88</v>
      </c>
      <c r="S718" s="49">
        <v>0</v>
      </c>
      <c r="T718" s="49">
        <v>0</v>
      </c>
      <c r="U718" s="49">
        <v>500</v>
      </c>
      <c r="V718" s="49">
        <v>0</v>
      </c>
      <c r="W718" s="49">
        <v>0</v>
      </c>
      <c r="X718" s="49">
        <v>0</v>
      </c>
      <c r="Y718" s="49">
        <v>0</v>
      </c>
      <c r="Z718" s="49">
        <v>0</v>
      </c>
      <c r="AA718" s="60">
        <v>0</v>
      </c>
      <c r="AB718" s="49">
        <v>0</v>
      </c>
      <c r="AC718" s="60">
        <v>0</v>
      </c>
      <c r="AD718" s="49">
        <v>0</v>
      </c>
      <c r="AE718" s="60">
        <v>0</v>
      </c>
      <c r="AF718" s="60">
        <v>0</v>
      </c>
    </row>
    <row r="719" spans="1:32">
      <c r="A719" s="62">
        <v>2398115</v>
      </c>
      <c r="B719" s="49" t="s">
        <v>1022</v>
      </c>
      <c r="C719" s="49">
        <v>23981</v>
      </c>
      <c r="D719" s="49">
        <v>15</v>
      </c>
      <c r="E719" s="49" t="s">
        <v>464</v>
      </c>
      <c r="F719" s="49">
        <v>4</v>
      </c>
      <c r="G719" s="49">
        <v>14</v>
      </c>
      <c r="H719" s="49" t="s">
        <v>464</v>
      </c>
      <c r="I719" s="49" t="s">
        <v>464</v>
      </c>
      <c r="J719" s="49" t="s">
        <v>464</v>
      </c>
      <c r="K719" s="49" t="s">
        <v>464</v>
      </c>
      <c r="L719" s="49">
        <v>48357</v>
      </c>
      <c r="M719" s="49">
        <v>6597</v>
      </c>
      <c r="N719" s="49">
        <v>3552</v>
      </c>
      <c r="O719" s="49">
        <v>2972</v>
      </c>
      <c r="P719" s="49">
        <v>0</v>
      </c>
      <c r="Q719" s="49">
        <v>0</v>
      </c>
      <c r="R719" s="49">
        <v>88</v>
      </c>
      <c r="S719" s="49">
        <v>0</v>
      </c>
      <c r="T719" s="49">
        <v>0</v>
      </c>
      <c r="U719" s="49">
        <v>500</v>
      </c>
      <c r="V719" s="49">
        <v>0</v>
      </c>
      <c r="W719" s="49">
        <v>0</v>
      </c>
      <c r="X719" s="49">
        <v>0</v>
      </c>
      <c r="Y719" s="49">
        <v>0</v>
      </c>
      <c r="Z719" s="49">
        <v>0</v>
      </c>
      <c r="AA719" s="60">
        <v>0</v>
      </c>
      <c r="AB719" s="49">
        <v>0</v>
      </c>
      <c r="AC719" s="60">
        <v>0</v>
      </c>
      <c r="AD719" s="49">
        <v>0</v>
      </c>
      <c r="AE719" s="60">
        <v>0</v>
      </c>
      <c r="AF719" s="60">
        <v>0</v>
      </c>
    </row>
    <row r="720" spans="1:32">
      <c r="A720" s="62">
        <v>2398116</v>
      </c>
      <c r="B720" s="49" t="s">
        <v>1022</v>
      </c>
      <c r="C720" s="49">
        <v>23981</v>
      </c>
      <c r="D720" s="49">
        <v>16</v>
      </c>
      <c r="E720" s="49" t="s">
        <v>464</v>
      </c>
      <c r="F720" s="49">
        <v>1</v>
      </c>
      <c r="G720" s="49">
        <v>6840</v>
      </c>
      <c r="H720" s="49" t="s">
        <v>464</v>
      </c>
      <c r="I720" s="49" t="s">
        <v>464</v>
      </c>
      <c r="J720" s="49" t="s">
        <v>464</v>
      </c>
      <c r="K720" s="49" t="s">
        <v>464</v>
      </c>
      <c r="L720" s="49">
        <v>62964</v>
      </c>
      <c r="M720" s="49">
        <v>8590</v>
      </c>
      <c r="N720" s="49">
        <v>4625</v>
      </c>
      <c r="O720" s="49">
        <v>3870</v>
      </c>
      <c r="P720" s="49">
        <v>0</v>
      </c>
      <c r="Q720" s="49">
        <v>0</v>
      </c>
      <c r="R720" s="49">
        <v>88</v>
      </c>
      <c r="S720" s="49">
        <v>0</v>
      </c>
      <c r="T720" s="49">
        <v>0</v>
      </c>
      <c r="U720" s="49">
        <v>500</v>
      </c>
      <c r="V720" s="49">
        <v>0</v>
      </c>
      <c r="W720" s="49">
        <v>0</v>
      </c>
      <c r="X720" s="49">
        <v>0</v>
      </c>
      <c r="Y720" s="49">
        <v>0</v>
      </c>
      <c r="Z720" s="49">
        <v>0</v>
      </c>
      <c r="AA720" s="60">
        <v>0</v>
      </c>
      <c r="AB720" s="49">
        <v>0</v>
      </c>
      <c r="AC720" s="60">
        <v>0</v>
      </c>
      <c r="AD720" s="49">
        <v>0</v>
      </c>
      <c r="AE720" s="60">
        <v>0</v>
      </c>
      <c r="AF720" s="60">
        <v>0</v>
      </c>
    </row>
    <row r="721" spans="1:32">
      <c r="A721" s="62">
        <v>2398117</v>
      </c>
      <c r="B721" s="49" t="s">
        <v>1022</v>
      </c>
      <c r="C721" s="49">
        <v>23981</v>
      </c>
      <c r="D721" s="49">
        <v>17</v>
      </c>
      <c r="E721" s="49" t="s">
        <v>464</v>
      </c>
      <c r="F721" s="49">
        <v>20</v>
      </c>
      <c r="G721" s="49">
        <v>2000</v>
      </c>
      <c r="H721" s="49" t="s">
        <v>464</v>
      </c>
      <c r="I721" s="49" t="s">
        <v>464</v>
      </c>
      <c r="J721" s="49" t="s">
        <v>464</v>
      </c>
      <c r="K721" s="49" t="s">
        <v>464</v>
      </c>
      <c r="L721" s="49">
        <v>82974</v>
      </c>
      <c r="M721" s="49">
        <v>11320</v>
      </c>
      <c r="N721" s="49">
        <v>6095</v>
      </c>
      <c r="O721" s="49">
        <v>5100</v>
      </c>
      <c r="P721" s="49">
        <v>0</v>
      </c>
      <c r="Q721" s="49">
        <v>0</v>
      </c>
      <c r="R721" s="49">
        <v>88</v>
      </c>
      <c r="S721" s="49">
        <v>0</v>
      </c>
      <c r="T721" s="49">
        <v>0</v>
      </c>
      <c r="U721" s="49">
        <v>500</v>
      </c>
      <c r="V721" s="49">
        <v>0</v>
      </c>
      <c r="W721" s="49">
        <v>0</v>
      </c>
      <c r="X721" s="49">
        <v>0</v>
      </c>
      <c r="Y721" s="49">
        <v>0</v>
      </c>
      <c r="Z721" s="49">
        <v>0</v>
      </c>
      <c r="AA721" s="60">
        <v>0</v>
      </c>
      <c r="AB721" s="49">
        <v>0</v>
      </c>
      <c r="AC721" s="60">
        <v>0</v>
      </c>
      <c r="AD721" s="49">
        <v>0</v>
      </c>
      <c r="AE721" s="60">
        <v>0</v>
      </c>
      <c r="AF721" s="60">
        <v>0</v>
      </c>
    </row>
    <row r="722" spans="1:32">
      <c r="A722" s="62">
        <v>2398118</v>
      </c>
      <c r="B722" s="49" t="s">
        <v>1022</v>
      </c>
      <c r="C722" s="49">
        <v>23981</v>
      </c>
      <c r="D722" s="49">
        <v>18</v>
      </c>
      <c r="E722" s="49">
        <v>100341</v>
      </c>
      <c r="F722" s="49" t="s">
        <v>464</v>
      </c>
      <c r="G722" s="49" t="s">
        <v>464</v>
      </c>
      <c r="H722" s="49" t="s">
        <v>464</v>
      </c>
      <c r="I722" s="49" t="s">
        <v>464</v>
      </c>
      <c r="J722" s="49" t="s">
        <v>464</v>
      </c>
      <c r="K722" s="49" t="s">
        <v>464</v>
      </c>
      <c r="L722" s="49">
        <v>110388</v>
      </c>
      <c r="M722" s="49">
        <v>15060</v>
      </c>
      <c r="N722" s="49">
        <v>8109</v>
      </c>
      <c r="O722" s="49">
        <v>6785</v>
      </c>
      <c r="P722" s="49">
        <v>0</v>
      </c>
      <c r="Q722" s="49">
        <v>0</v>
      </c>
      <c r="R722" s="49">
        <v>88</v>
      </c>
      <c r="S722" s="49">
        <v>0</v>
      </c>
      <c r="T722" s="49">
        <v>0</v>
      </c>
      <c r="U722" s="49">
        <v>500</v>
      </c>
      <c r="V722" s="49">
        <v>0</v>
      </c>
      <c r="W722" s="49">
        <v>0</v>
      </c>
      <c r="X722" s="49">
        <v>0</v>
      </c>
      <c r="Y722" s="49">
        <v>0</v>
      </c>
      <c r="Z722" s="49">
        <v>0</v>
      </c>
      <c r="AA722" s="60">
        <v>0</v>
      </c>
      <c r="AB722" s="49">
        <v>0</v>
      </c>
      <c r="AC722" s="60">
        <v>0</v>
      </c>
      <c r="AD722" s="49">
        <v>0</v>
      </c>
      <c r="AE722" s="60">
        <v>0</v>
      </c>
      <c r="AF722" s="60">
        <v>0</v>
      </c>
    </row>
    <row r="723" spans="1:32">
      <c r="A723" s="62">
        <v>2398119</v>
      </c>
      <c r="B723" s="49" t="s">
        <v>1022</v>
      </c>
      <c r="C723" s="49">
        <v>23981</v>
      </c>
      <c r="D723" s="49">
        <v>19</v>
      </c>
      <c r="E723" s="49" t="s">
        <v>464</v>
      </c>
      <c r="F723" s="49">
        <v>2</v>
      </c>
      <c r="G723" s="49">
        <v>43800</v>
      </c>
      <c r="H723" s="49">
        <v>1</v>
      </c>
      <c r="I723" s="49">
        <v>5840</v>
      </c>
      <c r="J723" s="49">
        <v>3</v>
      </c>
      <c r="K723" s="49">
        <v>2920</v>
      </c>
      <c r="L723" s="49">
        <v>147940</v>
      </c>
      <c r="M723" s="49">
        <v>20183</v>
      </c>
      <c r="N723" s="49">
        <v>10868</v>
      </c>
      <c r="O723" s="49">
        <v>9093</v>
      </c>
      <c r="P723" s="49">
        <v>0</v>
      </c>
      <c r="Q723" s="49">
        <v>0</v>
      </c>
      <c r="R723" s="49">
        <v>88</v>
      </c>
      <c r="S723" s="49">
        <v>0</v>
      </c>
      <c r="T723" s="49">
        <v>0</v>
      </c>
      <c r="U723" s="49">
        <v>500</v>
      </c>
      <c r="V723" s="49">
        <v>0</v>
      </c>
      <c r="W723" s="49">
        <v>0</v>
      </c>
      <c r="X723" s="49">
        <v>0</v>
      </c>
      <c r="Y723" s="49">
        <v>0</v>
      </c>
      <c r="Z723" s="49">
        <v>0</v>
      </c>
      <c r="AA723" s="60">
        <v>0</v>
      </c>
      <c r="AB723" s="49">
        <v>0</v>
      </c>
      <c r="AC723" s="60">
        <v>0</v>
      </c>
      <c r="AD723" s="49">
        <v>0</v>
      </c>
      <c r="AE723" s="60">
        <v>0</v>
      </c>
      <c r="AF723" s="60">
        <v>0</v>
      </c>
    </row>
    <row r="724" spans="1:32">
      <c r="A724" s="62">
        <v>2398120</v>
      </c>
      <c r="B724" s="49" t="s">
        <v>1022</v>
      </c>
      <c r="C724" s="49">
        <v>23981</v>
      </c>
      <c r="D724" s="49">
        <v>20</v>
      </c>
      <c r="E724" s="49" t="s">
        <v>464</v>
      </c>
      <c r="F724" s="49">
        <v>4</v>
      </c>
      <c r="G724" s="49">
        <v>16</v>
      </c>
      <c r="H724" s="49" t="s">
        <v>464</v>
      </c>
      <c r="I724" s="49" t="s">
        <v>464</v>
      </c>
      <c r="J724" s="49" t="s">
        <v>464</v>
      </c>
      <c r="K724" s="49" t="s">
        <v>464</v>
      </c>
      <c r="L724" s="49">
        <v>199366</v>
      </c>
      <c r="M724" s="49">
        <v>27199</v>
      </c>
      <c r="N724" s="49">
        <v>14646</v>
      </c>
      <c r="O724" s="49">
        <v>12254</v>
      </c>
      <c r="P724" s="49">
        <v>0</v>
      </c>
      <c r="Q724" s="49">
        <v>0</v>
      </c>
      <c r="R724" s="49">
        <v>88</v>
      </c>
      <c r="S724" s="49">
        <v>0</v>
      </c>
      <c r="T724" s="49">
        <v>0</v>
      </c>
      <c r="U724" s="49">
        <v>500</v>
      </c>
      <c r="V724" s="49">
        <v>0</v>
      </c>
      <c r="W724" s="49">
        <v>0</v>
      </c>
      <c r="X724" s="49">
        <v>0</v>
      </c>
      <c r="Y724" s="49">
        <v>0</v>
      </c>
      <c r="Z724" s="49">
        <v>0</v>
      </c>
      <c r="AA724" s="60">
        <v>0</v>
      </c>
      <c r="AB724" s="49">
        <v>0</v>
      </c>
      <c r="AC724" s="60">
        <v>0</v>
      </c>
      <c r="AD724" s="49">
        <v>0</v>
      </c>
      <c r="AE724" s="60">
        <v>0</v>
      </c>
      <c r="AF724" s="60">
        <v>0</v>
      </c>
    </row>
    <row r="725" spans="1:32">
      <c r="A725" s="62">
        <v>3298000</v>
      </c>
      <c r="B725" s="49" t="s">
        <v>1023</v>
      </c>
      <c r="C725" s="49">
        <v>32980</v>
      </c>
      <c r="D725" s="49">
        <v>0</v>
      </c>
      <c r="E725" s="49"/>
      <c r="L725" s="49">
        <v>633</v>
      </c>
      <c r="M725" s="49">
        <v>101</v>
      </c>
      <c r="N725" s="49">
        <v>38</v>
      </c>
      <c r="O725" s="49">
        <v>46</v>
      </c>
      <c r="P725" s="49">
        <v>0</v>
      </c>
      <c r="Q725" s="49">
        <v>0</v>
      </c>
      <c r="R725" s="49">
        <v>78</v>
      </c>
      <c r="S725" s="49">
        <v>0</v>
      </c>
      <c r="T725" s="49">
        <v>0</v>
      </c>
      <c r="U725" s="49">
        <v>500</v>
      </c>
      <c r="V725" s="49">
        <v>0</v>
      </c>
      <c r="W725" s="49">
        <v>0</v>
      </c>
      <c r="X725" s="49">
        <v>0</v>
      </c>
      <c r="Y725" s="49">
        <v>0</v>
      </c>
      <c r="Z725" s="49">
        <v>0</v>
      </c>
      <c r="AA725" s="60">
        <v>0</v>
      </c>
      <c r="AB725" s="49">
        <v>0</v>
      </c>
      <c r="AC725" s="60">
        <v>0</v>
      </c>
      <c r="AD725" s="49">
        <v>0</v>
      </c>
      <c r="AE725" s="60">
        <v>0</v>
      </c>
      <c r="AF725" s="60">
        <v>0</v>
      </c>
    </row>
    <row r="726" spans="1:32">
      <c r="A726" s="62">
        <v>3298001</v>
      </c>
      <c r="B726" s="49" t="s">
        <v>1023</v>
      </c>
      <c r="C726" s="49">
        <v>32980</v>
      </c>
      <c r="D726" s="49">
        <v>1</v>
      </c>
      <c r="E726" s="49" t="s">
        <v>464</v>
      </c>
      <c r="F726" s="49">
        <v>1</v>
      </c>
      <c r="G726" s="49">
        <v>340</v>
      </c>
      <c r="H726" s="49" t="s">
        <v>464</v>
      </c>
      <c r="I726" s="49" t="s">
        <v>464</v>
      </c>
      <c r="J726" s="49" t="s">
        <v>464</v>
      </c>
      <c r="K726" s="49" t="s">
        <v>464</v>
      </c>
      <c r="L726" s="49">
        <v>1392</v>
      </c>
      <c r="M726" s="49">
        <v>222</v>
      </c>
      <c r="N726" s="49">
        <v>83</v>
      </c>
      <c r="O726" s="49">
        <v>101</v>
      </c>
      <c r="P726" s="49">
        <v>0</v>
      </c>
      <c r="Q726" s="49">
        <v>0</v>
      </c>
      <c r="R726" s="49">
        <v>78</v>
      </c>
      <c r="S726" s="49">
        <v>0</v>
      </c>
      <c r="T726" s="49">
        <v>0</v>
      </c>
      <c r="U726" s="49">
        <v>500</v>
      </c>
      <c r="V726" s="49">
        <v>0</v>
      </c>
      <c r="W726" s="49">
        <v>0</v>
      </c>
      <c r="X726" s="49">
        <v>0</v>
      </c>
      <c r="Y726" s="49">
        <v>0</v>
      </c>
      <c r="Z726" s="49">
        <v>0</v>
      </c>
      <c r="AA726" s="60">
        <v>0</v>
      </c>
      <c r="AB726" s="49">
        <v>0</v>
      </c>
      <c r="AC726" s="60">
        <v>0</v>
      </c>
      <c r="AD726" s="49">
        <v>0</v>
      </c>
      <c r="AE726" s="60">
        <v>0</v>
      </c>
      <c r="AF726" s="60">
        <v>0</v>
      </c>
    </row>
    <row r="727" spans="1:32">
      <c r="A727" s="62">
        <v>3298002</v>
      </c>
      <c r="B727" s="49" t="s">
        <v>1023</v>
      </c>
      <c r="C727" s="49">
        <v>32980</v>
      </c>
      <c r="D727" s="49">
        <v>2</v>
      </c>
      <c r="E727" s="49">
        <v>100211</v>
      </c>
      <c r="F727" s="49" t="s">
        <v>464</v>
      </c>
      <c r="G727" s="49" t="s">
        <v>464</v>
      </c>
      <c r="H727" s="49" t="s">
        <v>464</v>
      </c>
      <c r="I727" s="49" t="s">
        <v>464</v>
      </c>
      <c r="J727" s="49" t="s">
        <v>464</v>
      </c>
      <c r="K727" s="49" t="s">
        <v>464</v>
      </c>
      <c r="L727" s="49">
        <v>2342</v>
      </c>
      <c r="M727" s="49">
        <v>373</v>
      </c>
      <c r="N727" s="49">
        <v>140</v>
      </c>
      <c r="O727" s="49">
        <v>170</v>
      </c>
      <c r="P727" s="49">
        <v>0</v>
      </c>
      <c r="Q727" s="49">
        <v>0</v>
      </c>
      <c r="R727" s="49">
        <v>78</v>
      </c>
      <c r="S727" s="49">
        <v>0</v>
      </c>
      <c r="T727" s="49">
        <v>0</v>
      </c>
      <c r="U727" s="49">
        <v>500</v>
      </c>
      <c r="V727" s="49">
        <v>0</v>
      </c>
      <c r="W727" s="49">
        <v>0</v>
      </c>
      <c r="X727" s="49">
        <v>0</v>
      </c>
      <c r="Y727" s="49">
        <v>0</v>
      </c>
      <c r="Z727" s="49">
        <v>0</v>
      </c>
      <c r="AA727" s="60">
        <v>0</v>
      </c>
      <c r="AB727" s="49">
        <v>0</v>
      </c>
      <c r="AC727" s="60">
        <v>0</v>
      </c>
      <c r="AD727" s="49">
        <v>0</v>
      </c>
      <c r="AE727" s="60">
        <v>0</v>
      </c>
      <c r="AF727" s="60">
        <v>0</v>
      </c>
    </row>
    <row r="728" spans="1:32">
      <c r="A728" s="62">
        <v>3298003</v>
      </c>
      <c r="B728" s="49" t="s">
        <v>1023</v>
      </c>
      <c r="C728" s="49">
        <v>32980</v>
      </c>
      <c r="D728" s="49">
        <v>3</v>
      </c>
      <c r="E728" s="49" t="s">
        <v>464</v>
      </c>
      <c r="F728" s="49">
        <v>1</v>
      </c>
      <c r="G728" s="49">
        <v>660</v>
      </c>
      <c r="H728" s="49" t="s">
        <v>464</v>
      </c>
      <c r="I728" s="49" t="s">
        <v>464</v>
      </c>
      <c r="J728" s="49" t="s">
        <v>464</v>
      </c>
      <c r="K728" s="49" t="s">
        <v>464</v>
      </c>
      <c r="L728" s="49">
        <v>3608</v>
      </c>
      <c r="M728" s="49">
        <v>575</v>
      </c>
      <c r="N728" s="49">
        <v>216</v>
      </c>
      <c r="O728" s="49">
        <v>262</v>
      </c>
      <c r="P728" s="49">
        <v>0</v>
      </c>
      <c r="Q728" s="49">
        <v>0</v>
      </c>
      <c r="R728" s="49">
        <v>78</v>
      </c>
      <c r="S728" s="49">
        <v>0</v>
      </c>
      <c r="T728" s="49">
        <v>0</v>
      </c>
      <c r="U728" s="49">
        <v>500</v>
      </c>
      <c r="V728" s="49">
        <v>0</v>
      </c>
      <c r="W728" s="49">
        <v>0</v>
      </c>
      <c r="X728" s="49">
        <v>0</v>
      </c>
      <c r="Y728" s="49">
        <v>0</v>
      </c>
      <c r="Z728" s="49">
        <v>0</v>
      </c>
      <c r="AA728" s="60">
        <v>0</v>
      </c>
      <c r="AB728" s="49">
        <v>0</v>
      </c>
      <c r="AC728" s="60">
        <v>0</v>
      </c>
      <c r="AD728" s="49">
        <v>0</v>
      </c>
      <c r="AE728" s="60">
        <v>0</v>
      </c>
      <c r="AF728" s="60">
        <v>0</v>
      </c>
    </row>
    <row r="729" spans="1:32">
      <c r="A729" s="62">
        <v>3298004</v>
      </c>
      <c r="B729" s="49" t="s">
        <v>1023</v>
      </c>
      <c r="C729" s="49">
        <v>32980</v>
      </c>
      <c r="D729" s="49">
        <v>4</v>
      </c>
      <c r="E729" s="49" t="s">
        <v>464</v>
      </c>
      <c r="F729" s="49">
        <v>2</v>
      </c>
      <c r="G729" s="49">
        <v>1650</v>
      </c>
      <c r="H729" s="49">
        <v>1</v>
      </c>
      <c r="I729" s="49">
        <v>220</v>
      </c>
      <c r="J729" s="49">
        <v>3</v>
      </c>
      <c r="K729" s="49">
        <v>110</v>
      </c>
      <c r="L729" s="49">
        <v>5000</v>
      </c>
      <c r="M729" s="49">
        <v>797</v>
      </c>
      <c r="N729" s="49">
        <v>300</v>
      </c>
      <c r="O729" s="49">
        <v>363</v>
      </c>
      <c r="P729" s="49">
        <v>0</v>
      </c>
      <c r="Q729" s="49">
        <v>0</v>
      </c>
      <c r="R729" s="49">
        <v>78</v>
      </c>
      <c r="S729" s="49">
        <v>0</v>
      </c>
      <c r="T729" s="49">
        <v>0</v>
      </c>
      <c r="U729" s="49">
        <v>500</v>
      </c>
      <c r="V729" s="49">
        <v>0</v>
      </c>
      <c r="W729" s="49">
        <v>0</v>
      </c>
      <c r="X729" s="49">
        <v>0</v>
      </c>
      <c r="Y729" s="49">
        <v>0</v>
      </c>
      <c r="Z729" s="49">
        <v>0</v>
      </c>
      <c r="AA729" s="60">
        <v>0</v>
      </c>
      <c r="AB729" s="49">
        <v>0</v>
      </c>
      <c r="AC729" s="60">
        <v>0</v>
      </c>
      <c r="AD729" s="49">
        <v>0</v>
      </c>
      <c r="AE729" s="60">
        <v>0</v>
      </c>
      <c r="AF729" s="60">
        <v>0</v>
      </c>
    </row>
    <row r="730" spans="1:32">
      <c r="A730" s="62">
        <v>3298005</v>
      </c>
      <c r="B730" s="49" t="s">
        <v>1023</v>
      </c>
      <c r="C730" s="49">
        <v>32980</v>
      </c>
      <c r="D730" s="49">
        <v>5</v>
      </c>
      <c r="E730" s="49" t="s">
        <v>464</v>
      </c>
      <c r="F730" s="49">
        <v>4</v>
      </c>
      <c r="G730" s="49">
        <v>10</v>
      </c>
      <c r="H730" s="49" t="s">
        <v>464</v>
      </c>
      <c r="I730" s="49" t="s">
        <v>464</v>
      </c>
      <c r="J730" s="49" t="s">
        <v>464</v>
      </c>
      <c r="K730" s="49" t="s">
        <v>464</v>
      </c>
      <c r="L730" s="49">
        <v>6519</v>
      </c>
      <c r="M730" s="49">
        <v>1040</v>
      </c>
      <c r="N730" s="49">
        <v>391</v>
      </c>
      <c r="O730" s="49">
        <v>473</v>
      </c>
      <c r="P730" s="49">
        <v>0</v>
      </c>
      <c r="Q730" s="49">
        <v>0</v>
      </c>
      <c r="R730" s="49">
        <v>78</v>
      </c>
      <c r="S730" s="49">
        <v>0</v>
      </c>
      <c r="T730" s="49">
        <v>0</v>
      </c>
      <c r="U730" s="49">
        <v>500</v>
      </c>
      <c r="V730" s="49">
        <v>0</v>
      </c>
      <c r="W730" s="49">
        <v>0</v>
      </c>
      <c r="X730" s="49">
        <v>0</v>
      </c>
      <c r="Y730" s="49">
        <v>0</v>
      </c>
      <c r="Z730" s="49">
        <v>0</v>
      </c>
      <c r="AA730" s="60">
        <v>0</v>
      </c>
      <c r="AB730" s="49">
        <v>0</v>
      </c>
      <c r="AC730" s="60">
        <v>0</v>
      </c>
      <c r="AD730" s="49">
        <v>0</v>
      </c>
      <c r="AE730" s="60">
        <v>0</v>
      </c>
      <c r="AF730" s="60">
        <v>0</v>
      </c>
    </row>
    <row r="731" spans="1:32">
      <c r="A731" s="62">
        <v>3298006</v>
      </c>
      <c r="B731" s="49" t="s">
        <v>1023</v>
      </c>
      <c r="C731" s="49">
        <v>32980</v>
      </c>
      <c r="D731" s="49">
        <v>6</v>
      </c>
      <c r="E731" s="49" t="s">
        <v>464</v>
      </c>
      <c r="F731" s="49">
        <v>1</v>
      </c>
      <c r="G731" s="49">
        <v>780</v>
      </c>
      <c r="H731" s="49" t="s">
        <v>464</v>
      </c>
      <c r="I731" s="49" t="s">
        <v>464</v>
      </c>
      <c r="J731" s="49" t="s">
        <v>464</v>
      </c>
      <c r="K731" s="49" t="s">
        <v>464</v>
      </c>
      <c r="L731" s="49">
        <v>8165</v>
      </c>
      <c r="M731" s="49">
        <v>1302</v>
      </c>
      <c r="N731" s="49">
        <v>490</v>
      </c>
      <c r="O731" s="49">
        <v>593</v>
      </c>
      <c r="P731" s="49">
        <v>0</v>
      </c>
      <c r="Q731" s="49">
        <v>0</v>
      </c>
      <c r="R731" s="49">
        <v>78</v>
      </c>
      <c r="S731" s="49">
        <v>0</v>
      </c>
      <c r="T731" s="49">
        <v>0</v>
      </c>
      <c r="U731" s="49">
        <v>500</v>
      </c>
      <c r="V731" s="49">
        <v>0</v>
      </c>
      <c r="W731" s="49">
        <v>0</v>
      </c>
      <c r="X731" s="49">
        <v>0</v>
      </c>
      <c r="Y731" s="49">
        <v>0</v>
      </c>
      <c r="Z731" s="49">
        <v>0</v>
      </c>
      <c r="AA731" s="60">
        <v>0</v>
      </c>
      <c r="AB731" s="49">
        <v>0</v>
      </c>
      <c r="AC731" s="60">
        <v>0</v>
      </c>
      <c r="AD731" s="49">
        <v>0</v>
      </c>
      <c r="AE731" s="60">
        <v>0</v>
      </c>
      <c r="AF731" s="60">
        <v>0</v>
      </c>
    </row>
    <row r="732" spans="1:32">
      <c r="A732" s="62">
        <v>3298007</v>
      </c>
      <c r="B732" s="49" t="s">
        <v>1023</v>
      </c>
      <c r="C732" s="49">
        <v>32980</v>
      </c>
      <c r="D732" s="49">
        <v>7</v>
      </c>
      <c r="E732" s="49" t="s">
        <v>464</v>
      </c>
      <c r="F732" s="49">
        <v>20</v>
      </c>
      <c r="G732" s="49">
        <v>1000</v>
      </c>
      <c r="H732" s="49" t="s">
        <v>464</v>
      </c>
      <c r="I732" s="49" t="s">
        <v>464</v>
      </c>
      <c r="J732" s="49" t="s">
        <v>464</v>
      </c>
      <c r="K732" s="49" t="s">
        <v>464</v>
      </c>
      <c r="L732" s="49">
        <v>9938</v>
      </c>
      <c r="M732" s="49">
        <v>1585</v>
      </c>
      <c r="N732" s="49">
        <v>596</v>
      </c>
      <c r="O732" s="49">
        <v>722</v>
      </c>
      <c r="P732" s="49">
        <v>0</v>
      </c>
      <c r="Q732" s="49">
        <v>0</v>
      </c>
      <c r="R732" s="49">
        <v>78</v>
      </c>
      <c r="S732" s="49">
        <v>0</v>
      </c>
      <c r="T732" s="49">
        <v>0</v>
      </c>
      <c r="U732" s="49">
        <v>500</v>
      </c>
      <c r="V732" s="49">
        <v>0</v>
      </c>
      <c r="W732" s="49">
        <v>0</v>
      </c>
      <c r="X732" s="49">
        <v>0</v>
      </c>
      <c r="Y732" s="49">
        <v>0</v>
      </c>
      <c r="Z732" s="49">
        <v>0</v>
      </c>
      <c r="AA732" s="60">
        <v>0</v>
      </c>
      <c r="AB732" s="49">
        <v>0</v>
      </c>
      <c r="AC732" s="60">
        <v>0</v>
      </c>
      <c r="AD732" s="49">
        <v>0</v>
      </c>
      <c r="AE732" s="60">
        <v>0</v>
      </c>
      <c r="AF732" s="60">
        <v>0</v>
      </c>
    </row>
    <row r="733" spans="1:32">
      <c r="A733" s="62">
        <v>3298008</v>
      </c>
      <c r="B733" s="49" t="s">
        <v>1023</v>
      </c>
      <c r="C733" s="49">
        <v>32980</v>
      </c>
      <c r="D733" s="49">
        <v>8</v>
      </c>
      <c r="E733" s="49">
        <v>100221</v>
      </c>
      <c r="F733" s="49" t="s">
        <v>464</v>
      </c>
      <c r="G733" s="49" t="s">
        <v>464</v>
      </c>
      <c r="H733" s="49" t="s">
        <v>464</v>
      </c>
      <c r="I733" s="49" t="s">
        <v>464</v>
      </c>
      <c r="J733" s="49" t="s">
        <v>464</v>
      </c>
      <c r="K733" s="49" t="s">
        <v>464</v>
      </c>
      <c r="L733" s="49">
        <v>11837</v>
      </c>
      <c r="M733" s="49">
        <v>1888</v>
      </c>
      <c r="N733" s="49">
        <v>710</v>
      </c>
      <c r="O733" s="49">
        <v>860</v>
      </c>
      <c r="P733" s="49">
        <v>0</v>
      </c>
      <c r="Q733" s="49">
        <v>0</v>
      </c>
      <c r="R733" s="49">
        <v>78</v>
      </c>
      <c r="S733" s="49">
        <v>0</v>
      </c>
      <c r="T733" s="49">
        <v>0</v>
      </c>
      <c r="U733" s="49">
        <v>500</v>
      </c>
      <c r="V733" s="49">
        <v>0</v>
      </c>
      <c r="W733" s="49">
        <v>0</v>
      </c>
      <c r="X733" s="49">
        <v>0</v>
      </c>
      <c r="Y733" s="49">
        <v>0</v>
      </c>
      <c r="Z733" s="49">
        <v>0</v>
      </c>
      <c r="AA733" s="60">
        <v>0</v>
      </c>
      <c r="AB733" s="49">
        <v>0</v>
      </c>
      <c r="AC733" s="60">
        <v>0</v>
      </c>
      <c r="AD733" s="49">
        <v>0</v>
      </c>
      <c r="AE733" s="60">
        <v>0</v>
      </c>
      <c r="AF733" s="60">
        <v>0</v>
      </c>
    </row>
    <row r="734" spans="1:32">
      <c r="A734" s="62">
        <v>3298009</v>
      </c>
      <c r="B734" s="49" t="s">
        <v>1023</v>
      </c>
      <c r="C734" s="49">
        <v>32980</v>
      </c>
      <c r="D734" s="49">
        <v>9</v>
      </c>
      <c r="E734" s="49" t="s">
        <v>464</v>
      </c>
      <c r="F734" s="49">
        <v>2</v>
      </c>
      <c r="G734" s="49">
        <v>2550</v>
      </c>
      <c r="H734" s="49">
        <v>1</v>
      </c>
      <c r="I734" s="49">
        <v>340</v>
      </c>
      <c r="J734" s="49">
        <v>3</v>
      </c>
      <c r="K734" s="49">
        <v>170</v>
      </c>
      <c r="L734" s="49">
        <v>13862</v>
      </c>
      <c r="M734" s="49">
        <v>2211</v>
      </c>
      <c r="N734" s="49">
        <v>832</v>
      </c>
      <c r="O734" s="49">
        <v>1007</v>
      </c>
      <c r="P734" s="49">
        <v>0</v>
      </c>
      <c r="Q734" s="49">
        <v>0</v>
      </c>
      <c r="R734" s="49">
        <v>78</v>
      </c>
      <c r="S734" s="49">
        <v>0</v>
      </c>
      <c r="T734" s="49">
        <v>0</v>
      </c>
      <c r="U734" s="49">
        <v>500</v>
      </c>
      <c r="V734" s="49">
        <v>0</v>
      </c>
      <c r="W734" s="49">
        <v>0</v>
      </c>
      <c r="X734" s="49">
        <v>0</v>
      </c>
      <c r="Y734" s="49">
        <v>0</v>
      </c>
      <c r="Z734" s="49">
        <v>0</v>
      </c>
      <c r="AA734" s="60">
        <v>0</v>
      </c>
      <c r="AB734" s="49">
        <v>0</v>
      </c>
      <c r="AC734" s="60">
        <v>0</v>
      </c>
      <c r="AD734" s="49">
        <v>0</v>
      </c>
      <c r="AE734" s="60">
        <v>0</v>
      </c>
      <c r="AF734" s="60">
        <v>0</v>
      </c>
    </row>
    <row r="735" spans="1:32">
      <c r="A735" s="62">
        <v>3298010</v>
      </c>
      <c r="B735" s="49" t="s">
        <v>1023</v>
      </c>
      <c r="C735" s="49">
        <v>32980</v>
      </c>
      <c r="D735" s="49">
        <v>10</v>
      </c>
      <c r="E735" s="49" t="s">
        <v>464</v>
      </c>
      <c r="F735" s="49">
        <v>4</v>
      </c>
      <c r="G735" s="49">
        <v>12</v>
      </c>
      <c r="H735" s="49" t="s">
        <v>464</v>
      </c>
      <c r="I735" s="49" t="s">
        <v>464</v>
      </c>
      <c r="J735" s="49" t="s">
        <v>464</v>
      </c>
      <c r="K735" s="49" t="s">
        <v>464</v>
      </c>
      <c r="L735" s="49">
        <v>16014</v>
      </c>
      <c r="M735" s="49">
        <v>2555</v>
      </c>
      <c r="N735" s="49">
        <v>961</v>
      </c>
      <c r="O735" s="49">
        <v>1163</v>
      </c>
      <c r="P735" s="49">
        <v>0</v>
      </c>
      <c r="Q735" s="49">
        <v>0</v>
      </c>
      <c r="R735" s="49">
        <v>78</v>
      </c>
      <c r="S735" s="49">
        <v>0</v>
      </c>
      <c r="T735" s="49">
        <v>0</v>
      </c>
      <c r="U735" s="49">
        <v>500</v>
      </c>
      <c r="V735" s="49">
        <v>0</v>
      </c>
      <c r="W735" s="49">
        <v>0</v>
      </c>
      <c r="X735" s="49">
        <v>0</v>
      </c>
      <c r="Y735" s="49">
        <v>0</v>
      </c>
      <c r="Z735" s="49">
        <v>0</v>
      </c>
      <c r="AA735" s="60">
        <v>0</v>
      </c>
      <c r="AB735" s="49">
        <v>0</v>
      </c>
      <c r="AC735" s="60">
        <v>0</v>
      </c>
      <c r="AD735" s="49">
        <v>0</v>
      </c>
      <c r="AE735" s="60">
        <v>0</v>
      </c>
      <c r="AF735" s="60">
        <v>0</v>
      </c>
    </row>
    <row r="736" spans="1:32">
      <c r="A736" s="62">
        <v>3298011</v>
      </c>
      <c r="B736" s="49" t="s">
        <v>1023</v>
      </c>
      <c r="C736" s="49">
        <v>32980</v>
      </c>
      <c r="D736" s="49">
        <v>11</v>
      </c>
      <c r="E736" s="49" t="s">
        <v>464</v>
      </c>
      <c r="F736" s="49">
        <v>1</v>
      </c>
      <c r="G736" s="49">
        <v>1380</v>
      </c>
      <c r="H736" s="49" t="s">
        <v>464</v>
      </c>
      <c r="I736" s="49" t="s">
        <v>464</v>
      </c>
      <c r="J736" s="49" t="s">
        <v>464</v>
      </c>
      <c r="K736" s="49" t="s">
        <v>464</v>
      </c>
      <c r="L736" s="49">
        <v>18926</v>
      </c>
      <c r="M736" s="49">
        <v>3019</v>
      </c>
      <c r="N736" s="49">
        <v>1136</v>
      </c>
      <c r="O736" s="49">
        <v>1375</v>
      </c>
      <c r="P736" s="49">
        <v>0</v>
      </c>
      <c r="Q736" s="49">
        <v>0</v>
      </c>
      <c r="R736" s="49">
        <v>78</v>
      </c>
      <c r="S736" s="49">
        <v>0</v>
      </c>
      <c r="T736" s="49">
        <v>0</v>
      </c>
      <c r="U736" s="49">
        <v>500</v>
      </c>
      <c r="V736" s="49">
        <v>0</v>
      </c>
      <c r="W736" s="49">
        <v>0</v>
      </c>
      <c r="X736" s="49">
        <v>0</v>
      </c>
      <c r="Y736" s="49">
        <v>0</v>
      </c>
      <c r="Z736" s="49">
        <v>0</v>
      </c>
      <c r="AA736" s="60">
        <v>0</v>
      </c>
      <c r="AB736" s="49">
        <v>0</v>
      </c>
      <c r="AC736" s="60">
        <v>0</v>
      </c>
      <c r="AD736" s="49">
        <v>0</v>
      </c>
      <c r="AE736" s="60">
        <v>0</v>
      </c>
      <c r="AF736" s="60">
        <v>0</v>
      </c>
    </row>
    <row r="737" spans="1:32">
      <c r="A737" s="62">
        <v>3298012</v>
      </c>
      <c r="B737" s="49" t="s">
        <v>1023</v>
      </c>
      <c r="C737" s="49">
        <v>32980</v>
      </c>
      <c r="D737" s="49">
        <v>12</v>
      </c>
      <c r="E737" s="49" t="s">
        <v>464</v>
      </c>
      <c r="F737" s="49">
        <v>18</v>
      </c>
      <c r="G737" s="49">
        <v>1500</v>
      </c>
      <c r="H737" s="49" t="s">
        <v>464</v>
      </c>
      <c r="I737" s="49" t="s">
        <v>464</v>
      </c>
      <c r="J737" s="49" t="s">
        <v>464</v>
      </c>
      <c r="K737" s="49" t="s">
        <v>464</v>
      </c>
      <c r="L737" s="49">
        <v>22914</v>
      </c>
      <c r="M737" s="49">
        <v>3656</v>
      </c>
      <c r="N737" s="49">
        <v>1375</v>
      </c>
      <c r="O737" s="49">
        <v>1665</v>
      </c>
      <c r="P737" s="49">
        <v>0</v>
      </c>
      <c r="Q737" s="49">
        <v>0</v>
      </c>
      <c r="R737" s="49">
        <v>78</v>
      </c>
      <c r="S737" s="49">
        <v>0</v>
      </c>
      <c r="T737" s="49">
        <v>0</v>
      </c>
      <c r="U737" s="49">
        <v>500</v>
      </c>
      <c r="V737" s="49">
        <v>0</v>
      </c>
      <c r="W737" s="49">
        <v>0</v>
      </c>
      <c r="X737" s="49">
        <v>0</v>
      </c>
      <c r="Y737" s="49">
        <v>0</v>
      </c>
      <c r="Z737" s="49">
        <v>0</v>
      </c>
      <c r="AA737" s="60">
        <v>0</v>
      </c>
      <c r="AB737" s="49">
        <v>0</v>
      </c>
      <c r="AC737" s="60">
        <v>0</v>
      </c>
      <c r="AD737" s="49">
        <v>0</v>
      </c>
      <c r="AE737" s="60">
        <v>0</v>
      </c>
      <c r="AF737" s="60">
        <v>0</v>
      </c>
    </row>
    <row r="738" spans="1:32">
      <c r="A738" s="62">
        <v>3298013</v>
      </c>
      <c r="B738" s="49" t="s">
        <v>1023</v>
      </c>
      <c r="C738" s="49">
        <v>32980</v>
      </c>
      <c r="D738" s="49">
        <v>13</v>
      </c>
      <c r="E738" s="49">
        <v>100231</v>
      </c>
      <c r="F738" s="49" t="s">
        <v>464</v>
      </c>
      <c r="G738" s="49" t="s">
        <v>464</v>
      </c>
      <c r="H738" s="49" t="s">
        <v>464</v>
      </c>
      <c r="I738" s="49" t="s">
        <v>464</v>
      </c>
      <c r="J738" s="49" t="s">
        <v>464</v>
      </c>
      <c r="K738" s="49" t="s">
        <v>464</v>
      </c>
      <c r="L738" s="49">
        <v>28358</v>
      </c>
      <c r="M738" s="49">
        <v>4524</v>
      </c>
      <c r="N738" s="49">
        <v>1702</v>
      </c>
      <c r="O738" s="49">
        <v>2060</v>
      </c>
      <c r="P738" s="49">
        <v>0</v>
      </c>
      <c r="Q738" s="49">
        <v>0</v>
      </c>
      <c r="R738" s="49">
        <v>78</v>
      </c>
      <c r="S738" s="49">
        <v>0</v>
      </c>
      <c r="T738" s="49">
        <v>0</v>
      </c>
      <c r="U738" s="49">
        <v>500</v>
      </c>
      <c r="V738" s="49">
        <v>0</v>
      </c>
      <c r="W738" s="49">
        <v>0</v>
      </c>
      <c r="X738" s="49">
        <v>0</v>
      </c>
      <c r="Y738" s="49">
        <v>0</v>
      </c>
      <c r="Z738" s="49">
        <v>0</v>
      </c>
      <c r="AA738" s="60">
        <v>0</v>
      </c>
      <c r="AB738" s="49">
        <v>0</v>
      </c>
      <c r="AC738" s="60">
        <v>0</v>
      </c>
      <c r="AD738" s="49">
        <v>0</v>
      </c>
      <c r="AE738" s="60">
        <v>0</v>
      </c>
      <c r="AF738" s="60">
        <v>0</v>
      </c>
    </row>
    <row r="739" spans="1:32">
      <c r="A739" s="62">
        <v>3298014</v>
      </c>
      <c r="B739" s="49" t="s">
        <v>1023</v>
      </c>
      <c r="C739" s="49">
        <v>32980</v>
      </c>
      <c r="D739" s="49">
        <v>14</v>
      </c>
      <c r="E739" s="49" t="s">
        <v>464</v>
      </c>
      <c r="F739" s="49">
        <v>2</v>
      </c>
      <c r="G739" s="49">
        <v>9150</v>
      </c>
      <c r="H739" s="49">
        <v>1</v>
      </c>
      <c r="I739" s="49">
        <v>1220</v>
      </c>
      <c r="J739" s="49">
        <v>3</v>
      </c>
      <c r="K739" s="49">
        <v>610</v>
      </c>
      <c r="L739" s="49">
        <v>35764</v>
      </c>
      <c r="M739" s="49">
        <v>5706</v>
      </c>
      <c r="N739" s="49">
        <v>2147</v>
      </c>
      <c r="O739" s="49">
        <v>2599</v>
      </c>
      <c r="P739" s="49">
        <v>0</v>
      </c>
      <c r="Q739" s="49">
        <v>0</v>
      </c>
      <c r="R739" s="49">
        <v>78</v>
      </c>
      <c r="S739" s="49">
        <v>0</v>
      </c>
      <c r="T739" s="49">
        <v>0</v>
      </c>
      <c r="U739" s="49">
        <v>500</v>
      </c>
      <c r="V739" s="49">
        <v>0</v>
      </c>
      <c r="W739" s="49">
        <v>0</v>
      </c>
      <c r="X739" s="49">
        <v>0</v>
      </c>
      <c r="Y739" s="49">
        <v>0</v>
      </c>
      <c r="Z739" s="49">
        <v>0</v>
      </c>
      <c r="AA739" s="60">
        <v>0</v>
      </c>
      <c r="AB739" s="49">
        <v>0</v>
      </c>
      <c r="AC739" s="60">
        <v>0</v>
      </c>
      <c r="AD739" s="49">
        <v>0</v>
      </c>
      <c r="AE739" s="60">
        <v>0</v>
      </c>
      <c r="AF739" s="60">
        <v>0</v>
      </c>
    </row>
    <row r="740" spans="1:32">
      <c r="A740" s="62">
        <v>3298015</v>
      </c>
      <c r="B740" s="49" t="s">
        <v>1023</v>
      </c>
      <c r="C740" s="49">
        <v>32980</v>
      </c>
      <c r="D740" s="49">
        <v>15</v>
      </c>
      <c r="E740" s="49" t="s">
        <v>464</v>
      </c>
      <c r="F740" s="49">
        <v>4</v>
      </c>
      <c r="G740" s="49">
        <v>14</v>
      </c>
      <c r="H740" s="49" t="s">
        <v>464</v>
      </c>
      <c r="I740" s="49" t="s">
        <v>464</v>
      </c>
      <c r="J740" s="49" t="s">
        <v>464</v>
      </c>
      <c r="K740" s="49" t="s">
        <v>464</v>
      </c>
      <c r="L740" s="49">
        <v>45892</v>
      </c>
      <c r="M740" s="49">
        <v>7322</v>
      </c>
      <c r="N740" s="49">
        <v>2755</v>
      </c>
      <c r="O740" s="49">
        <v>3335</v>
      </c>
      <c r="P740" s="49">
        <v>0</v>
      </c>
      <c r="Q740" s="49">
        <v>0</v>
      </c>
      <c r="R740" s="49">
        <v>78</v>
      </c>
      <c r="S740" s="49">
        <v>0</v>
      </c>
      <c r="T740" s="49">
        <v>0</v>
      </c>
      <c r="U740" s="49">
        <v>500</v>
      </c>
      <c r="V740" s="49">
        <v>0</v>
      </c>
      <c r="W740" s="49">
        <v>0</v>
      </c>
      <c r="X740" s="49">
        <v>0</v>
      </c>
      <c r="Y740" s="49">
        <v>0</v>
      </c>
      <c r="Z740" s="49">
        <v>0</v>
      </c>
      <c r="AA740" s="60">
        <v>0</v>
      </c>
      <c r="AB740" s="49">
        <v>0</v>
      </c>
      <c r="AC740" s="60">
        <v>0</v>
      </c>
      <c r="AD740" s="49">
        <v>0</v>
      </c>
      <c r="AE740" s="60">
        <v>0</v>
      </c>
      <c r="AF740" s="60">
        <v>0</v>
      </c>
    </row>
    <row r="741" spans="1:32">
      <c r="A741" s="62">
        <v>3298016</v>
      </c>
      <c r="B741" s="49" t="s">
        <v>1023</v>
      </c>
      <c r="C741" s="49">
        <v>32980</v>
      </c>
      <c r="D741" s="49">
        <v>16</v>
      </c>
      <c r="E741" s="49" t="s">
        <v>464</v>
      </c>
      <c r="F741" s="49">
        <v>1</v>
      </c>
      <c r="G741" s="49">
        <v>6840</v>
      </c>
      <c r="H741" s="49" t="s">
        <v>464</v>
      </c>
      <c r="I741" s="49" t="s">
        <v>464</v>
      </c>
      <c r="J741" s="49" t="s">
        <v>464</v>
      </c>
      <c r="K741" s="49" t="s">
        <v>464</v>
      </c>
      <c r="L741" s="49">
        <v>59755</v>
      </c>
      <c r="M741" s="49">
        <v>9534</v>
      </c>
      <c r="N741" s="49">
        <v>3587</v>
      </c>
      <c r="O741" s="49">
        <v>4342</v>
      </c>
      <c r="P741" s="49">
        <v>0</v>
      </c>
      <c r="Q741" s="49">
        <v>0</v>
      </c>
      <c r="R741" s="49">
        <v>78</v>
      </c>
      <c r="S741" s="49">
        <v>0</v>
      </c>
      <c r="T741" s="49">
        <v>0</v>
      </c>
      <c r="U741" s="49">
        <v>500</v>
      </c>
      <c r="V741" s="49">
        <v>0</v>
      </c>
      <c r="W741" s="49">
        <v>0</v>
      </c>
      <c r="X741" s="49">
        <v>0</v>
      </c>
      <c r="Y741" s="49">
        <v>0</v>
      </c>
      <c r="Z741" s="49">
        <v>0</v>
      </c>
      <c r="AA741" s="60">
        <v>0</v>
      </c>
      <c r="AB741" s="49">
        <v>0</v>
      </c>
      <c r="AC741" s="60">
        <v>0</v>
      </c>
      <c r="AD741" s="49">
        <v>0</v>
      </c>
      <c r="AE741" s="60">
        <v>0</v>
      </c>
      <c r="AF741" s="60">
        <v>0</v>
      </c>
    </row>
    <row r="742" spans="1:32">
      <c r="A742" s="62">
        <v>3298017</v>
      </c>
      <c r="B742" s="49" t="s">
        <v>1023</v>
      </c>
      <c r="C742" s="49">
        <v>32980</v>
      </c>
      <c r="D742" s="49">
        <v>17</v>
      </c>
      <c r="E742" s="49" t="s">
        <v>464</v>
      </c>
      <c r="F742" s="49">
        <v>20</v>
      </c>
      <c r="G742" s="49">
        <v>2000</v>
      </c>
      <c r="H742" s="49" t="s">
        <v>464</v>
      </c>
      <c r="I742" s="49" t="s">
        <v>464</v>
      </c>
      <c r="J742" s="49" t="s">
        <v>464</v>
      </c>
      <c r="K742" s="49" t="s">
        <v>464</v>
      </c>
      <c r="L742" s="49">
        <v>78745</v>
      </c>
      <c r="M742" s="49">
        <v>12564</v>
      </c>
      <c r="N742" s="49">
        <v>4727</v>
      </c>
      <c r="O742" s="49">
        <v>5722</v>
      </c>
      <c r="P742" s="49">
        <v>0</v>
      </c>
      <c r="Q742" s="49">
        <v>0</v>
      </c>
      <c r="R742" s="49">
        <v>78</v>
      </c>
      <c r="S742" s="49">
        <v>0</v>
      </c>
      <c r="T742" s="49">
        <v>0</v>
      </c>
      <c r="U742" s="49">
        <v>500</v>
      </c>
      <c r="V742" s="49">
        <v>0</v>
      </c>
      <c r="W742" s="49">
        <v>0</v>
      </c>
      <c r="X742" s="49">
        <v>0</v>
      </c>
      <c r="Y742" s="49">
        <v>0</v>
      </c>
      <c r="Z742" s="49">
        <v>0</v>
      </c>
      <c r="AA742" s="60">
        <v>0</v>
      </c>
      <c r="AB742" s="49">
        <v>0</v>
      </c>
      <c r="AC742" s="60">
        <v>0</v>
      </c>
      <c r="AD742" s="49">
        <v>0</v>
      </c>
      <c r="AE742" s="60">
        <v>0</v>
      </c>
      <c r="AF742" s="60">
        <v>0</v>
      </c>
    </row>
    <row r="743" spans="1:32">
      <c r="A743" s="62">
        <v>3298018</v>
      </c>
      <c r="B743" s="49" t="s">
        <v>1023</v>
      </c>
      <c r="C743" s="49">
        <v>32980</v>
      </c>
      <c r="D743" s="49">
        <v>18</v>
      </c>
      <c r="E743" s="49">
        <v>100241</v>
      </c>
      <c r="F743" s="49" t="s">
        <v>464</v>
      </c>
      <c r="G743" s="49" t="s">
        <v>464</v>
      </c>
      <c r="H743" s="49" t="s">
        <v>464</v>
      </c>
      <c r="I743" s="49" t="s">
        <v>464</v>
      </c>
      <c r="J743" s="49" t="s">
        <v>464</v>
      </c>
      <c r="K743" s="49" t="s">
        <v>464</v>
      </c>
      <c r="L743" s="49">
        <v>104761</v>
      </c>
      <c r="M743" s="49">
        <v>16715</v>
      </c>
      <c r="N743" s="49">
        <v>6289</v>
      </c>
      <c r="O743" s="49">
        <v>7613</v>
      </c>
      <c r="P743" s="49">
        <v>0</v>
      </c>
      <c r="Q743" s="49">
        <v>0</v>
      </c>
      <c r="R743" s="49">
        <v>78</v>
      </c>
      <c r="S743" s="49">
        <v>0</v>
      </c>
      <c r="T743" s="49">
        <v>0</v>
      </c>
      <c r="U743" s="49">
        <v>500</v>
      </c>
      <c r="V743" s="49">
        <v>0</v>
      </c>
      <c r="W743" s="49">
        <v>0</v>
      </c>
      <c r="X743" s="49">
        <v>0</v>
      </c>
      <c r="Y743" s="49">
        <v>0</v>
      </c>
      <c r="Z743" s="49">
        <v>0</v>
      </c>
      <c r="AA743" s="60">
        <v>0</v>
      </c>
      <c r="AB743" s="49">
        <v>0</v>
      </c>
      <c r="AC743" s="60">
        <v>0</v>
      </c>
      <c r="AD743" s="49">
        <v>0</v>
      </c>
      <c r="AE743" s="60">
        <v>0</v>
      </c>
      <c r="AF743" s="60">
        <v>0</v>
      </c>
    </row>
    <row r="744" spans="1:32">
      <c r="A744" s="62">
        <v>3298019</v>
      </c>
      <c r="B744" s="49" t="s">
        <v>1023</v>
      </c>
      <c r="C744" s="49">
        <v>32980</v>
      </c>
      <c r="D744" s="49">
        <v>19</v>
      </c>
      <c r="E744" s="49" t="s">
        <v>464</v>
      </c>
      <c r="F744" s="49">
        <v>2</v>
      </c>
      <c r="G744" s="49">
        <v>43800</v>
      </c>
      <c r="H744" s="49">
        <v>1</v>
      </c>
      <c r="I744" s="49">
        <v>5840</v>
      </c>
      <c r="J744" s="49">
        <v>3</v>
      </c>
      <c r="K744" s="49">
        <v>2920</v>
      </c>
      <c r="L744" s="49">
        <v>140399</v>
      </c>
      <c r="M744" s="49">
        <v>22401</v>
      </c>
      <c r="N744" s="49">
        <v>8428</v>
      </c>
      <c r="O744" s="49">
        <v>10202</v>
      </c>
      <c r="P744" s="49">
        <v>0</v>
      </c>
      <c r="Q744" s="49">
        <v>0</v>
      </c>
      <c r="R744" s="49">
        <v>78</v>
      </c>
      <c r="S744" s="49">
        <v>0</v>
      </c>
      <c r="T744" s="49">
        <v>0</v>
      </c>
      <c r="U744" s="49">
        <v>500</v>
      </c>
      <c r="V744" s="49">
        <v>0</v>
      </c>
      <c r="W744" s="49">
        <v>0</v>
      </c>
      <c r="X744" s="49">
        <v>0</v>
      </c>
      <c r="Y744" s="49">
        <v>0</v>
      </c>
      <c r="Z744" s="49">
        <v>0</v>
      </c>
      <c r="AA744" s="60">
        <v>0</v>
      </c>
      <c r="AB744" s="49">
        <v>0</v>
      </c>
      <c r="AC744" s="60">
        <v>0</v>
      </c>
      <c r="AD744" s="49">
        <v>0</v>
      </c>
      <c r="AE744" s="60">
        <v>0</v>
      </c>
      <c r="AF744" s="60">
        <v>0</v>
      </c>
    </row>
    <row r="745" spans="1:32">
      <c r="A745" s="62">
        <v>3298020</v>
      </c>
      <c r="B745" s="49" t="s">
        <v>1023</v>
      </c>
      <c r="C745" s="49">
        <v>32980</v>
      </c>
      <c r="D745" s="49">
        <v>20</v>
      </c>
      <c r="E745" s="49" t="s">
        <v>464</v>
      </c>
      <c r="F745" s="49">
        <v>4</v>
      </c>
      <c r="G745" s="49">
        <v>16</v>
      </c>
      <c r="H745" s="49" t="s">
        <v>464</v>
      </c>
      <c r="I745" s="49" t="s">
        <v>464</v>
      </c>
      <c r="J745" s="49" t="s">
        <v>464</v>
      </c>
      <c r="K745" s="49" t="s">
        <v>464</v>
      </c>
      <c r="L745" s="49">
        <v>189203</v>
      </c>
      <c r="M745" s="49">
        <v>30188</v>
      </c>
      <c r="N745" s="49">
        <v>11358</v>
      </c>
      <c r="O745" s="49">
        <v>13749</v>
      </c>
      <c r="P745" s="49">
        <v>0</v>
      </c>
      <c r="Q745" s="49">
        <v>0</v>
      </c>
      <c r="R745" s="49">
        <v>78</v>
      </c>
      <c r="S745" s="49">
        <v>0</v>
      </c>
      <c r="T745" s="49">
        <v>0</v>
      </c>
      <c r="U745" s="49">
        <v>500</v>
      </c>
      <c r="V745" s="49">
        <v>0</v>
      </c>
      <c r="W745" s="49">
        <v>0</v>
      </c>
      <c r="X745" s="49">
        <v>0</v>
      </c>
      <c r="Y745" s="49">
        <v>0</v>
      </c>
      <c r="Z745" s="49">
        <v>0</v>
      </c>
      <c r="AA745" s="60">
        <v>0</v>
      </c>
      <c r="AB745" s="49">
        <v>0</v>
      </c>
      <c r="AC745" s="60">
        <v>0</v>
      </c>
      <c r="AD745" s="49">
        <v>0</v>
      </c>
      <c r="AE745" s="60">
        <v>0</v>
      </c>
      <c r="AF745" s="60">
        <v>0</v>
      </c>
    </row>
    <row r="746" spans="1:32">
      <c r="A746" s="62">
        <v>3498100</v>
      </c>
      <c r="B746" s="49" t="s">
        <v>1024</v>
      </c>
      <c r="C746" s="49">
        <v>34981</v>
      </c>
      <c r="D746" s="49">
        <v>0</v>
      </c>
      <c r="E746" s="49"/>
      <c r="L746" s="49">
        <v>677</v>
      </c>
      <c r="M746" s="49">
        <v>86</v>
      </c>
      <c r="N746" s="49">
        <v>41</v>
      </c>
      <c r="O746" s="49">
        <v>48</v>
      </c>
      <c r="P746" s="49">
        <v>0</v>
      </c>
      <c r="Q746" s="49">
        <v>0</v>
      </c>
      <c r="R746" s="49">
        <v>102</v>
      </c>
      <c r="S746" s="49">
        <v>0</v>
      </c>
      <c r="T746" s="49">
        <v>0</v>
      </c>
      <c r="U746" s="49">
        <v>500</v>
      </c>
      <c r="V746" s="49">
        <v>0</v>
      </c>
      <c r="W746" s="49">
        <v>0</v>
      </c>
      <c r="X746" s="49">
        <v>0</v>
      </c>
      <c r="Y746" s="49">
        <v>0</v>
      </c>
      <c r="Z746" s="49">
        <v>0</v>
      </c>
      <c r="AA746" s="60">
        <v>0</v>
      </c>
      <c r="AB746" s="49">
        <v>0</v>
      </c>
      <c r="AC746" s="60">
        <v>0</v>
      </c>
      <c r="AD746" s="49">
        <v>0</v>
      </c>
      <c r="AE746" s="60">
        <v>0</v>
      </c>
      <c r="AF746" s="60">
        <v>0</v>
      </c>
    </row>
    <row r="747" spans="1:32">
      <c r="A747" s="62">
        <v>3498101</v>
      </c>
      <c r="B747" s="49" t="s">
        <v>1024</v>
      </c>
      <c r="C747" s="49">
        <v>34981</v>
      </c>
      <c r="D747" s="49">
        <v>1</v>
      </c>
      <c r="E747" s="49" t="s">
        <v>464</v>
      </c>
      <c r="F747" s="49">
        <v>2</v>
      </c>
      <c r="G747" s="49">
        <v>2550</v>
      </c>
      <c r="H747" s="49" t="s">
        <v>464</v>
      </c>
      <c r="I747" s="49" t="s">
        <v>464</v>
      </c>
      <c r="J747" s="49" t="s">
        <v>464</v>
      </c>
      <c r="K747" s="49" t="s">
        <v>464</v>
      </c>
      <c r="L747" s="49">
        <v>1489</v>
      </c>
      <c r="M747" s="49">
        <v>189</v>
      </c>
      <c r="N747" s="49">
        <v>90</v>
      </c>
      <c r="O747" s="49">
        <v>105</v>
      </c>
      <c r="P747" s="49">
        <v>0</v>
      </c>
      <c r="Q747" s="49">
        <v>0</v>
      </c>
      <c r="R747" s="49">
        <v>102</v>
      </c>
      <c r="S747" s="49">
        <v>0</v>
      </c>
      <c r="T747" s="49">
        <v>0</v>
      </c>
      <c r="U747" s="49">
        <v>500</v>
      </c>
      <c r="V747" s="49">
        <v>0</v>
      </c>
      <c r="W747" s="49">
        <v>0</v>
      </c>
      <c r="X747" s="49">
        <v>0</v>
      </c>
      <c r="Y747" s="49">
        <v>0</v>
      </c>
      <c r="Z747" s="49">
        <v>0</v>
      </c>
      <c r="AA747" s="60">
        <v>0</v>
      </c>
      <c r="AB747" s="49">
        <v>0</v>
      </c>
      <c r="AC747" s="60">
        <v>0</v>
      </c>
      <c r="AD747" s="49">
        <v>0</v>
      </c>
      <c r="AE747" s="60">
        <v>0</v>
      </c>
      <c r="AF747" s="60">
        <v>0</v>
      </c>
    </row>
    <row r="748" spans="1:32">
      <c r="A748" s="62">
        <v>3498102</v>
      </c>
      <c r="B748" s="49" t="s">
        <v>1024</v>
      </c>
      <c r="C748" s="49">
        <v>34981</v>
      </c>
      <c r="D748" s="49">
        <v>2</v>
      </c>
      <c r="E748" s="49">
        <v>100411</v>
      </c>
      <c r="F748" s="49" t="s">
        <v>464</v>
      </c>
      <c r="G748" s="49" t="s">
        <v>464</v>
      </c>
      <c r="H748" s="49" t="s">
        <v>464</v>
      </c>
      <c r="I748" s="49" t="s">
        <v>464</v>
      </c>
      <c r="J748" s="49" t="s">
        <v>464</v>
      </c>
      <c r="K748" s="49" t="s">
        <v>464</v>
      </c>
      <c r="L748" s="49">
        <v>2504</v>
      </c>
      <c r="M748" s="49">
        <v>318</v>
      </c>
      <c r="N748" s="49">
        <v>151</v>
      </c>
      <c r="O748" s="49">
        <v>177</v>
      </c>
      <c r="P748" s="49">
        <v>0</v>
      </c>
      <c r="Q748" s="49">
        <v>0</v>
      </c>
      <c r="R748" s="49">
        <v>102</v>
      </c>
      <c r="S748" s="49">
        <v>0</v>
      </c>
      <c r="T748" s="49">
        <v>0</v>
      </c>
      <c r="U748" s="49">
        <v>500</v>
      </c>
      <c r="V748" s="49">
        <v>0</v>
      </c>
      <c r="W748" s="49">
        <v>0</v>
      </c>
      <c r="X748" s="49">
        <v>0</v>
      </c>
      <c r="Y748" s="49">
        <v>0</v>
      </c>
      <c r="Z748" s="49">
        <v>0</v>
      </c>
      <c r="AA748" s="60">
        <v>0</v>
      </c>
      <c r="AB748" s="49">
        <v>0</v>
      </c>
      <c r="AC748" s="60">
        <v>0</v>
      </c>
      <c r="AD748" s="49">
        <v>0</v>
      </c>
      <c r="AE748" s="60">
        <v>0</v>
      </c>
      <c r="AF748" s="60">
        <v>0</v>
      </c>
    </row>
    <row r="749" spans="1:32">
      <c r="A749" s="62">
        <v>3498103</v>
      </c>
      <c r="B749" s="49" t="s">
        <v>1024</v>
      </c>
      <c r="C749" s="49">
        <v>34981</v>
      </c>
      <c r="D749" s="49">
        <v>3</v>
      </c>
      <c r="E749" s="49" t="s">
        <v>464</v>
      </c>
      <c r="F749" s="49">
        <v>2</v>
      </c>
      <c r="G749" s="49">
        <v>4950</v>
      </c>
      <c r="H749" s="49" t="s">
        <v>464</v>
      </c>
      <c r="I749" s="49" t="s">
        <v>464</v>
      </c>
      <c r="J749" s="49" t="s">
        <v>464</v>
      </c>
      <c r="K749" s="49" t="s">
        <v>464</v>
      </c>
      <c r="L749" s="49">
        <v>3858</v>
      </c>
      <c r="M749" s="49">
        <v>490</v>
      </c>
      <c r="N749" s="49">
        <v>233</v>
      </c>
      <c r="O749" s="49">
        <v>273</v>
      </c>
      <c r="P749" s="49">
        <v>0</v>
      </c>
      <c r="Q749" s="49">
        <v>0</v>
      </c>
      <c r="R749" s="49">
        <v>102</v>
      </c>
      <c r="S749" s="49">
        <v>0</v>
      </c>
      <c r="T749" s="49">
        <v>0</v>
      </c>
      <c r="U749" s="49">
        <v>500</v>
      </c>
      <c r="V749" s="49">
        <v>0</v>
      </c>
      <c r="W749" s="49">
        <v>0</v>
      </c>
      <c r="X749" s="49">
        <v>0</v>
      </c>
      <c r="Y749" s="49">
        <v>0</v>
      </c>
      <c r="Z749" s="49">
        <v>0</v>
      </c>
      <c r="AA749" s="60">
        <v>0</v>
      </c>
      <c r="AB749" s="49">
        <v>0</v>
      </c>
      <c r="AC749" s="60">
        <v>0</v>
      </c>
      <c r="AD749" s="49">
        <v>0</v>
      </c>
      <c r="AE749" s="60">
        <v>0</v>
      </c>
      <c r="AF749" s="60">
        <v>0</v>
      </c>
    </row>
    <row r="750" spans="1:32">
      <c r="A750" s="62">
        <v>3498104</v>
      </c>
      <c r="B750" s="49" t="s">
        <v>1024</v>
      </c>
      <c r="C750" s="49">
        <v>34981</v>
      </c>
      <c r="D750" s="49">
        <v>4</v>
      </c>
      <c r="E750" s="49" t="s">
        <v>464</v>
      </c>
      <c r="F750" s="49">
        <v>2</v>
      </c>
      <c r="G750" s="49">
        <v>1650</v>
      </c>
      <c r="H750" s="49">
        <v>1</v>
      </c>
      <c r="I750" s="49">
        <v>220</v>
      </c>
      <c r="J750" s="49">
        <v>3</v>
      </c>
      <c r="K750" s="49">
        <v>110</v>
      </c>
      <c r="L750" s="49">
        <v>5348</v>
      </c>
      <c r="M750" s="49">
        <v>679</v>
      </c>
      <c r="N750" s="49">
        <v>323</v>
      </c>
      <c r="O750" s="49">
        <v>379</v>
      </c>
      <c r="P750" s="49">
        <v>0</v>
      </c>
      <c r="Q750" s="49">
        <v>0</v>
      </c>
      <c r="R750" s="49">
        <v>102</v>
      </c>
      <c r="S750" s="49">
        <v>0</v>
      </c>
      <c r="T750" s="49">
        <v>0</v>
      </c>
      <c r="U750" s="49">
        <v>500</v>
      </c>
      <c r="V750" s="49">
        <v>0</v>
      </c>
      <c r="W750" s="49">
        <v>0</v>
      </c>
      <c r="X750" s="49">
        <v>0</v>
      </c>
      <c r="Y750" s="49">
        <v>0</v>
      </c>
      <c r="Z750" s="49">
        <v>0</v>
      </c>
      <c r="AA750" s="60">
        <v>0</v>
      </c>
      <c r="AB750" s="49">
        <v>0</v>
      </c>
      <c r="AC750" s="60">
        <v>0</v>
      </c>
      <c r="AD750" s="49">
        <v>0</v>
      </c>
      <c r="AE750" s="60">
        <v>0</v>
      </c>
      <c r="AF750" s="60">
        <v>0</v>
      </c>
    </row>
    <row r="751" spans="1:32">
      <c r="A751" s="62">
        <v>3498105</v>
      </c>
      <c r="B751" s="49" t="s">
        <v>1024</v>
      </c>
      <c r="C751" s="49">
        <v>34981</v>
      </c>
      <c r="D751" s="49">
        <v>5</v>
      </c>
      <c r="E751" s="49" t="s">
        <v>464</v>
      </c>
      <c r="F751" s="49">
        <v>4</v>
      </c>
      <c r="G751" s="49">
        <v>10</v>
      </c>
      <c r="H751" s="49" t="s">
        <v>464</v>
      </c>
      <c r="I751" s="49" t="s">
        <v>464</v>
      </c>
      <c r="J751" s="49" t="s">
        <v>464</v>
      </c>
      <c r="K751" s="49" t="s">
        <v>464</v>
      </c>
      <c r="L751" s="49">
        <v>6973</v>
      </c>
      <c r="M751" s="49">
        <v>885</v>
      </c>
      <c r="N751" s="49">
        <v>422</v>
      </c>
      <c r="O751" s="49">
        <v>494</v>
      </c>
      <c r="P751" s="49">
        <v>0</v>
      </c>
      <c r="Q751" s="49">
        <v>0</v>
      </c>
      <c r="R751" s="49">
        <v>102</v>
      </c>
      <c r="S751" s="49">
        <v>0</v>
      </c>
      <c r="T751" s="49">
        <v>0</v>
      </c>
      <c r="U751" s="49">
        <v>500</v>
      </c>
      <c r="V751" s="49">
        <v>0</v>
      </c>
      <c r="W751" s="49">
        <v>0</v>
      </c>
      <c r="X751" s="49">
        <v>0</v>
      </c>
      <c r="Y751" s="49">
        <v>0</v>
      </c>
      <c r="Z751" s="49">
        <v>0</v>
      </c>
      <c r="AA751" s="60">
        <v>0</v>
      </c>
      <c r="AB751" s="49">
        <v>0</v>
      </c>
      <c r="AC751" s="60">
        <v>0</v>
      </c>
      <c r="AD751" s="49">
        <v>0</v>
      </c>
      <c r="AE751" s="60">
        <v>0</v>
      </c>
      <c r="AF751" s="60">
        <v>0</v>
      </c>
    </row>
    <row r="752" spans="1:32">
      <c r="A752" s="62">
        <v>3498106</v>
      </c>
      <c r="B752" s="49" t="s">
        <v>1024</v>
      </c>
      <c r="C752" s="49">
        <v>34981</v>
      </c>
      <c r="D752" s="49">
        <v>6</v>
      </c>
      <c r="E752" s="49" t="s">
        <v>464</v>
      </c>
      <c r="F752" s="49">
        <v>2</v>
      </c>
      <c r="G752" s="49">
        <v>5850</v>
      </c>
      <c r="H752" s="49" t="s">
        <v>464</v>
      </c>
      <c r="I752" s="49" t="s">
        <v>464</v>
      </c>
      <c r="J752" s="49" t="s">
        <v>464</v>
      </c>
      <c r="K752" s="49" t="s">
        <v>464</v>
      </c>
      <c r="L752" s="49">
        <v>8733</v>
      </c>
      <c r="M752" s="49">
        <v>1109</v>
      </c>
      <c r="N752" s="49">
        <v>528</v>
      </c>
      <c r="O752" s="49">
        <v>619</v>
      </c>
      <c r="P752" s="49">
        <v>0</v>
      </c>
      <c r="Q752" s="49">
        <v>0</v>
      </c>
      <c r="R752" s="49">
        <v>102</v>
      </c>
      <c r="S752" s="49">
        <v>0</v>
      </c>
      <c r="T752" s="49">
        <v>0</v>
      </c>
      <c r="U752" s="49">
        <v>500</v>
      </c>
      <c r="V752" s="49">
        <v>0</v>
      </c>
      <c r="W752" s="49">
        <v>0</v>
      </c>
      <c r="X752" s="49">
        <v>0</v>
      </c>
      <c r="Y752" s="49">
        <v>0</v>
      </c>
      <c r="Z752" s="49">
        <v>0</v>
      </c>
      <c r="AA752" s="60">
        <v>0</v>
      </c>
      <c r="AB752" s="49">
        <v>0</v>
      </c>
      <c r="AC752" s="60">
        <v>0</v>
      </c>
      <c r="AD752" s="49">
        <v>0</v>
      </c>
      <c r="AE752" s="60">
        <v>0</v>
      </c>
      <c r="AF752" s="60">
        <v>0</v>
      </c>
    </row>
    <row r="753" spans="1:32">
      <c r="A753" s="62">
        <v>3498107</v>
      </c>
      <c r="B753" s="49" t="s">
        <v>1024</v>
      </c>
      <c r="C753" s="49">
        <v>34981</v>
      </c>
      <c r="D753" s="49">
        <v>7</v>
      </c>
      <c r="E753" s="49" t="s">
        <v>464</v>
      </c>
      <c r="F753" s="49">
        <v>21</v>
      </c>
      <c r="G753" s="49">
        <v>1000</v>
      </c>
      <c r="H753" s="49" t="s">
        <v>464</v>
      </c>
      <c r="I753" s="49" t="s">
        <v>464</v>
      </c>
      <c r="J753" s="49" t="s">
        <v>464</v>
      </c>
      <c r="K753" s="49" t="s">
        <v>464</v>
      </c>
      <c r="L753" s="49">
        <v>10628</v>
      </c>
      <c r="M753" s="49">
        <v>1350</v>
      </c>
      <c r="N753" s="49">
        <v>643</v>
      </c>
      <c r="O753" s="49">
        <v>753</v>
      </c>
      <c r="P753" s="49">
        <v>0</v>
      </c>
      <c r="Q753" s="49">
        <v>0</v>
      </c>
      <c r="R753" s="49">
        <v>102</v>
      </c>
      <c r="S753" s="49">
        <v>0</v>
      </c>
      <c r="T753" s="49">
        <v>0</v>
      </c>
      <c r="U753" s="49">
        <v>500</v>
      </c>
      <c r="V753" s="49">
        <v>0</v>
      </c>
      <c r="W753" s="49">
        <v>0</v>
      </c>
      <c r="X753" s="49">
        <v>0</v>
      </c>
      <c r="Y753" s="49">
        <v>0</v>
      </c>
      <c r="Z753" s="49">
        <v>0</v>
      </c>
      <c r="AA753" s="60">
        <v>0</v>
      </c>
      <c r="AB753" s="49">
        <v>0</v>
      </c>
      <c r="AC753" s="60">
        <v>0</v>
      </c>
      <c r="AD753" s="49">
        <v>0</v>
      </c>
      <c r="AE753" s="60">
        <v>0</v>
      </c>
      <c r="AF753" s="60">
        <v>0</v>
      </c>
    </row>
    <row r="754" spans="1:32">
      <c r="A754" s="62">
        <v>3498108</v>
      </c>
      <c r="B754" s="49" t="s">
        <v>1024</v>
      </c>
      <c r="C754" s="49">
        <v>34981</v>
      </c>
      <c r="D754" s="49">
        <v>8</v>
      </c>
      <c r="E754" s="49">
        <v>100421</v>
      </c>
      <c r="F754" s="49" t="s">
        <v>464</v>
      </c>
      <c r="G754" s="49" t="s">
        <v>464</v>
      </c>
      <c r="H754" s="49" t="s">
        <v>464</v>
      </c>
      <c r="I754" s="49" t="s">
        <v>464</v>
      </c>
      <c r="J754" s="49" t="s">
        <v>464</v>
      </c>
      <c r="K754" s="49" t="s">
        <v>464</v>
      </c>
      <c r="L754" s="49">
        <v>12659</v>
      </c>
      <c r="M754" s="49">
        <v>1608</v>
      </c>
      <c r="N754" s="49">
        <v>766</v>
      </c>
      <c r="O754" s="49">
        <v>897</v>
      </c>
      <c r="P754" s="49">
        <v>0</v>
      </c>
      <c r="Q754" s="49">
        <v>0</v>
      </c>
      <c r="R754" s="49">
        <v>102</v>
      </c>
      <c r="S754" s="49">
        <v>0</v>
      </c>
      <c r="T754" s="49">
        <v>0</v>
      </c>
      <c r="U754" s="49">
        <v>500</v>
      </c>
      <c r="V754" s="49">
        <v>0</v>
      </c>
      <c r="W754" s="49">
        <v>0</v>
      </c>
      <c r="X754" s="49">
        <v>0</v>
      </c>
      <c r="Y754" s="49">
        <v>0</v>
      </c>
      <c r="Z754" s="49">
        <v>0</v>
      </c>
      <c r="AA754" s="60">
        <v>0</v>
      </c>
      <c r="AB754" s="49">
        <v>0</v>
      </c>
      <c r="AC754" s="60">
        <v>0</v>
      </c>
      <c r="AD754" s="49">
        <v>0</v>
      </c>
      <c r="AE754" s="60">
        <v>0</v>
      </c>
      <c r="AF754" s="60">
        <v>0</v>
      </c>
    </row>
    <row r="755" spans="1:32">
      <c r="A755" s="62">
        <v>3498109</v>
      </c>
      <c r="B755" s="49" t="s">
        <v>1024</v>
      </c>
      <c r="C755" s="49">
        <v>34981</v>
      </c>
      <c r="D755" s="49">
        <v>9</v>
      </c>
      <c r="E755" s="49" t="s">
        <v>464</v>
      </c>
      <c r="F755" s="49">
        <v>2</v>
      </c>
      <c r="G755" s="49">
        <v>2550</v>
      </c>
      <c r="H755" s="49">
        <v>1</v>
      </c>
      <c r="I755" s="49">
        <v>340</v>
      </c>
      <c r="J755" s="49">
        <v>3</v>
      </c>
      <c r="K755" s="49">
        <v>170</v>
      </c>
      <c r="L755" s="49">
        <v>14826</v>
      </c>
      <c r="M755" s="49">
        <v>1883</v>
      </c>
      <c r="N755" s="49">
        <v>897</v>
      </c>
      <c r="O755" s="49">
        <v>1051</v>
      </c>
      <c r="P755" s="49">
        <v>0</v>
      </c>
      <c r="Q755" s="49">
        <v>0</v>
      </c>
      <c r="R755" s="49">
        <v>102</v>
      </c>
      <c r="S755" s="49">
        <v>0</v>
      </c>
      <c r="T755" s="49">
        <v>0</v>
      </c>
      <c r="U755" s="49">
        <v>500</v>
      </c>
      <c r="V755" s="49">
        <v>0</v>
      </c>
      <c r="W755" s="49">
        <v>0</v>
      </c>
      <c r="X755" s="49">
        <v>0</v>
      </c>
      <c r="Y755" s="49">
        <v>0</v>
      </c>
      <c r="Z755" s="49">
        <v>0</v>
      </c>
      <c r="AA755" s="60">
        <v>0</v>
      </c>
      <c r="AB755" s="49">
        <v>0</v>
      </c>
      <c r="AC755" s="60">
        <v>0</v>
      </c>
      <c r="AD755" s="49">
        <v>0</v>
      </c>
      <c r="AE755" s="60">
        <v>0</v>
      </c>
      <c r="AF755" s="60">
        <v>0</v>
      </c>
    </row>
    <row r="756" spans="1:32">
      <c r="A756" s="62">
        <v>3498110</v>
      </c>
      <c r="B756" s="49" t="s">
        <v>1024</v>
      </c>
      <c r="C756" s="49">
        <v>34981</v>
      </c>
      <c r="D756" s="49">
        <v>10</v>
      </c>
      <c r="E756" s="49" t="s">
        <v>464</v>
      </c>
      <c r="F756" s="49">
        <v>4</v>
      </c>
      <c r="G756" s="49">
        <v>12</v>
      </c>
      <c r="H756" s="49" t="s">
        <v>464</v>
      </c>
      <c r="I756" s="49" t="s">
        <v>464</v>
      </c>
      <c r="J756" s="49" t="s">
        <v>464</v>
      </c>
      <c r="K756" s="49" t="s">
        <v>464</v>
      </c>
      <c r="L756" s="49">
        <v>17128</v>
      </c>
      <c r="M756" s="49">
        <v>2175</v>
      </c>
      <c r="N756" s="49">
        <v>1037</v>
      </c>
      <c r="O756" s="49">
        <v>1214</v>
      </c>
      <c r="P756" s="49">
        <v>0</v>
      </c>
      <c r="Q756" s="49">
        <v>0</v>
      </c>
      <c r="R756" s="49">
        <v>102</v>
      </c>
      <c r="S756" s="49">
        <v>0</v>
      </c>
      <c r="T756" s="49">
        <v>0</v>
      </c>
      <c r="U756" s="49">
        <v>500</v>
      </c>
      <c r="V756" s="49">
        <v>0</v>
      </c>
      <c r="W756" s="49">
        <v>0</v>
      </c>
      <c r="X756" s="49">
        <v>0</v>
      </c>
      <c r="Y756" s="49">
        <v>0</v>
      </c>
      <c r="Z756" s="49">
        <v>0</v>
      </c>
      <c r="AA756" s="60">
        <v>0</v>
      </c>
      <c r="AB756" s="49">
        <v>0</v>
      </c>
      <c r="AC756" s="60">
        <v>0</v>
      </c>
      <c r="AD756" s="49">
        <v>0</v>
      </c>
      <c r="AE756" s="60">
        <v>0</v>
      </c>
      <c r="AF756" s="60">
        <v>0</v>
      </c>
    </row>
    <row r="757" spans="1:32">
      <c r="A757" s="62">
        <v>3498111</v>
      </c>
      <c r="B757" s="49" t="s">
        <v>1024</v>
      </c>
      <c r="C757" s="49">
        <v>34981</v>
      </c>
      <c r="D757" s="49">
        <v>11</v>
      </c>
      <c r="E757" s="49" t="s">
        <v>464</v>
      </c>
      <c r="F757" s="49">
        <v>2</v>
      </c>
      <c r="G757" s="49">
        <v>10350</v>
      </c>
      <c r="H757" s="49" t="s">
        <v>464</v>
      </c>
      <c r="I757" s="49" t="s">
        <v>464</v>
      </c>
      <c r="J757" s="49" t="s">
        <v>464</v>
      </c>
      <c r="K757" s="49" t="s">
        <v>464</v>
      </c>
      <c r="L757" s="49">
        <v>20242</v>
      </c>
      <c r="M757" s="49">
        <v>2571</v>
      </c>
      <c r="N757" s="49">
        <v>1225</v>
      </c>
      <c r="O757" s="49">
        <v>1435</v>
      </c>
      <c r="P757" s="49">
        <v>0</v>
      </c>
      <c r="Q757" s="49">
        <v>0</v>
      </c>
      <c r="R757" s="49">
        <v>102</v>
      </c>
      <c r="S757" s="49">
        <v>0</v>
      </c>
      <c r="T757" s="49">
        <v>0</v>
      </c>
      <c r="U757" s="49">
        <v>500</v>
      </c>
      <c r="V757" s="49">
        <v>0</v>
      </c>
      <c r="W757" s="49">
        <v>0</v>
      </c>
      <c r="X757" s="49">
        <v>0</v>
      </c>
      <c r="Y757" s="49">
        <v>0</v>
      </c>
      <c r="Z757" s="49">
        <v>0</v>
      </c>
      <c r="AA757" s="60">
        <v>0</v>
      </c>
      <c r="AB757" s="49">
        <v>0</v>
      </c>
      <c r="AC757" s="60">
        <v>0</v>
      </c>
      <c r="AD757" s="49">
        <v>0</v>
      </c>
      <c r="AE757" s="60">
        <v>0</v>
      </c>
      <c r="AF757" s="60">
        <v>0</v>
      </c>
    </row>
    <row r="758" spans="1:32">
      <c r="A758" s="62">
        <v>3498112</v>
      </c>
      <c r="B758" s="49" t="s">
        <v>1024</v>
      </c>
      <c r="C758" s="49">
        <v>34981</v>
      </c>
      <c r="D758" s="49">
        <v>12</v>
      </c>
      <c r="E758" s="49" t="s">
        <v>464</v>
      </c>
      <c r="F758" s="49">
        <v>18</v>
      </c>
      <c r="G758" s="49">
        <v>1500</v>
      </c>
      <c r="H758" s="49" t="s">
        <v>464</v>
      </c>
      <c r="I758" s="49" t="s">
        <v>464</v>
      </c>
      <c r="J758" s="49" t="s">
        <v>464</v>
      </c>
      <c r="K758" s="49" t="s">
        <v>464</v>
      </c>
      <c r="L758" s="49">
        <v>24507</v>
      </c>
      <c r="M758" s="49">
        <v>3113</v>
      </c>
      <c r="N758" s="49">
        <v>1484</v>
      </c>
      <c r="O758" s="49">
        <v>1737</v>
      </c>
      <c r="P758" s="49">
        <v>0</v>
      </c>
      <c r="Q758" s="49">
        <v>0</v>
      </c>
      <c r="R758" s="49">
        <v>102</v>
      </c>
      <c r="S758" s="49">
        <v>0</v>
      </c>
      <c r="T758" s="49">
        <v>0</v>
      </c>
      <c r="U758" s="49">
        <v>500</v>
      </c>
      <c r="V758" s="49">
        <v>0</v>
      </c>
      <c r="W758" s="49">
        <v>0</v>
      </c>
      <c r="X758" s="49">
        <v>0</v>
      </c>
      <c r="Y758" s="49">
        <v>0</v>
      </c>
      <c r="Z758" s="49">
        <v>0</v>
      </c>
      <c r="AA758" s="60">
        <v>0</v>
      </c>
      <c r="AB758" s="49">
        <v>0</v>
      </c>
      <c r="AC758" s="60">
        <v>0</v>
      </c>
      <c r="AD758" s="49">
        <v>0</v>
      </c>
      <c r="AE758" s="60">
        <v>0</v>
      </c>
      <c r="AF758" s="60">
        <v>0</v>
      </c>
    </row>
    <row r="759" spans="1:32">
      <c r="A759" s="62">
        <v>3498113</v>
      </c>
      <c r="B759" s="49" t="s">
        <v>1024</v>
      </c>
      <c r="C759" s="49">
        <v>34981</v>
      </c>
      <c r="D759" s="49">
        <v>13</v>
      </c>
      <c r="E759" s="49">
        <v>100431</v>
      </c>
      <c r="F759" s="49" t="s">
        <v>464</v>
      </c>
      <c r="G759" s="49" t="s">
        <v>464</v>
      </c>
      <c r="H759" s="49" t="s">
        <v>464</v>
      </c>
      <c r="I759" s="49" t="s">
        <v>464</v>
      </c>
      <c r="J759" s="49" t="s">
        <v>464</v>
      </c>
      <c r="K759" s="49" t="s">
        <v>464</v>
      </c>
      <c r="L759" s="49">
        <v>30329</v>
      </c>
      <c r="M759" s="49">
        <v>3852</v>
      </c>
      <c r="N759" s="49">
        <v>1836</v>
      </c>
      <c r="O759" s="49">
        <v>2150</v>
      </c>
      <c r="P759" s="49">
        <v>0</v>
      </c>
      <c r="Q759" s="49">
        <v>0</v>
      </c>
      <c r="R759" s="49">
        <v>102</v>
      </c>
      <c r="S759" s="49">
        <v>0</v>
      </c>
      <c r="T759" s="49">
        <v>0</v>
      </c>
      <c r="U759" s="49">
        <v>500</v>
      </c>
      <c r="V759" s="49">
        <v>0</v>
      </c>
      <c r="W759" s="49">
        <v>0</v>
      </c>
      <c r="X759" s="49">
        <v>0</v>
      </c>
      <c r="Y759" s="49">
        <v>0</v>
      </c>
      <c r="Z759" s="49">
        <v>0</v>
      </c>
      <c r="AA759" s="60">
        <v>0</v>
      </c>
      <c r="AB759" s="49">
        <v>0</v>
      </c>
      <c r="AC759" s="60">
        <v>0</v>
      </c>
      <c r="AD759" s="49">
        <v>0</v>
      </c>
      <c r="AE759" s="60">
        <v>0</v>
      </c>
      <c r="AF759" s="60">
        <v>0</v>
      </c>
    </row>
    <row r="760" spans="1:32">
      <c r="A760" s="62">
        <v>3498114</v>
      </c>
      <c r="B760" s="49" t="s">
        <v>1024</v>
      </c>
      <c r="C760" s="49">
        <v>34981</v>
      </c>
      <c r="D760" s="49">
        <v>14</v>
      </c>
      <c r="E760" s="49" t="s">
        <v>464</v>
      </c>
      <c r="F760" s="49">
        <v>2</v>
      </c>
      <c r="G760" s="49">
        <v>9150</v>
      </c>
      <c r="H760" s="49">
        <v>1</v>
      </c>
      <c r="I760" s="49">
        <v>1220</v>
      </c>
      <c r="J760" s="49">
        <v>3</v>
      </c>
      <c r="K760" s="49">
        <v>610</v>
      </c>
      <c r="L760" s="49">
        <v>38250</v>
      </c>
      <c r="M760" s="49">
        <v>4859</v>
      </c>
      <c r="N760" s="49">
        <v>2316</v>
      </c>
      <c r="O760" s="49">
        <v>2712</v>
      </c>
      <c r="P760" s="49">
        <v>0</v>
      </c>
      <c r="Q760" s="49">
        <v>0</v>
      </c>
      <c r="R760" s="49">
        <v>102</v>
      </c>
      <c r="S760" s="49">
        <v>0</v>
      </c>
      <c r="T760" s="49">
        <v>0</v>
      </c>
      <c r="U760" s="49">
        <v>500</v>
      </c>
      <c r="V760" s="49">
        <v>0</v>
      </c>
      <c r="W760" s="49">
        <v>0</v>
      </c>
      <c r="X760" s="49">
        <v>0</v>
      </c>
      <c r="Y760" s="49">
        <v>0</v>
      </c>
      <c r="Z760" s="49">
        <v>0</v>
      </c>
      <c r="AA760" s="60">
        <v>0</v>
      </c>
      <c r="AB760" s="49">
        <v>0</v>
      </c>
      <c r="AC760" s="60">
        <v>0</v>
      </c>
      <c r="AD760" s="49">
        <v>0</v>
      </c>
      <c r="AE760" s="60">
        <v>0</v>
      </c>
      <c r="AF760" s="60">
        <v>0</v>
      </c>
    </row>
    <row r="761" spans="1:32">
      <c r="A761" s="62">
        <v>3498115</v>
      </c>
      <c r="B761" s="49" t="s">
        <v>1024</v>
      </c>
      <c r="C761" s="49">
        <v>34981</v>
      </c>
      <c r="D761" s="49">
        <v>15</v>
      </c>
      <c r="E761" s="49" t="s">
        <v>464</v>
      </c>
      <c r="F761" s="49">
        <v>4</v>
      </c>
      <c r="G761" s="49">
        <v>14</v>
      </c>
      <c r="H761" s="49" t="s">
        <v>464</v>
      </c>
      <c r="I761" s="49" t="s">
        <v>464</v>
      </c>
      <c r="J761" s="49" t="s">
        <v>464</v>
      </c>
      <c r="K761" s="49" t="s">
        <v>464</v>
      </c>
      <c r="L761" s="49">
        <v>49082</v>
      </c>
      <c r="M761" s="49">
        <v>6235</v>
      </c>
      <c r="N761" s="49">
        <v>2972</v>
      </c>
      <c r="O761" s="49">
        <v>3480</v>
      </c>
      <c r="P761" s="49">
        <v>0</v>
      </c>
      <c r="Q761" s="49">
        <v>0</v>
      </c>
      <c r="R761" s="49">
        <v>102</v>
      </c>
      <c r="S761" s="49">
        <v>0</v>
      </c>
      <c r="T761" s="49">
        <v>0</v>
      </c>
      <c r="U761" s="49">
        <v>500</v>
      </c>
      <c r="V761" s="49">
        <v>0</v>
      </c>
      <c r="W761" s="49">
        <v>0</v>
      </c>
      <c r="X761" s="49">
        <v>0</v>
      </c>
      <c r="Y761" s="49">
        <v>0</v>
      </c>
      <c r="Z761" s="49">
        <v>0</v>
      </c>
      <c r="AA761" s="60">
        <v>0</v>
      </c>
      <c r="AB761" s="49">
        <v>0</v>
      </c>
      <c r="AC761" s="60">
        <v>0</v>
      </c>
      <c r="AD761" s="49">
        <v>0</v>
      </c>
      <c r="AE761" s="60">
        <v>0</v>
      </c>
      <c r="AF761" s="60">
        <v>0</v>
      </c>
    </row>
    <row r="762" spans="1:32">
      <c r="A762" s="62">
        <v>3498116</v>
      </c>
      <c r="B762" s="49" t="s">
        <v>1024</v>
      </c>
      <c r="C762" s="49">
        <v>34981</v>
      </c>
      <c r="D762" s="49">
        <v>16</v>
      </c>
      <c r="E762" s="49" t="s">
        <v>464</v>
      </c>
      <c r="F762" s="49">
        <v>2</v>
      </c>
      <c r="G762" s="49">
        <v>51300</v>
      </c>
      <c r="H762" s="49" t="s">
        <v>464</v>
      </c>
      <c r="I762" s="49" t="s">
        <v>464</v>
      </c>
      <c r="J762" s="49" t="s">
        <v>464</v>
      </c>
      <c r="K762" s="49" t="s">
        <v>464</v>
      </c>
      <c r="L762" s="49">
        <v>63908</v>
      </c>
      <c r="M762" s="49">
        <v>8118</v>
      </c>
      <c r="N762" s="49">
        <v>3870</v>
      </c>
      <c r="O762" s="49">
        <v>4531</v>
      </c>
      <c r="P762" s="49">
        <v>0</v>
      </c>
      <c r="Q762" s="49">
        <v>0</v>
      </c>
      <c r="R762" s="49">
        <v>102</v>
      </c>
      <c r="S762" s="49">
        <v>0</v>
      </c>
      <c r="T762" s="49">
        <v>0</v>
      </c>
      <c r="U762" s="49">
        <v>500</v>
      </c>
      <c r="V762" s="49">
        <v>0</v>
      </c>
      <c r="W762" s="49">
        <v>0</v>
      </c>
      <c r="X762" s="49">
        <v>0</v>
      </c>
      <c r="Y762" s="49">
        <v>0</v>
      </c>
      <c r="Z762" s="49">
        <v>0</v>
      </c>
      <c r="AA762" s="60">
        <v>0</v>
      </c>
      <c r="AB762" s="49">
        <v>0</v>
      </c>
      <c r="AC762" s="60">
        <v>0</v>
      </c>
      <c r="AD762" s="49">
        <v>0</v>
      </c>
      <c r="AE762" s="60">
        <v>0</v>
      </c>
      <c r="AF762" s="60">
        <v>0</v>
      </c>
    </row>
    <row r="763" spans="1:32">
      <c r="A763" s="62">
        <v>3498117</v>
      </c>
      <c r="B763" s="49" t="s">
        <v>1024</v>
      </c>
      <c r="C763" s="49">
        <v>34981</v>
      </c>
      <c r="D763" s="49">
        <v>17</v>
      </c>
      <c r="E763" s="49" t="s">
        <v>464</v>
      </c>
      <c r="F763" s="49">
        <v>21</v>
      </c>
      <c r="G763" s="49">
        <v>2000</v>
      </c>
      <c r="H763" s="49" t="s">
        <v>464</v>
      </c>
      <c r="I763" s="49" t="s">
        <v>464</v>
      </c>
      <c r="J763" s="49" t="s">
        <v>464</v>
      </c>
      <c r="K763" s="49" t="s">
        <v>464</v>
      </c>
      <c r="L763" s="49">
        <v>84218</v>
      </c>
      <c r="M763" s="49">
        <v>10698</v>
      </c>
      <c r="N763" s="49">
        <v>5100</v>
      </c>
      <c r="O763" s="49">
        <v>5971</v>
      </c>
      <c r="P763" s="49">
        <v>0</v>
      </c>
      <c r="Q763" s="49">
        <v>0</v>
      </c>
      <c r="R763" s="49">
        <v>102</v>
      </c>
      <c r="S763" s="49">
        <v>0</v>
      </c>
      <c r="T763" s="49">
        <v>0</v>
      </c>
      <c r="U763" s="49">
        <v>500</v>
      </c>
      <c r="V763" s="49">
        <v>0</v>
      </c>
      <c r="W763" s="49">
        <v>0</v>
      </c>
      <c r="X763" s="49">
        <v>0</v>
      </c>
      <c r="Y763" s="49">
        <v>0</v>
      </c>
      <c r="Z763" s="49">
        <v>0</v>
      </c>
      <c r="AA763" s="60">
        <v>0</v>
      </c>
      <c r="AB763" s="49">
        <v>0</v>
      </c>
      <c r="AC763" s="60">
        <v>0</v>
      </c>
      <c r="AD763" s="49">
        <v>0</v>
      </c>
      <c r="AE763" s="60">
        <v>0</v>
      </c>
      <c r="AF763" s="60">
        <v>0</v>
      </c>
    </row>
    <row r="764" spans="1:32">
      <c r="A764" s="62">
        <v>3498118</v>
      </c>
      <c r="B764" s="49" t="s">
        <v>1024</v>
      </c>
      <c r="C764" s="49">
        <v>34981</v>
      </c>
      <c r="D764" s="49">
        <v>18</v>
      </c>
      <c r="E764" s="49">
        <v>100441</v>
      </c>
      <c r="F764" s="49" t="s">
        <v>464</v>
      </c>
      <c r="G764" s="49" t="s">
        <v>464</v>
      </c>
      <c r="H764" s="49" t="s">
        <v>464</v>
      </c>
      <c r="I764" s="49" t="s">
        <v>464</v>
      </c>
      <c r="J764" s="49" t="s">
        <v>464</v>
      </c>
      <c r="K764" s="49" t="s">
        <v>464</v>
      </c>
      <c r="L764" s="49">
        <v>112043</v>
      </c>
      <c r="M764" s="49">
        <v>14233</v>
      </c>
      <c r="N764" s="49">
        <v>6785</v>
      </c>
      <c r="O764" s="49">
        <v>7944</v>
      </c>
      <c r="P764" s="49">
        <v>0</v>
      </c>
      <c r="Q764" s="49">
        <v>0</v>
      </c>
      <c r="R764" s="49">
        <v>102</v>
      </c>
      <c r="S764" s="49">
        <v>0</v>
      </c>
      <c r="T764" s="49">
        <v>0</v>
      </c>
      <c r="U764" s="49">
        <v>500</v>
      </c>
      <c r="V764" s="49">
        <v>0</v>
      </c>
      <c r="W764" s="49">
        <v>0</v>
      </c>
      <c r="X764" s="49">
        <v>0</v>
      </c>
      <c r="Y764" s="49">
        <v>0</v>
      </c>
      <c r="Z764" s="49">
        <v>0</v>
      </c>
      <c r="AA764" s="60">
        <v>0</v>
      </c>
      <c r="AB764" s="49">
        <v>0</v>
      </c>
      <c r="AC764" s="60">
        <v>0</v>
      </c>
      <c r="AD764" s="49">
        <v>0</v>
      </c>
      <c r="AE764" s="60">
        <v>0</v>
      </c>
      <c r="AF764" s="60">
        <v>0</v>
      </c>
    </row>
    <row r="765" spans="1:32">
      <c r="A765" s="62">
        <v>3498119</v>
      </c>
      <c r="B765" s="49" t="s">
        <v>1024</v>
      </c>
      <c r="C765" s="49">
        <v>34981</v>
      </c>
      <c r="D765" s="49">
        <v>19</v>
      </c>
      <c r="E765" s="49" t="s">
        <v>464</v>
      </c>
      <c r="F765" s="49">
        <v>2</v>
      </c>
      <c r="G765" s="49">
        <v>43800</v>
      </c>
      <c r="H765" s="49">
        <v>1</v>
      </c>
      <c r="I765" s="49">
        <v>5840</v>
      </c>
      <c r="J765" s="49">
        <v>3</v>
      </c>
      <c r="K765" s="49">
        <v>2920</v>
      </c>
      <c r="L765" s="49">
        <v>150158</v>
      </c>
      <c r="M765" s="49">
        <v>19074</v>
      </c>
      <c r="N765" s="49">
        <v>9093</v>
      </c>
      <c r="O765" s="49">
        <v>10646</v>
      </c>
      <c r="P765" s="49">
        <v>0</v>
      </c>
      <c r="Q765" s="49">
        <v>0</v>
      </c>
      <c r="R765" s="49">
        <v>102</v>
      </c>
      <c r="S765" s="49">
        <v>0</v>
      </c>
      <c r="T765" s="49">
        <v>0</v>
      </c>
      <c r="U765" s="49">
        <v>500</v>
      </c>
      <c r="V765" s="49">
        <v>0</v>
      </c>
      <c r="W765" s="49">
        <v>0</v>
      </c>
      <c r="X765" s="49">
        <v>0</v>
      </c>
      <c r="Y765" s="49">
        <v>0</v>
      </c>
      <c r="Z765" s="49">
        <v>0</v>
      </c>
      <c r="AA765" s="60">
        <v>0</v>
      </c>
      <c r="AB765" s="49">
        <v>0</v>
      </c>
      <c r="AC765" s="60">
        <v>0</v>
      </c>
      <c r="AD765" s="49">
        <v>0</v>
      </c>
      <c r="AE765" s="60">
        <v>0</v>
      </c>
      <c r="AF765" s="60">
        <v>0</v>
      </c>
    </row>
    <row r="766" spans="1:32">
      <c r="A766" s="62">
        <v>3498120</v>
      </c>
      <c r="B766" s="49" t="s">
        <v>1024</v>
      </c>
      <c r="C766" s="49">
        <v>34981</v>
      </c>
      <c r="D766" s="49">
        <v>20</v>
      </c>
      <c r="E766" s="49" t="s">
        <v>464</v>
      </c>
      <c r="F766" s="49">
        <v>4</v>
      </c>
      <c r="G766" s="49">
        <v>16</v>
      </c>
      <c r="H766" s="49" t="s">
        <v>464</v>
      </c>
      <c r="I766" s="49" t="s">
        <v>464</v>
      </c>
      <c r="J766" s="49" t="s">
        <v>464</v>
      </c>
      <c r="K766" s="49" t="s">
        <v>464</v>
      </c>
      <c r="L766" s="49">
        <v>202355</v>
      </c>
      <c r="M766" s="49">
        <v>25705</v>
      </c>
      <c r="N766" s="49">
        <v>12254</v>
      </c>
      <c r="O766" s="49">
        <v>14347</v>
      </c>
      <c r="P766" s="49">
        <v>0</v>
      </c>
      <c r="Q766" s="49">
        <v>0</v>
      </c>
      <c r="R766" s="49">
        <v>102</v>
      </c>
      <c r="S766" s="49">
        <v>0</v>
      </c>
      <c r="T766" s="49">
        <v>0</v>
      </c>
      <c r="U766" s="49">
        <v>500</v>
      </c>
      <c r="V766" s="49">
        <v>0</v>
      </c>
      <c r="W766" s="49">
        <v>0</v>
      </c>
      <c r="X766" s="49">
        <v>0</v>
      </c>
      <c r="Y766" s="49">
        <v>0</v>
      </c>
      <c r="Z766" s="49">
        <v>0</v>
      </c>
      <c r="AA766" s="60">
        <v>0</v>
      </c>
      <c r="AB766" s="49">
        <v>0</v>
      </c>
      <c r="AC766" s="60">
        <v>0</v>
      </c>
      <c r="AD766" s="49">
        <v>0</v>
      </c>
      <c r="AE766" s="60">
        <v>0</v>
      </c>
      <c r="AF766" s="60">
        <v>0</v>
      </c>
    </row>
    <row r="767" spans="1:32">
      <c r="A767" s="62">
        <v>4498000</v>
      </c>
      <c r="B767" s="49" t="s">
        <v>1025</v>
      </c>
      <c r="C767" s="49">
        <v>44980</v>
      </c>
      <c r="D767" s="49">
        <v>0</v>
      </c>
      <c r="E767" s="49"/>
      <c r="L767" s="49">
        <v>752</v>
      </c>
      <c r="M767" s="49">
        <v>94</v>
      </c>
      <c r="N767" s="49">
        <v>46</v>
      </c>
      <c r="O767" s="49">
        <v>52</v>
      </c>
      <c r="P767" s="49">
        <v>0</v>
      </c>
      <c r="Q767" s="49">
        <v>0</v>
      </c>
      <c r="R767" s="49">
        <v>111</v>
      </c>
      <c r="S767" s="49">
        <v>0</v>
      </c>
      <c r="T767" s="49">
        <v>0</v>
      </c>
      <c r="U767" s="49">
        <v>500</v>
      </c>
      <c r="V767" s="49">
        <v>0</v>
      </c>
      <c r="W767" s="49">
        <v>0</v>
      </c>
      <c r="X767" s="49">
        <v>0</v>
      </c>
      <c r="Y767" s="49">
        <v>0</v>
      </c>
      <c r="Z767" s="49">
        <v>0</v>
      </c>
      <c r="AA767" s="60">
        <v>0</v>
      </c>
      <c r="AB767" s="49">
        <v>0</v>
      </c>
      <c r="AC767" s="60">
        <v>0</v>
      </c>
      <c r="AD767" s="49">
        <v>0</v>
      </c>
      <c r="AE767" s="60">
        <v>0</v>
      </c>
      <c r="AF767" s="60">
        <v>0</v>
      </c>
    </row>
    <row r="768" spans="1:32">
      <c r="A768" s="62">
        <v>4498001</v>
      </c>
      <c r="B768" s="49" t="s">
        <v>1025</v>
      </c>
      <c r="C768" s="49">
        <v>44980</v>
      </c>
      <c r="D768" s="49">
        <v>1</v>
      </c>
      <c r="E768" s="49" t="s">
        <v>464</v>
      </c>
      <c r="F768" s="49">
        <v>2</v>
      </c>
      <c r="G768" s="49">
        <v>2550</v>
      </c>
      <c r="H768" s="49" t="s">
        <v>464</v>
      </c>
      <c r="I768" s="49" t="s">
        <v>464</v>
      </c>
      <c r="J768" s="49" t="s">
        <v>464</v>
      </c>
      <c r="K768" s="49" t="s">
        <v>464</v>
      </c>
      <c r="L768" s="49">
        <v>1654</v>
      </c>
      <c r="M768" s="49">
        <v>206</v>
      </c>
      <c r="N768" s="49">
        <v>101</v>
      </c>
      <c r="O768" s="49">
        <v>114</v>
      </c>
      <c r="P768" s="49">
        <v>0</v>
      </c>
      <c r="Q768" s="49">
        <v>0</v>
      </c>
      <c r="R768" s="49">
        <v>111</v>
      </c>
      <c r="S768" s="49">
        <v>0</v>
      </c>
      <c r="T768" s="49">
        <v>0</v>
      </c>
      <c r="U768" s="49">
        <v>500</v>
      </c>
      <c r="V768" s="49">
        <v>0</v>
      </c>
      <c r="W768" s="49">
        <v>0</v>
      </c>
      <c r="X768" s="49">
        <v>0</v>
      </c>
      <c r="Y768" s="49">
        <v>0</v>
      </c>
      <c r="Z768" s="49">
        <v>0</v>
      </c>
      <c r="AA768" s="60">
        <v>0</v>
      </c>
      <c r="AB768" s="49">
        <v>0</v>
      </c>
      <c r="AC768" s="60">
        <v>0</v>
      </c>
      <c r="AD768" s="49">
        <v>0</v>
      </c>
      <c r="AE768" s="60">
        <v>0</v>
      </c>
      <c r="AF768" s="60">
        <v>0</v>
      </c>
    </row>
    <row r="769" spans="1:32">
      <c r="A769" s="62">
        <v>4498002</v>
      </c>
      <c r="B769" s="49" t="s">
        <v>1025</v>
      </c>
      <c r="C769" s="49">
        <v>44980</v>
      </c>
      <c r="D769" s="49">
        <v>2</v>
      </c>
      <c r="E769" s="49">
        <v>100411</v>
      </c>
      <c r="F769" s="49" t="s">
        <v>464</v>
      </c>
      <c r="G769" s="49" t="s">
        <v>464</v>
      </c>
      <c r="H769" s="49" t="s">
        <v>464</v>
      </c>
      <c r="I769" s="49" t="s">
        <v>464</v>
      </c>
      <c r="J769" s="49" t="s">
        <v>464</v>
      </c>
      <c r="K769" s="49" t="s">
        <v>464</v>
      </c>
      <c r="L769" s="49">
        <v>2782</v>
      </c>
      <c r="M769" s="49">
        <v>347</v>
      </c>
      <c r="N769" s="49">
        <v>170</v>
      </c>
      <c r="O769" s="49">
        <v>192</v>
      </c>
      <c r="P769" s="49">
        <v>0</v>
      </c>
      <c r="Q769" s="49">
        <v>0</v>
      </c>
      <c r="R769" s="49">
        <v>111</v>
      </c>
      <c r="S769" s="49">
        <v>0</v>
      </c>
      <c r="T769" s="49">
        <v>0</v>
      </c>
      <c r="U769" s="49">
        <v>500</v>
      </c>
      <c r="V769" s="49">
        <v>0</v>
      </c>
      <c r="W769" s="49">
        <v>0</v>
      </c>
      <c r="X769" s="49">
        <v>0</v>
      </c>
      <c r="Y769" s="49">
        <v>0</v>
      </c>
      <c r="Z769" s="49">
        <v>0</v>
      </c>
      <c r="AA769" s="60">
        <v>0</v>
      </c>
      <c r="AB769" s="49">
        <v>0</v>
      </c>
      <c r="AC769" s="60">
        <v>0</v>
      </c>
      <c r="AD769" s="49">
        <v>0</v>
      </c>
      <c r="AE769" s="60">
        <v>0</v>
      </c>
      <c r="AF769" s="60">
        <v>0</v>
      </c>
    </row>
    <row r="770" spans="1:32">
      <c r="A770" s="62">
        <v>4498003</v>
      </c>
      <c r="B770" s="49" t="s">
        <v>1025</v>
      </c>
      <c r="C770" s="49">
        <v>44980</v>
      </c>
      <c r="D770" s="49">
        <v>3</v>
      </c>
      <c r="E770" s="49" t="s">
        <v>464</v>
      </c>
      <c r="F770" s="49">
        <v>2</v>
      </c>
      <c r="G770" s="49">
        <v>4950</v>
      </c>
      <c r="H770" s="49" t="s">
        <v>464</v>
      </c>
      <c r="I770" s="49" t="s">
        <v>464</v>
      </c>
      <c r="J770" s="49" t="s">
        <v>464</v>
      </c>
      <c r="K770" s="49" t="s">
        <v>464</v>
      </c>
      <c r="L770" s="49">
        <v>4286</v>
      </c>
      <c r="M770" s="49">
        <v>535</v>
      </c>
      <c r="N770" s="49">
        <v>262</v>
      </c>
      <c r="O770" s="49">
        <v>296</v>
      </c>
      <c r="P770" s="49">
        <v>0</v>
      </c>
      <c r="Q770" s="49">
        <v>0</v>
      </c>
      <c r="R770" s="49">
        <v>111</v>
      </c>
      <c r="S770" s="49">
        <v>0</v>
      </c>
      <c r="T770" s="49">
        <v>0</v>
      </c>
      <c r="U770" s="49">
        <v>500</v>
      </c>
      <c r="V770" s="49">
        <v>0</v>
      </c>
      <c r="W770" s="49">
        <v>0</v>
      </c>
      <c r="X770" s="49">
        <v>0</v>
      </c>
      <c r="Y770" s="49">
        <v>0</v>
      </c>
      <c r="Z770" s="49">
        <v>0</v>
      </c>
      <c r="AA770" s="60">
        <v>0</v>
      </c>
      <c r="AB770" s="49">
        <v>0</v>
      </c>
      <c r="AC770" s="60">
        <v>0</v>
      </c>
      <c r="AD770" s="49">
        <v>0</v>
      </c>
      <c r="AE770" s="60">
        <v>0</v>
      </c>
      <c r="AF770" s="60">
        <v>0</v>
      </c>
    </row>
    <row r="771" spans="1:32">
      <c r="A771" s="62">
        <v>4498004</v>
      </c>
      <c r="B771" s="49" t="s">
        <v>1025</v>
      </c>
      <c r="C771" s="49">
        <v>44980</v>
      </c>
      <c r="D771" s="49">
        <v>4</v>
      </c>
      <c r="E771" s="49" t="s">
        <v>464</v>
      </c>
      <c r="F771" s="49">
        <v>2</v>
      </c>
      <c r="G771" s="49">
        <v>1650</v>
      </c>
      <c r="H771" s="49">
        <v>1</v>
      </c>
      <c r="I771" s="49">
        <v>220</v>
      </c>
      <c r="J771" s="49">
        <v>3</v>
      </c>
      <c r="K771" s="49">
        <v>110</v>
      </c>
      <c r="L771" s="49">
        <v>5940</v>
      </c>
      <c r="M771" s="49">
        <v>742</v>
      </c>
      <c r="N771" s="49">
        <v>363</v>
      </c>
      <c r="O771" s="49">
        <v>410</v>
      </c>
      <c r="P771" s="49">
        <v>0</v>
      </c>
      <c r="Q771" s="49">
        <v>0</v>
      </c>
      <c r="R771" s="49">
        <v>111</v>
      </c>
      <c r="S771" s="49">
        <v>0</v>
      </c>
      <c r="T771" s="49">
        <v>0</v>
      </c>
      <c r="U771" s="49">
        <v>500</v>
      </c>
      <c r="V771" s="49">
        <v>0</v>
      </c>
      <c r="W771" s="49">
        <v>0</v>
      </c>
      <c r="X771" s="49">
        <v>0</v>
      </c>
      <c r="Y771" s="49">
        <v>0</v>
      </c>
      <c r="Z771" s="49">
        <v>0</v>
      </c>
      <c r="AA771" s="60">
        <v>0</v>
      </c>
      <c r="AB771" s="49">
        <v>0</v>
      </c>
      <c r="AC771" s="60">
        <v>0</v>
      </c>
      <c r="AD771" s="49">
        <v>0</v>
      </c>
      <c r="AE771" s="60">
        <v>0</v>
      </c>
      <c r="AF771" s="60">
        <v>0</v>
      </c>
    </row>
    <row r="772" spans="1:32">
      <c r="A772" s="62">
        <v>4498005</v>
      </c>
      <c r="B772" s="49" t="s">
        <v>1025</v>
      </c>
      <c r="C772" s="49">
        <v>44980</v>
      </c>
      <c r="D772" s="49">
        <v>5</v>
      </c>
      <c r="E772" s="49" t="s">
        <v>464</v>
      </c>
      <c r="F772" s="49">
        <v>4</v>
      </c>
      <c r="G772" s="49">
        <v>10</v>
      </c>
      <c r="H772" s="49" t="s">
        <v>464</v>
      </c>
      <c r="I772" s="49" t="s">
        <v>464</v>
      </c>
      <c r="J772" s="49" t="s">
        <v>464</v>
      </c>
      <c r="K772" s="49" t="s">
        <v>464</v>
      </c>
      <c r="L772" s="49">
        <v>7745</v>
      </c>
      <c r="M772" s="49">
        <v>968</v>
      </c>
      <c r="N772" s="49">
        <v>473</v>
      </c>
      <c r="O772" s="49">
        <v>535</v>
      </c>
      <c r="P772" s="49">
        <v>0</v>
      </c>
      <c r="Q772" s="49">
        <v>0</v>
      </c>
      <c r="R772" s="49">
        <v>111</v>
      </c>
      <c r="S772" s="49">
        <v>0</v>
      </c>
      <c r="T772" s="49">
        <v>0</v>
      </c>
      <c r="U772" s="49">
        <v>500</v>
      </c>
      <c r="V772" s="49">
        <v>0</v>
      </c>
      <c r="W772" s="49">
        <v>0</v>
      </c>
      <c r="X772" s="49">
        <v>0</v>
      </c>
      <c r="Y772" s="49">
        <v>0</v>
      </c>
      <c r="Z772" s="49">
        <v>0</v>
      </c>
      <c r="AA772" s="60">
        <v>0</v>
      </c>
      <c r="AB772" s="49">
        <v>0</v>
      </c>
      <c r="AC772" s="60">
        <v>0</v>
      </c>
      <c r="AD772" s="49">
        <v>0</v>
      </c>
      <c r="AE772" s="60">
        <v>0</v>
      </c>
      <c r="AF772" s="60">
        <v>0</v>
      </c>
    </row>
    <row r="773" spans="1:32">
      <c r="A773" s="62">
        <v>4498006</v>
      </c>
      <c r="B773" s="49" t="s">
        <v>1025</v>
      </c>
      <c r="C773" s="49">
        <v>44980</v>
      </c>
      <c r="D773" s="49">
        <v>6</v>
      </c>
      <c r="E773" s="49" t="s">
        <v>464</v>
      </c>
      <c r="F773" s="49">
        <v>2</v>
      </c>
      <c r="G773" s="49">
        <v>5850</v>
      </c>
      <c r="H773" s="49" t="s">
        <v>464</v>
      </c>
      <c r="I773" s="49" t="s">
        <v>464</v>
      </c>
      <c r="J773" s="49" t="s">
        <v>464</v>
      </c>
      <c r="K773" s="49" t="s">
        <v>464</v>
      </c>
      <c r="L773" s="49">
        <v>9700</v>
      </c>
      <c r="M773" s="49">
        <v>1212</v>
      </c>
      <c r="N773" s="49">
        <v>593</v>
      </c>
      <c r="O773" s="49">
        <v>670</v>
      </c>
      <c r="P773" s="49">
        <v>0</v>
      </c>
      <c r="Q773" s="49">
        <v>0</v>
      </c>
      <c r="R773" s="49">
        <v>111</v>
      </c>
      <c r="S773" s="49">
        <v>0</v>
      </c>
      <c r="T773" s="49">
        <v>0</v>
      </c>
      <c r="U773" s="49">
        <v>500</v>
      </c>
      <c r="V773" s="49">
        <v>0</v>
      </c>
      <c r="W773" s="49">
        <v>0</v>
      </c>
      <c r="X773" s="49">
        <v>0</v>
      </c>
      <c r="Y773" s="49">
        <v>0</v>
      </c>
      <c r="Z773" s="49">
        <v>0</v>
      </c>
      <c r="AA773" s="60">
        <v>0</v>
      </c>
      <c r="AB773" s="49">
        <v>0</v>
      </c>
      <c r="AC773" s="60">
        <v>0</v>
      </c>
      <c r="AD773" s="49">
        <v>0</v>
      </c>
      <c r="AE773" s="60">
        <v>0</v>
      </c>
      <c r="AF773" s="60">
        <v>0</v>
      </c>
    </row>
    <row r="774" spans="1:32">
      <c r="A774" s="62">
        <v>4498007</v>
      </c>
      <c r="B774" s="49" t="s">
        <v>1025</v>
      </c>
      <c r="C774" s="49">
        <v>44980</v>
      </c>
      <c r="D774" s="49">
        <v>7</v>
      </c>
      <c r="E774" s="49" t="s">
        <v>464</v>
      </c>
      <c r="F774" s="49">
        <v>21</v>
      </c>
      <c r="G774" s="49">
        <v>1000</v>
      </c>
      <c r="H774" s="49" t="s">
        <v>464</v>
      </c>
      <c r="I774" s="49" t="s">
        <v>464</v>
      </c>
      <c r="J774" s="49" t="s">
        <v>464</v>
      </c>
      <c r="K774" s="49" t="s">
        <v>464</v>
      </c>
      <c r="L774" s="49">
        <v>11806</v>
      </c>
      <c r="M774" s="49">
        <v>1475</v>
      </c>
      <c r="N774" s="49">
        <v>722</v>
      </c>
      <c r="O774" s="49">
        <v>816</v>
      </c>
      <c r="P774" s="49">
        <v>0</v>
      </c>
      <c r="Q774" s="49">
        <v>0</v>
      </c>
      <c r="R774" s="49">
        <v>111</v>
      </c>
      <c r="S774" s="49">
        <v>0</v>
      </c>
      <c r="T774" s="49">
        <v>0</v>
      </c>
      <c r="U774" s="49">
        <v>500</v>
      </c>
      <c r="V774" s="49">
        <v>0</v>
      </c>
      <c r="W774" s="49">
        <v>0</v>
      </c>
      <c r="X774" s="49">
        <v>0</v>
      </c>
      <c r="Y774" s="49">
        <v>0</v>
      </c>
      <c r="Z774" s="49">
        <v>0</v>
      </c>
      <c r="AA774" s="60">
        <v>0</v>
      </c>
      <c r="AB774" s="49">
        <v>0</v>
      </c>
      <c r="AC774" s="60">
        <v>0</v>
      </c>
      <c r="AD774" s="49">
        <v>0</v>
      </c>
      <c r="AE774" s="60">
        <v>0</v>
      </c>
      <c r="AF774" s="60">
        <v>0</v>
      </c>
    </row>
    <row r="775" spans="1:32">
      <c r="A775" s="62">
        <v>4498008</v>
      </c>
      <c r="B775" s="49" t="s">
        <v>1025</v>
      </c>
      <c r="C775" s="49">
        <v>44980</v>
      </c>
      <c r="D775" s="49">
        <v>8</v>
      </c>
      <c r="E775" s="49">
        <v>100421</v>
      </c>
      <c r="F775" s="49" t="s">
        <v>464</v>
      </c>
      <c r="G775" s="49" t="s">
        <v>464</v>
      </c>
      <c r="H775" s="49" t="s">
        <v>464</v>
      </c>
      <c r="I775" s="49" t="s">
        <v>464</v>
      </c>
      <c r="J775" s="49" t="s">
        <v>464</v>
      </c>
      <c r="K775" s="49" t="s">
        <v>464</v>
      </c>
      <c r="L775" s="49">
        <v>14062</v>
      </c>
      <c r="M775" s="49">
        <v>1757</v>
      </c>
      <c r="N775" s="49">
        <v>860</v>
      </c>
      <c r="O775" s="49">
        <v>972</v>
      </c>
      <c r="P775" s="49">
        <v>0</v>
      </c>
      <c r="Q775" s="49">
        <v>0</v>
      </c>
      <c r="R775" s="49">
        <v>111</v>
      </c>
      <c r="S775" s="49">
        <v>0</v>
      </c>
      <c r="T775" s="49">
        <v>0</v>
      </c>
      <c r="U775" s="49">
        <v>500</v>
      </c>
      <c r="V775" s="49">
        <v>0</v>
      </c>
      <c r="W775" s="49">
        <v>0</v>
      </c>
      <c r="X775" s="49">
        <v>0</v>
      </c>
      <c r="Y775" s="49">
        <v>0</v>
      </c>
      <c r="Z775" s="49">
        <v>0</v>
      </c>
      <c r="AA775" s="60">
        <v>0</v>
      </c>
      <c r="AB775" s="49">
        <v>0</v>
      </c>
      <c r="AC775" s="60">
        <v>0</v>
      </c>
      <c r="AD775" s="49">
        <v>0</v>
      </c>
      <c r="AE775" s="60">
        <v>0</v>
      </c>
      <c r="AF775" s="60">
        <v>0</v>
      </c>
    </row>
    <row r="776" spans="1:32">
      <c r="A776" s="62">
        <v>4498009</v>
      </c>
      <c r="B776" s="49" t="s">
        <v>1025</v>
      </c>
      <c r="C776" s="49">
        <v>44980</v>
      </c>
      <c r="D776" s="49">
        <v>9</v>
      </c>
      <c r="E776" s="49" t="s">
        <v>464</v>
      </c>
      <c r="F776" s="49">
        <v>2</v>
      </c>
      <c r="G776" s="49">
        <v>2550</v>
      </c>
      <c r="H776" s="49">
        <v>1</v>
      </c>
      <c r="I776" s="49">
        <v>340</v>
      </c>
      <c r="J776" s="49">
        <v>3</v>
      </c>
      <c r="K776" s="49">
        <v>170</v>
      </c>
      <c r="L776" s="49">
        <v>16468</v>
      </c>
      <c r="M776" s="49">
        <v>2058</v>
      </c>
      <c r="N776" s="49">
        <v>1007</v>
      </c>
      <c r="O776" s="49">
        <v>1138</v>
      </c>
      <c r="P776" s="49">
        <v>0</v>
      </c>
      <c r="Q776" s="49">
        <v>0</v>
      </c>
      <c r="R776" s="49">
        <v>111</v>
      </c>
      <c r="S776" s="49">
        <v>0</v>
      </c>
      <c r="T776" s="49">
        <v>0</v>
      </c>
      <c r="U776" s="49">
        <v>500</v>
      </c>
      <c r="V776" s="49">
        <v>0</v>
      </c>
      <c r="W776" s="49">
        <v>0</v>
      </c>
      <c r="X776" s="49">
        <v>0</v>
      </c>
      <c r="Y776" s="49">
        <v>0</v>
      </c>
      <c r="Z776" s="49">
        <v>0</v>
      </c>
      <c r="AA776" s="60">
        <v>0</v>
      </c>
      <c r="AB776" s="49">
        <v>0</v>
      </c>
      <c r="AC776" s="60">
        <v>0</v>
      </c>
      <c r="AD776" s="49">
        <v>0</v>
      </c>
      <c r="AE776" s="60">
        <v>0</v>
      </c>
      <c r="AF776" s="60">
        <v>0</v>
      </c>
    </row>
    <row r="777" spans="1:32">
      <c r="A777" s="62">
        <v>4498010</v>
      </c>
      <c r="B777" s="49" t="s">
        <v>1025</v>
      </c>
      <c r="C777" s="49">
        <v>44980</v>
      </c>
      <c r="D777" s="49">
        <v>10</v>
      </c>
      <c r="E777" s="49" t="s">
        <v>464</v>
      </c>
      <c r="F777" s="49">
        <v>4</v>
      </c>
      <c r="G777" s="49">
        <v>12</v>
      </c>
      <c r="H777" s="49" t="s">
        <v>464</v>
      </c>
      <c r="I777" s="49" t="s">
        <v>464</v>
      </c>
      <c r="J777" s="49" t="s">
        <v>464</v>
      </c>
      <c r="K777" s="49" t="s">
        <v>464</v>
      </c>
      <c r="L777" s="49">
        <v>19025</v>
      </c>
      <c r="M777" s="49">
        <v>2378</v>
      </c>
      <c r="N777" s="49">
        <v>1163</v>
      </c>
      <c r="O777" s="49">
        <v>1315</v>
      </c>
      <c r="P777" s="49">
        <v>0</v>
      </c>
      <c r="Q777" s="49">
        <v>0</v>
      </c>
      <c r="R777" s="49">
        <v>111</v>
      </c>
      <c r="S777" s="49">
        <v>0</v>
      </c>
      <c r="T777" s="49">
        <v>0</v>
      </c>
      <c r="U777" s="49">
        <v>500</v>
      </c>
      <c r="V777" s="49">
        <v>0</v>
      </c>
      <c r="W777" s="49">
        <v>0</v>
      </c>
      <c r="X777" s="49">
        <v>0</v>
      </c>
      <c r="Y777" s="49">
        <v>0</v>
      </c>
      <c r="Z777" s="49">
        <v>0</v>
      </c>
      <c r="AA777" s="60">
        <v>0</v>
      </c>
      <c r="AB777" s="49">
        <v>0</v>
      </c>
      <c r="AC777" s="60">
        <v>0</v>
      </c>
      <c r="AD777" s="49">
        <v>0</v>
      </c>
      <c r="AE777" s="60">
        <v>0</v>
      </c>
      <c r="AF777" s="60">
        <v>0</v>
      </c>
    </row>
    <row r="778" spans="1:32">
      <c r="A778" s="62">
        <v>4498011</v>
      </c>
      <c r="B778" s="49" t="s">
        <v>1025</v>
      </c>
      <c r="C778" s="49">
        <v>44980</v>
      </c>
      <c r="D778" s="49">
        <v>11</v>
      </c>
      <c r="E778" s="49" t="s">
        <v>464</v>
      </c>
      <c r="F778" s="49">
        <v>2</v>
      </c>
      <c r="G778" s="49">
        <v>10350</v>
      </c>
      <c r="H778" s="49" t="s">
        <v>464</v>
      </c>
      <c r="I778" s="49" t="s">
        <v>464</v>
      </c>
      <c r="J778" s="49" t="s">
        <v>464</v>
      </c>
      <c r="K778" s="49" t="s">
        <v>464</v>
      </c>
      <c r="L778" s="49">
        <v>22484</v>
      </c>
      <c r="M778" s="49">
        <v>2810</v>
      </c>
      <c r="N778" s="49">
        <v>1375</v>
      </c>
      <c r="O778" s="49">
        <v>1554</v>
      </c>
      <c r="P778" s="49">
        <v>0</v>
      </c>
      <c r="Q778" s="49">
        <v>0</v>
      </c>
      <c r="R778" s="49">
        <v>111</v>
      </c>
      <c r="S778" s="49">
        <v>0</v>
      </c>
      <c r="T778" s="49">
        <v>0</v>
      </c>
      <c r="U778" s="49">
        <v>500</v>
      </c>
      <c r="V778" s="49">
        <v>0</v>
      </c>
      <c r="W778" s="49">
        <v>0</v>
      </c>
      <c r="X778" s="49">
        <v>0</v>
      </c>
      <c r="Y778" s="49">
        <v>0</v>
      </c>
      <c r="Z778" s="49">
        <v>0</v>
      </c>
      <c r="AA778" s="60">
        <v>0</v>
      </c>
      <c r="AB778" s="49">
        <v>0</v>
      </c>
      <c r="AC778" s="60">
        <v>0</v>
      </c>
      <c r="AD778" s="49">
        <v>0</v>
      </c>
      <c r="AE778" s="60">
        <v>0</v>
      </c>
      <c r="AF778" s="60">
        <v>0</v>
      </c>
    </row>
    <row r="779" spans="1:32">
      <c r="A779" s="62">
        <v>4498012</v>
      </c>
      <c r="B779" s="49" t="s">
        <v>1025</v>
      </c>
      <c r="C779" s="49">
        <v>44980</v>
      </c>
      <c r="D779" s="49">
        <v>12</v>
      </c>
      <c r="E779" s="49" t="s">
        <v>464</v>
      </c>
      <c r="F779" s="49">
        <v>18</v>
      </c>
      <c r="G779" s="49">
        <v>1500</v>
      </c>
      <c r="H779" s="49" t="s">
        <v>464</v>
      </c>
      <c r="I779" s="49" t="s">
        <v>464</v>
      </c>
      <c r="J779" s="49" t="s">
        <v>464</v>
      </c>
      <c r="K779" s="49" t="s">
        <v>464</v>
      </c>
      <c r="L779" s="49">
        <v>27222</v>
      </c>
      <c r="M779" s="49">
        <v>3402</v>
      </c>
      <c r="N779" s="49">
        <v>1665</v>
      </c>
      <c r="O779" s="49">
        <v>1882</v>
      </c>
      <c r="P779" s="49">
        <v>0</v>
      </c>
      <c r="Q779" s="49">
        <v>0</v>
      </c>
      <c r="R779" s="49">
        <v>111</v>
      </c>
      <c r="S779" s="49">
        <v>0</v>
      </c>
      <c r="T779" s="49">
        <v>0</v>
      </c>
      <c r="U779" s="49">
        <v>500</v>
      </c>
      <c r="V779" s="49">
        <v>0</v>
      </c>
      <c r="W779" s="49">
        <v>0</v>
      </c>
      <c r="X779" s="49">
        <v>0</v>
      </c>
      <c r="Y779" s="49">
        <v>0</v>
      </c>
      <c r="Z779" s="49">
        <v>0</v>
      </c>
      <c r="AA779" s="60">
        <v>0</v>
      </c>
      <c r="AB779" s="49">
        <v>0</v>
      </c>
      <c r="AC779" s="60">
        <v>0</v>
      </c>
      <c r="AD779" s="49">
        <v>0</v>
      </c>
      <c r="AE779" s="60">
        <v>0</v>
      </c>
      <c r="AF779" s="60">
        <v>0</v>
      </c>
    </row>
    <row r="780" spans="1:32">
      <c r="A780" s="62">
        <v>4498013</v>
      </c>
      <c r="B780" s="49" t="s">
        <v>1025</v>
      </c>
      <c r="C780" s="49">
        <v>44980</v>
      </c>
      <c r="D780" s="49">
        <v>13</v>
      </c>
      <c r="E780" s="49">
        <v>100431</v>
      </c>
      <c r="F780" s="49" t="s">
        <v>464</v>
      </c>
      <c r="G780" s="49" t="s">
        <v>464</v>
      </c>
      <c r="H780" s="49" t="s">
        <v>464</v>
      </c>
      <c r="I780" s="49" t="s">
        <v>464</v>
      </c>
      <c r="J780" s="49" t="s">
        <v>464</v>
      </c>
      <c r="K780" s="49" t="s">
        <v>464</v>
      </c>
      <c r="L780" s="49">
        <v>33689</v>
      </c>
      <c r="M780" s="49">
        <v>4211</v>
      </c>
      <c r="N780" s="49">
        <v>2060</v>
      </c>
      <c r="O780" s="49">
        <v>2329</v>
      </c>
      <c r="P780" s="49">
        <v>0</v>
      </c>
      <c r="Q780" s="49">
        <v>0</v>
      </c>
      <c r="R780" s="49">
        <v>111</v>
      </c>
      <c r="S780" s="49">
        <v>0</v>
      </c>
      <c r="T780" s="49">
        <v>0</v>
      </c>
      <c r="U780" s="49">
        <v>500</v>
      </c>
      <c r="V780" s="49">
        <v>0</v>
      </c>
      <c r="W780" s="49">
        <v>0</v>
      </c>
      <c r="X780" s="49">
        <v>0</v>
      </c>
      <c r="Y780" s="49">
        <v>0</v>
      </c>
      <c r="Z780" s="49">
        <v>0</v>
      </c>
      <c r="AA780" s="60">
        <v>0</v>
      </c>
      <c r="AB780" s="49">
        <v>0</v>
      </c>
      <c r="AC780" s="60">
        <v>0</v>
      </c>
      <c r="AD780" s="49">
        <v>0</v>
      </c>
      <c r="AE780" s="60">
        <v>0</v>
      </c>
      <c r="AF780" s="60">
        <v>0</v>
      </c>
    </row>
    <row r="781" spans="1:32">
      <c r="A781" s="62">
        <v>4498014</v>
      </c>
      <c r="B781" s="49" t="s">
        <v>1025</v>
      </c>
      <c r="C781" s="49">
        <v>44980</v>
      </c>
      <c r="D781" s="49">
        <v>14</v>
      </c>
      <c r="E781" s="49" t="s">
        <v>464</v>
      </c>
      <c r="F781" s="49">
        <v>2</v>
      </c>
      <c r="G781" s="49">
        <v>9150</v>
      </c>
      <c r="H781" s="49">
        <v>1</v>
      </c>
      <c r="I781" s="49">
        <v>1220</v>
      </c>
      <c r="J781" s="49">
        <v>3</v>
      </c>
      <c r="K781" s="49">
        <v>610</v>
      </c>
      <c r="L781" s="49">
        <v>42488</v>
      </c>
      <c r="M781" s="49">
        <v>5311</v>
      </c>
      <c r="N781" s="49">
        <v>2599</v>
      </c>
      <c r="O781" s="49">
        <v>2938</v>
      </c>
      <c r="P781" s="49">
        <v>0</v>
      </c>
      <c r="Q781" s="49">
        <v>0</v>
      </c>
      <c r="R781" s="49">
        <v>111</v>
      </c>
      <c r="S781" s="49">
        <v>0</v>
      </c>
      <c r="T781" s="49">
        <v>0</v>
      </c>
      <c r="U781" s="49">
        <v>500</v>
      </c>
      <c r="V781" s="49">
        <v>0</v>
      </c>
      <c r="W781" s="49">
        <v>0</v>
      </c>
      <c r="X781" s="49">
        <v>0</v>
      </c>
      <c r="Y781" s="49">
        <v>0</v>
      </c>
      <c r="Z781" s="49">
        <v>0</v>
      </c>
      <c r="AA781" s="60">
        <v>0</v>
      </c>
      <c r="AB781" s="49">
        <v>0</v>
      </c>
      <c r="AC781" s="60">
        <v>0</v>
      </c>
      <c r="AD781" s="49">
        <v>0</v>
      </c>
      <c r="AE781" s="60">
        <v>0</v>
      </c>
      <c r="AF781" s="60">
        <v>0</v>
      </c>
    </row>
    <row r="782" spans="1:32">
      <c r="A782" s="62">
        <v>4498015</v>
      </c>
      <c r="B782" s="49" t="s">
        <v>1025</v>
      </c>
      <c r="C782" s="49">
        <v>44980</v>
      </c>
      <c r="D782" s="49">
        <v>15</v>
      </c>
      <c r="E782" s="49" t="s">
        <v>464</v>
      </c>
      <c r="F782" s="49">
        <v>4</v>
      </c>
      <c r="G782" s="49">
        <v>14</v>
      </c>
      <c r="H782" s="49" t="s">
        <v>464</v>
      </c>
      <c r="I782" s="49" t="s">
        <v>464</v>
      </c>
      <c r="J782" s="49" t="s">
        <v>464</v>
      </c>
      <c r="K782" s="49" t="s">
        <v>464</v>
      </c>
      <c r="L782" s="49">
        <v>54520</v>
      </c>
      <c r="M782" s="49">
        <v>6815</v>
      </c>
      <c r="N782" s="49">
        <v>3335</v>
      </c>
      <c r="O782" s="49">
        <v>3770</v>
      </c>
      <c r="P782" s="49">
        <v>0</v>
      </c>
      <c r="Q782" s="49">
        <v>0</v>
      </c>
      <c r="R782" s="49">
        <v>111</v>
      </c>
      <c r="S782" s="49">
        <v>0</v>
      </c>
      <c r="T782" s="49">
        <v>0</v>
      </c>
      <c r="U782" s="49">
        <v>500</v>
      </c>
      <c r="V782" s="49">
        <v>0</v>
      </c>
      <c r="W782" s="49">
        <v>0</v>
      </c>
      <c r="X782" s="49">
        <v>0</v>
      </c>
      <c r="Y782" s="49">
        <v>0</v>
      </c>
      <c r="Z782" s="49">
        <v>0</v>
      </c>
      <c r="AA782" s="60">
        <v>0</v>
      </c>
      <c r="AB782" s="49">
        <v>0</v>
      </c>
      <c r="AC782" s="60">
        <v>0</v>
      </c>
      <c r="AD782" s="49">
        <v>0</v>
      </c>
      <c r="AE782" s="60">
        <v>0</v>
      </c>
      <c r="AF782" s="60">
        <v>0</v>
      </c>
    </row>
    <row r="783" spans="1:32">
      <c r="A783" s="62">
        <v>4498016</v>
      </c>
      <c r="B783" s="49" t="s">
        <v>1025</v>
      </c>
      <c r="C783" s="49">
        <v>44980</v>
      </c>
      <c r="D783" s="49">
        <v>16</v>
      </c>
      <c r="E783" s="49" t="s">
        <v>464</v>
      </c>
      <c r="F783" s="49">
        <v>2</v>
      </c>
      <c r="G783" s="49">
        <v>51300</v>
      </c>
      <c r="H783" s="49" t="s">
        <v>464</v>
      </c>
      <c r="I783" s="49" t="s">
        <v>464</v>
      </c>
      <c r="J783" s="49" t="s">
        <v>464</v>
      </c>
      <c r="K783" s="49" t="s">
        <v>464</v>
      </c>
      <c r="L783" s="49">
        <v>70988</v>
      </c>
      <c r="M783" s="49">
        <v>8873</v>
      </c>
      <c r="N783" s="49">
        <v>4342</v>
      </c>
      <c r="O783" s="49">
        <v>4908</v>
      </c>
      <c r="P783" s="49">
        <v>0</v>
      </c>
      <c r="Q783" s="49">
        <v>0</v>
      </c>
      <c r="R783" s="49">
        <v>111</v>
      </c>
      <c r="S783" s="49">
        <v>0</v>
      </c>
      <c r="T783" s="49">
        <v>0</v>
      </c>
      <c r="U783" s="49">
        <v>500</v>
      </c>
      <c r="V783" s="49">
        <v>0</v>
      </c>
      <c r="W783" s="49">
        <v>0</v>
      </c>
      <c r="X783" s="49">
        <v>0</v>
      </c>
      <c r="Y783" s="49">
        <v>0</v>
      </c>
      <c r="Z783" s="49">
        <v>0</v>
      </c>
      <c r="AA783" s="60">
        <v>0</v>
      </c>
      <c r="AB783" s="49">
        <v>0</v>
      </c>
      <c r="AC783" s="60">
        <v>0</v>
      </c>
      <c r="AD783" s="49">
        <v>0</v>
      </c>
      <c r="AE783" s="60">
        <v>0</v>
      </c>
      <c r="AF783" s="60">
        <v>0</v>
      </c>
    </row>
    <row r="784" spans="1:32">
      <c r="A784" s="62">
        <v>4498017</v>
      </c>
      <c r="B784" s="49" t="s">
        <v>1025</v>
      </c>
      <c r="C784" s="49">
        <v>44980</v>
      </c>
      <c r="D784" s="49">
        <v>17</v>
      </c>
      <c r="E784" s="49" t="s">
        <v>464</v>
      </c>
      <c r="F784" s="49">
        <v>21</v>
      </c>
      <c r="G784" s="49">
        <v>2000</v>
      </c>
      <c r="H784" s="49" t="s">
        <v>464</v>
      </c>
      <c r="I784" s="49" t="s">
        <v>464</v>
      </c>
      <c r="J784" s="49" t="s">
        <v>464</v>
      </c>
      <c r="K784" s="49" t="s">
        <v>464</v>
      </c>
      <c r="L784" s="49">
        <v>93548</v>
      </c>
      <c r="M784" s="49">
        <v>11693</v>
      </c>
      <c r="N784" s="49">
        <v>5722</v>
      </c>
      <c r="O784" s="49">
        <v>6468</v>
      </c>
      <c r="P784" s="49">
        <v>0</v>
      </c>
      <c r="Q784" s="49">
        <v>0</v>
      </c>
      <c r="R784" s="49">
        <v>111</v>
      </c>
      <c r="S784" s="49">
        <v>0</v>
      </c>
      <c r="T784" s="49">
        <v>0</v>
      </c>
      <c r="U784" s="49">
        <v>500</v>
      </c>
      <c r="V784" s="49">
        <v>0</v>
      </c>
      <c r="W784" s="49">
        <v>0</v>
      </c>
      <c r="X784" s="49">
        <v>0</v>
      </c>
      <c r="Y784" s="49">
        <v>0</v>
      </c>
      <c r="Z784" s="49">
        <v>0</v>
      </c>
      <c r="AA784" s="60">
        <v>0</v>
      </c>
      <c r="AB784" s="49">
        <v>0</v>
      </c>
      <c r="AC784" s="60">
        <v>0</v>
      </c>
      <c r="AD784" s="49">
        <v>0</v>
      </c>
      <c r="AE784" s="60">
        <v>0</v>
      </c>
      <c r="AF784" s="60">
        <v>0</v>
      </c>
    </row>
    <row r="785" spans="1:32">
      <c r="A785" s="62">
        <v>4498018</v>
      </c>
      <c r="B785" s="49" t="s">
        <v>1025</v>
      </c>
      <c r="C785" s="49">
        <v>44980</v>
      </c>
      <c r="D785" s="49">
        <v>18</v>
      </c>
      <c r="E785" s="49">
        <v>100441</v>
      </c>
      <c r="F785" s="49" t="s">
        <v>464</v>
      </c>
      <c r="G785" s="49" t="s">
        <v>464</v>
      </c>
      <c r="H785" s="49" t="s">
        <v>464</v>
      </c>
      <c r="I785" s="49" t="s">
        <v>464</v>
      </c>
      <c r="J785" s="49" t="s">
        <v>464</v>
      </c>
      <c r="K785" s="49" t="s">
        <v>464</v>
      </c>
      <c r="L785" s="49">
        <v>124456</v>
      </c>
      <c r="M785" s="49">
        <v>15557</v>
      </c>
      <c r="N785" s="49">
        <v>7613</v>
      </c>
      <c r="O785" s="49">
        <v>8606</v>
      </c>
      <c r="P785" s="49">
        <v>0</v>
      </c>
      <c r="Q785" s="49">
        <v>0</v>
      </c>
      <c r="R785" s="49">
        <v>111</v>
      </c>
      <c r="S785" s="49">
        <v>0</v>
      </c>
      <c r="T785" s="49">
        <v>0</v>
      </c>
      <c r="U785" s="49">
        <v>500</v>
      </c>
      <c r="V785" s="49">
        <v>0</v>
      </c>
      <c r="W785" s="49">
        <v>0</v>
      </c>
      <c r="X785" s="49">
        <v>0</v>
      </c>
      <c r="Y785" s="49">
        <v>0</v>
      </c>
      <c r="Z785" s="49">
        <v>0</v>
      </c>
      <c r="AA785" s="60">
        <v>0</v>
      </c>
      <c r="AB785" s="49">
        <v>0</v>
      </c>
      <c r="AC785" s="60">
        <v>0</v>
      </c>
      <c r="AD785" s="49">
        <v>0</v>
      </c>
      <c r="AE785" s="60">
        <v>0</v>
      </c>
      <c r="AF785" s="60">
        <v>0</v>
      </c>
    </row>
    <row r="786" spans="1:32">
      <c r="A786" s="62">
        <v>4498019</v>
      </c>
      <c r="B786" s="49" t="s">
        <v>1025</v>
      </c>
      <c r="C786" s="49">
        <v>44980</v>
      </c>
      <c r="D786" s="49">
        <v>19</v>
      </c>
      <c r="E786" s="49" t="s">
        <v>464</v>
      </c>
      <c r="F786" s="49">
        <v>2</v>
      </c>
      <c r="G786" s="49">
        <v>43800</v>
      </c>
      <c r="H786" s="49">
        <v>1</v>
      </c>
      <c r="I786" s="49">
        <v>5840</v>
      </c>
      <c r="J786" s="49">
        <v>3</v>
      </c>
      <c r="K786" s="49">
        <v>2920</v>
      </c>
      <c r="L786" s="49">
        <v>166793</v>
      </c>
      <c r="M786" s="49">
        <v>20849</v>
      </c>
      <c r="N786" s="49">
        <v>10202</v>
      </c>
      <c r="O786" s="49">
        <v>11533</v>
      </c>
      <c r="P786" s="49">
        <v>0</v>
      </c>
      <c r="Q786" s="49">
        <v>0</v>
      </c>
      <c r="R786" s="49">
        <v>111</v>
      </c>
      <c r="S786" s="49">
        <v>0</v>
      </c>
      <c r="T786" s="49">
        <v>0</v>
      </c>
      <c r="U786" s="49">
        <v>500</v>
      </c>
      <c r="V786" s="49">
        <v>0</v>
      </c>
      <c r="W786" s="49">
        <v>0</v>
      </c>
      <c r="X786" s="49">
        <v>0</v>
      </c>
      <c r="Y786" s="49">
        <v>0</v>
      </c>
      <c r="Z786" s="49">
        <v>0</v>
      </c>
      <c r="AA786" s="60">
        <v>0</v>
      </c>
      <c r="AB786" s="49">
        <v>0</v>
      </c>
      <c r="AC786" s="60">
        <v>0</v>
      </c>
      <c r="AD786" s="49">
        <v>0</v>
      </c>
      <c r="AE786" s="60">
        <v>0</v>
      </c>
      <c r="AF786" s="60">
        <v>0</v>
      </c>
    </row>
    <row r="787" spans="1:32">
      <c r="A787" s="62">
        <v>4498020</v>
      </c>
      <c r="B787" s="49" t="s">
        <v>1025</v>
      </c>
      <c r="C787" s="49">
        <v>44980</v>
      </c>
      <c r="D787" s="49">
        <v>20</v>
      </c>
      <c r="E787" s="49" t="s">
        <v>464</v>
      </c>
      <c r="F787" s="49">
        <v>4</v>
      </c>
      <c r="G787" s="49">
        <v>16</v>
      </c>
      <c r="H787" s="49" t="s">
        <v>464</v>
      </c>
      <c r="I787" s="49" t="s">
        <v>464</v>
      </c>
      <c r="J787" s="49" t="s">
        <v>464</v>
      </c>
      <c r="K787" s="49" t="s">
        <v>464</v>
      </c>
      <c r="L787" s="49">
        <v>224772</v>
      </c>
      <c r="M787" s="49">
        <v>28096</v>
      </c>
      <c r="N787" s="49">
        <v>13749</v>
      </c>
      <c r="O787" s="49">
        <v>15542</v>
      </c>
      <c r="P787" s="49">
        <v>0</v>
      </c>
      <c r="Q787" s="49">
        <v>0</v>
      </c>
      <c r="R787" s="49">
        <v>111</v>
      </c>
      <c r="S787" s="49">
        <v>0</v>
      </c>
      <c r="T787" s="49">
        <v>0</v>
      </c>
      <c r="U787" s="49">
        <v>500</v>
      </c>
      <c r="V787" s="49">
        <v>0</v>
      </c>
      <c r="W787" s="49">
        <v>0</v>
      </c>
      <c r="X787" s="49">
        <v>0</v>
      </c>
      <c r="Y787" s="49">
        <v>0</v>
      </c>
      <c r="Z787" s="49">
        <v>0</v>
      </c>
      <c r="AA787" s="60">
        <v>0</v>
      </c>
      <c r="AB787" s="49">
        <v>0</v>
      </c>
      <c r="AC787" s="60">
        <v>0</v>
      </c>
      <c r="AD787" s="49">
        <v>0</v>
      </c>
      <c r="AE787" s="60">
        <v>0</v>
      </c>
      <c r="AF787" s="60">
        <v>0</v>
      </c>
    </row>
    <row r="788" spans="1:32">
      <c r="A788" s="62">
        <v>4398100</v>
      </c>
      <c r="B788" s="49" t="s">
        <v>1026</v>
      </c>
      <c r="C788" s="49">
        <v>43981</v>
      </c>
      <c r="D788" s="49">
        <v>0</v>
      </c>
      <c r="E788" s="49"/>
      <c r="L788" s="49">
        <v>719</v>
      </c>
      <c r="M788" s="49">
        <v>107</v>
      </c>
      <c r="N788" s="49">
        <v>52</v>
      </c>
      <c r="O788" s="49">
        <v>42</v>
      </c>
      <c r="P788" s="49">
        <v>0</v>
      </c>
      <c r="Q788" s="49">
        <v>0</v>
      </c>
      <c r="R788" s="49">
        <v>92</v>
      </c>
      <c r="S788" s="49">
        <v>0</v>
      </c>
      <c r="T788" s="49">
        <v>0</v>
      </c>
      <c r="U788" s="49">
        <v>500</v>
      </c>
      <c r="V788" s="49">
        <v>0</v>
      </c>
      <c r="W788" s="49">
        <v>0</v>
      </c>
      <c r="X788" s="49">
        <v>0</v>
      </c>
      <c r="Y788" s="49">
        <v>0</v>
      </c>
      <c r="Z788" s="49">
        <v>0</v>
      </c>
      <c r="AA788" s="60">
        <v>0</v>
      </c>
      <c r="AB788" s="49">
        <v>0</v>
      </c>
      <c r="AC788" s="60">
        <v>0</v>
      </c>
      <c r="AD788" s="49">
        <v>0</v>
      </c>
      <c r="AE788" s="60">
        <v>0</v>
      </c>
      <c r="AF788" s="60">
        <v>0</v>
      </c>
    </row>
    <row r="789" spans="1:32">
      <c r="A789" s="62">
        <v>4398101</v>
      </c>
      <c r="B789" s="49" t="s">
        <v>1026</v>
      </c>
      <c r="C789" s="49">
        <v>43981</v>
      </c>
      <c r="D789" s="49">
        <v>1</v>
      </c>
      <c r="E789" s="49" t="s">
        <v>464</v>
      </c>
      <c r="F789" s="49">
        <v>1</v>
      </c>
      <c r="G789" s="49">
        <v>340</v>
      </c>
      <c r="H789" s="49" t="s">
        <v>464</v>
      </c>
      <c r="I789" s="49" t="s">
        <v>464</v>
      </c>
      <c r="J789" s="49" t="s">
        <v>464</v>
      </c>
      <c r="K789" s="49" t="s">
        <v>464</v>
      </c>
      <c r="L789" s="49">
        <v>1581</v>
      </c>
      <c r="M789" s="49">
        <v>235</v>
      </c>
      <c r="N789" s="49">
        <v>114</v>
      </c>
      <c r="O789" s="49">
        <v>92</v>
      </c>
      <c r="P789" s="49">
        <v>0</v>
      </c>
      <c r="Q789" s="49">
        <v>0</v>
      </c>
      <c r="R789" s="49">
        <v>92</v>
      </c>
      <c r="S789" s="49">
        <v>0</v>
      </c>
      <c r="T789" s="49">
        <v>0</v>
      </c>
      <c r="U789" s="49">
        <v>500</v>
      </c>
      <c r="V789" s="49">
        <v>0</v>
      </c>
      <c r="W789" s="49">
        <v>0</v>
      </c>
      <c r="X789" s="49">
        <v>0</v>
      </c>
      <c r="Y789" s="49">
        <v>0</v>
      </c>
      <c r="Z789" s="49">
        <v>0</v>
      </c>
      <c r="AA789" s="60">
        <v>0</v>
      </c>
      <c r="AB789" s="49">
        <v>0</v>
      </c>
      <c r="AC789" s="60">
        <v>0</v>
      </c>
      <c r="AD789" s="49">
        <v>0</v>
      </c>
      <c r="AE789" s="60">
        <v>0</v>
      </c>
      <c r="AF789" s="60">
        <v>0</v>
      </c>
    </row>
    <row r="790" spans="1:32">
      <c r="A790" s="62">
        <v>4398102</v>
      </c>
      <c r="B790" s="49" t="s">
        <v>1026</v>
      </c>
      <c r="C790" s="49">
        <v>43981</v>
      </c>
      <c r="D790" s="49">
        <v>2</v>
      </c>
      <c r="E790" s="49">
        <v>100311</v>
      </c>
      <c r="F790" s="49" t="s">
        <v>464</v>
      </c>
      <c r="G790" s="49" t="s">
        <v>464</v>
      </c>
      <c r="H790" s="49" t="s">
        <v>464</v>
      </c>
      <c r="I790" s="49" t="s">
        <v>464</v>
      </c>
      <c r="J790" s="49" t="s">
        <v>464</v>
      </c>
      <c r="K790" s="49" t="s">
        <v>464</v>
      </c>
      <c r="L790" s="49">
        <v>2660</v>
      </c>
      <c r="M790" s="49">
        <v>395</v>
      </c>
      <c r="N790" s="49">
        <v>192</v>
      </c>
      <c r="O790" s="49">
        <v>155</v>
      </c>
      <c r="P790" s="49">
        <v>0</v>
      </c>
      <c r="Q790" s="49">
        <v>0</v>
      </c>
      <c r="R790" s="49">
        <v>92</v>
      </c>
      <c r="S790" s="49">
        <v>0</v>
      </c>
      <c r="T790" s="49">
        <v>0</v>
      </c>
      <c r="U790" s="49">
        <v>500</v>
      </c>
      <c r="V790" s="49">
        <v>0</v>
      </c>
      <c r="W790" s="49">
        <v>0</v>
      </c>
      <c r="X790" s="49">
        <v>0</v>
      </c>
      <c r="Y790" s="49">
        <v>0</v>
      </c>
      <c r="Z790" s="49">
        <v>0</v>
      </c>
      <c r="AA790" s="60">
        <v>0</v>
      </c>
      <c r="AB790" s="49">
        <v>0</v>
      </c>
      <c r="AC790" s="60">
        <v>0</v>
      </c>
      <c r="AD790" s="49">
        <v>0</v>
      </c>
      <c r="AE790" s="60">
        <v>0</v>
      </c>
      <c r="AF790" s="60">
        <v>0</v>
      </c>
    </row>
    <row r="791" spans="1:32">
      <c r="A791" s="62">
        <v>4398103</v>
      </c>
      <c r="B791" s="49" t="s">
        <v>1026</v>
      </c>
      <c r="C791" s="49">
        <v>43981</v>
      </c>
      <c r="D791" s="49">
        <v>3</v>
      </c>
      <c r="E791" s="49" t="s">
        <v>464</v>
      </c>
      <c r="F791" s="49">
        <v>1</v>
      </c>
      <c r="G791" s="49">
        <v>660</v>
      </c>
      <c r="H791" s="49" t="s">
        <v>464</v>
      </c>
      <c r="I791" s="49" t="s">
        <v>464</v>
      </c>
      <c r="J791" s="49" t="s">
        <v>464</v>
      </c>
      <c r="K791" s="49" t="s">
        <v>464</v>
      </c>
      <c r="L791" s="49">
        <v>4098</v>
      </c>
      <c r="M791" s="49">
        <v>609</v>
      </c>
      <c r="N791" s="49">
        <v>296</v>
      </c>
      <c r="O791" s="49">
        <v>239</v>
      </c>
      <c r="P791" s="49">
        <v>0</v>
      </c>
      <c r="Q791" s="49">
        <v>0</v>
      </c>
      <c r="R791" s="49">
        <v>92</v>
      </c>
      <c r="S791" s="49">
        <v>0</v>
      </c>
      <c r="T791" s="49">
        <v>0</v>
      </c>
      <c r="U791" s="49">
        <v>500</v>
      </c>
      <c r="V791" s="49">
        <v>0</v>
      </c>
      <c r="W791" s="49">
        <v>0</v>
      </c>
      <c r="X791" s="49">
        <v>0</v>
      </c>
      <c r="Y791" s="49">
        <v>0</v>
      </c>
      <c r="Z791" s="49">
        <v>0</v>
      </c>
      <c r="AA791" s="60">
        <v>0</v>
      </c>
      <c r="AB791" s="49">
        <v>0</v>
      </c>
      <c r="AC791" s="60">
        <v>0</v>
      </c>
      <c r="AD791" s="49">
        <v>0</v>
      </c>
      <c r="AE791" s="60">
        <v>0</v>
      </c>
      <c r="AF791" s="60">
        <v>0</v>
      </c>
    </row>
    <row r="792" spans="1:32">
      <c r="A792" s="62">
        <v>4398104</v>
      </c>
      <c r="B792" s="49" t="s">
        <v>1026</v>
      </c>
      <c r="C792" s="49">
        <v>43981</v>
      </c>
      <c r="D792" s="49">
        <v>4</v>
      </c>
      <c r="E792" s="49" t="s">
        <v>464</v>
      </c>
      <c r="F792" s="49">
        <v>2</v>
      </c>
      <c r="G792" s="49">
        <v>1650</v>
      </c>
      <c r="H792" s="49">
        <v>1</v>
      </c>
      <c r="I792" s="49">
        <v>220</v>
      </c>
      <c r="J792" s="49">
        <v>3</v>
      </c>
      <c r="K792" s="49">
        <v>110</v>
      </c>
      <c r="L792" s="49">
        <v>5680</v>
      </c>
      <c r="M792" s="49">
        <v>845</v>
      </c>
      <c r="N792" s="49">
        <v>410</v>
      </c>
      <c r="O792" s="49">
        <v>331</v>
      </c>
      <c r="P792" s="49">
        <v>0</v>
      </c>
      <c r="Q792" s="49">
        <v>0</v>
      </c>
      <c r="R792" s="49">
        <v>92</v>
      </c>
      <c r="S792" s="49">
        <v>0</v>
      </c>
      <c r="T792" s="49">
        <v>0</v>
      </c>
      <c r="U792" s="49">
        <v>500</v>
      </c>
      <c r="V792" s="49">
        <v>0</v>
      </c>
      <c r="W792" s="49">
        <v>0</v>
      </c>
      <c r="X792" s="49">
        <v>0</v>
      </c>
      <c r="Y792" s="49">
        <v>0</v>
      </c>
      <c r="Z792" s="49">
        <v>0</v>
      </c>
      <c r="AA792" s="60">
        <v>0</v>
      </c>
      <c r="AB792" s="49">
        <v>0</v>
      </c>
      <c r="AC792" s="60">
        <v>0</v>
      </c>
      <c r="AD792" s="49">
        <v>0</v>
      </c>
      <c r="AE792" s="60">
        <v>0</v>
      </c>
      <c r="AF792" s="60">
        <v>0</v>
      </c>
    </row>
    <row r="793" spans="1:32">
      <c r="A793" s="62">
        <v>4398105</v>
      </c>
      <c r="B793" s="49" t="s">
        <v>1026</v>
      </c>
      <c r="C793" s="49">
        <v>43981</v>
      </c>
      <c r="D793" s="49">
        <v>5</v>
      </c>
      <c r="E793" s="49" t="s">
        <v>464</v>
      </c>
      <c r="F793" s="49">
        <v>4</v>
      </c>
      <c r="G793" s="49">
        <v>10</v>
      </c>
      <c r="H793" s="49" t="s">
        <v>464</v>
      </c>
      <c r="I793" s="49" t="s">
        <v>464</v>
      </c>
      <c r="J793" s="49" t="s">
        <v>464</v>
      </c>
      <c r="K793" s="49" t="s">
        <v>464</v>
      </c>
      <c r="L793" s="49">
        <v>7405</v>
      </c>
      <c r="M793" s="49">
        <v>1102</v>
      </c>
      <c r="N793" s="49">
        <v>535</v>
      </c>
      <c r="O793" s="49">
        <v>432</v>
      </c>
      <c r="P793" s="49">
        <v>0</v>
      </c>
      <c r="Q793" s="49">
        <v>0</v>
      </c>
      <c r="R793" s="49">
        <v>92</v>
      </c>
      <c r="S793" s="49">
        <v>0</v>
      </c>
      <c r="T793" s="49">
        <v>0</v>
      </c>
      <c r="U793" s="49">
        <v>500</v>
      </c>
      <c r="V793" s="49">
        <v>0</v>
      </c>
      <c r="W793" s="49">
        <v>0</v>
      </c>
      <c r="X793" s="49">
        <v>0</v>
      </c>
      <c r="Y793" s="49">
        <v>0</v>
      </c>
      <c r="Z793" s="49">
        <v>0</v>
      </c>
      <c r="AA793" s="60">
        <v>0</v>
      </c>
      <c r="AB793" s="49">
        <v>0</v>
      </c>
      <c r="AC793" s="60">
        <v>0</v>
      </c>
      <c r="AD793" s="49">
        <v>0</v>
      </c>
      <c r="AE793" s="60">
        <v>0</v>
      </c>
      <c r="AF793" s="60">
        <v>0</v>
      </c>
    </row>
    <row r="794" spans="1:32">
      <c r="A794" s="62">
        <v>4398106</v>
      </c>
      <c r="B794" s="49" t="s">
        <v>1026</v>
      </c>
      <c r="C794" s="49">
        <v>43981</v>
      </c>
      <c r="D794" s="49">
        <v>6</v>
      </c>
      <c r="E794" s="49" t="s">
        <v>464</v>
      </c>
      <c r="F794" s="49">
        <v>1</v>
      </c>
      <c r="G794" s="49">
        <v>780</v>
      </c>
      <c r="H794" s="49" t="s">
        <v>464</v>
      </c>
      <c r="I794" s="49" t="s">
        <v>464</v>
      </c>
      <c r="J794" s="49" t="s">
        <v>464</v>
      </c>
      <c r="K794" s="49" t="s">
        <v>464</v>
      </c>
      <c r="L794" s="49">
        <v>9275</v>
      </c>
      <c r="M794" s="49">
        <v>1380</v>
      </c>
      <c r="N794" s="49">
        <v>670</v>
      </c>
      <c r="O794" s="49">
        <v>541</v>
      </c>
      <c r="P794" s="49">
        <v>0</v>
      </c>
      <c r="Q794" s="49">
        <v>0</v>
      </c>
      <c r="R794" s="49">
        <v>92</v>
      </c>
      <c r="S794" s="49">
        <v>0</v>
      </c>
      <c r="T794" s="49">
        <v>0</v>
      </c>
      <c r="U794" s="49">
        <v>500</v>
      </c>
      <c r="V794" s="49">
        <v>0</v>
      </c>
      <c r="W794" s="49">
        <v>0</v>
      </c>
      <c r="X794" s="49">
        <v>0</v>
      </c>
      <c r="Y794" s="49">
        <v>0</v>
      </c>
      <c r="Z794" s="49">
        <v>0</v>
      </c>
      <c r="AA794" s="60">
        <v>0</v>
      </c>
      <c r="AB794" s="49">
        <v>0</v>
      </c>
      <c r="AC794" s="60">
        <v>0</v>
      </c>
      <c r="AD794" s="49">
        <v>0</v>
      </c>
      <c r="AE794" s="60">
        <v>0</v>
      </c>
      <c r="AF794" s="60">
        <v>0</v>
      </c>
    </row>
    <row r="795" spans="1:32">
      <c r="A795" s="62">
        <v>4398107</v>
      </c>
      <c r="B795" s="49" t="s">
        <v>1026</v>
      </c>
      <c r="C795" s="49">
        <v>43981</v>
      </c>
      <c r="D795" s="49">
        <v>7</v>
      </c>
      <c r="E795" s="49" t="s">
        <v>464</v>
      </c>
      <c r="F795" s="49">
        <v>20</v>
      </c>
      <c r="G795" s="49">
        <v>1000</v>
      </c>
      <c r="H795" s="49" t="s">
        <v>464</v>
      </c>
      <c r="I795" s="49" t="s">
        <v>464</v>
      </c>
      <c r="J795" s="49" t="s">
        <v>464</v>
      </c>
      <c r="K795" s="49" t="s">
        <v>464</v>
      </c>
      <c r="L795" s="49">
        <v>11288</v>
      </c>
      <c r="M795" s="49">
        <v>1679</v>
      </c>
      <c r="N795" s="49">
        <v>816</v>
      </c>
      <c r="O795" s="49">
        <v>659</v>
      </c>
      <c r="P795" s="49">
        <v>0</v>
      </c>
      <c r="Q795" s="49">
        <v>0</v>
      </c>
      <c r="R795" s="49">
        <v>92</v>
      </c>
      <c r="S795" s="49">
        <v>0</v>
      </c>
      <c r="T795" s="49">
        <v>0</v>
      </c>
      <c r="U795" s="49">
        <v>500</v>
      </c>
      <c r="V795" s="49">
        <v>0</v>
      </c>
      <c r="W795" s="49">
        <v>0</v>
      </c>
      <c r="X795" s="49">
        <v>0</v>
      </c>
      <c r="Y795" s="49">
        <v>0</v>
      </c>
      <c r="Z795" s="49">
        <v>0</v>
      </c>
      <c r="AA795" s="60">
        <v>0</v>
      </c>
      <c r="AB795" s="49">
        <v>0</v>
      </c>
      <c r="AC795" s="60">
        <v>0</v>
      </c>
      <c r="AD795" s="49">
        <v>0</v>
      </c>
      <c r="AE795" s="60">
        <v>0</v>
      </c>
      <c r="AF795" s="60">
        <v>0</v>
      </c>
    </row>
    <row r="796" spans="1:32">
      <c r="A796" s="62">
        <v>4398108</v>
      </c>
      <c r="B796" s="49" t="s">
        <v>1026</v>
      </c>
      <c r="C796" s="49">
        <v>43981</v>
      </c>
      <c r="D796" s="49">
        <v>8</v>
      </c>
      <c r="E796" s="49">
        <v>100321</v>
      </c>
      <c r="F796" s="49" t="s">
        <v>464</v>
      </c>
      <c r="G796" s="49" t="s">
        <v>464</v>
      </c>
      <c r="H796" s="49" t="s">
        <v>464</v>
      </c>
      <c r="I796" s="49" t="s">
        <v>464</v>
      </c>
      <c r="J796" s="49" t="s">
        <v>464</v>
      </c>
      <c r="K796" s="49" t="s">
        <v>464</v>
      </c>
      <c r="L796" s="49">
        <v>13445</v>
      </c>
      <c r="M796" s="49">
        <v>2000</v>
      </c>
      <c r="N796" s="49">
        <v>972</v>
      </c>
      <c r="O796" s="49">
        <v>785</v>
      </c>
      <c r="P796" s="49">
        <v>0</v>
      </c>
      <c r="Q796" s="49">
        <v>0</v>
      </c>
      <c r="R796" s="49">
        <v>92</v>
      </c>
      <c r="S796" s="49">
        <v>0</v>
      </c>
      <c r="T796" s="49">
        <v>0</v>
      </c>
      <c r="U796" s="49">
        <v>500</v>
      </c>
      <c r="V796" s="49">
        <v>0</v>
      </c>
      <c r="W796" s="49">
        <v>0</v>
      </c>
      <c r="X796" s="49">
        <v>0</v>
      </c>
      <c r="Y796" s="49">
        <v>0</v>
      </c>
      <c r="Z796" s="49">
        <v>0</v>
      </c>
      <c r="AA796" s="60">
        <v>0</v>
      </c>
      <c r="AB796" s="49">
        <v>0</v>
      </c>
      <c r="AC796" s="60">
        <v>0</v>
      </c>
      <c r="AD796" s="49">
        <v>0</v>
      </c>
      <c r="AE796" s="60">
        <v>0</v>
      </c>
      <c r="AF796" s="60">
        <v>0</v>
      </c>
    </row>
    <row r="797" spans="1:32">
      <c r="A797" s="62">
        <v>4398109</v>
      </c>
      <c r="B797" s="49" t="s">
        <v>1026</v>
      </c>
      <c r="C797" s="49">
        <v>43981</v>
      </c>
      <c r="D797" s="49">
        <v>9</v>
      </c>
      <c r="E797" s="49" t="s">
        <v>464</v>
      </c>
      <c r="F797" s="49">
        <v>2</v>
      </c>
      <c r="G797" s="49">
        <v>2550</v>
      </c>
      <c r="H797" s="49">
        <v>1</v>
      </c>
      <c r="I797" s="49">
        <v>340</v>
      </c>
      <c r="J797" s="49">
        <v>3</v>
      </c>
      <c r="K797" s="49">
        <v>170</v>
      </c>
      <c r="L797" s="49">
        <v>15746</v>
      </c>
      <c r="M797" s="49">
        <v>2343</v>
      </c>
      <c r="N797" s="49">
        <v>1138</v>
      </c>
      <c r="O797" s="49">
        <v>919</v>
      </c>
      <c r="P797" s="49">
        <v>0</v>
      </c>
      <c r="Q797" s="49">
        <v>0</v>
      </c>
      <c r="R797" s="49">
        <v>92</v>
      </c>
      <c r="S797" s="49">
        <v>0</v>
      </c>
      <c r="T797" s="49">
        <v>0</v>
      </c>
      <c r="U797" s="49">
        <v>500</v>
      </c>
      <c r="V797" s="49">
        <v>0</v>
      </c>
      <c r="W797" s="49">
        <v>0</v>
      </c>
      <c r="X797" s="49">
        <v>0</v>
      </c>
      <c r="Y797" s="49">
        <v>0</v>
      </c>
      <c r="Z797" s="49">
        <v>0</v>
      </c>
      <c r="AA797" s="60">
        <v>0</v>
      </c>
      <c r="AB797" s="49">
        <v>0</v>
      </c>
      <c r="AC797" s="60">
        <v>0</v>
      </c>
      <c r="AD797" s="49">
        <v>0</v>
      </c>
      <c r="AE797" s="60">
        <v>0</v>
      </c>
      <c r="AF797" s="60">
        <v>0</v>
      </c>
    </row>
    <row r="798" spans="1:32">
      <c r="A798" s="62">
        <v>4398110</v>
      </c>
      <c r="B798" s="49" t="s">
        <v>1026</v>
      </c>
      <c r="C798" s="49">
        <v>43981</v>
      </c>
      <c r="D798" s="49">
        <v>10</v>
      </c>
      <c r="E798" s="49" t="s">
        <v>464</v>
      </c>
      <c r="F798" s="49">
        <v>4</v>
      </c>
      <c r="G798" s="49">
        <v>12</v>
      </c>
      <c r="H798" s="49" t="s">
        <v>464</v>
      </c>
      <c r="I798" s="49" t="s">
        <v>464</v>
      </c>
      <c r="J798" s="49" t="s">
        <v>464</v>
      </c>
      <c r="K798" s="49" t="s">
        <v>464</v>
      </c>
      <c r="L798" s="49">
        <v>18190</v>
      </c>
      <c r="M798" s="49">
        <v>2707</v>
      </c>
      <c r="N798" s="49">
        <v>1315</v>
      </c>
      <c r="O798" s="49">
        <v>1062</v>
      </c>
      <c r="P798" s="49">
        <v>0</v>
      </c>
      <c r="Q798" s="49">
        <v>0</v>
      </c>
      <c r="R798" s="49">
        <v>92</v>
      </c>
      <c r="S798" s="49">
        <v>0</v>
      </c>
      <c r="T798" s="49">
        <v>0</v>
      </c>
      <c r="U798" s="49">
        <v>500</v>
      </c>
      <c r="V798" s="49">
        <v>0</v>
      </c>
      <c r="W798" s="49">
        <v>0</v>
      </c>
      <c r="X798" s="49">
        <v>0</v>
      </c>
      <c r="Y798" s="49">
        <v>0</v>
      </c>
      <c r="Z798" s="49">
        <v>0</v>
      </c>
      <c r="AA798" s="60">
        <v>0</v>
      </c>
      <c r="AB798" s="49">
        <v>0</v>
      </c>
      <c r="AC798" s="60">
        <v>0</v>
      </c>
      <c r="AD798" s="49">
        <v>0</v>
      </c>
      <c r="AE798" s="60">
        <v>0</v>
      </c>
      <c r="AF798" s="60">
        <v>0</v>
      </c>
    </row>
    <row r="799" spans="1:32">
      <c r="A799" s="62">
        <v>4398111</v>
      </c>
      <c r="B799" s="49" t="s">
        <v>1026</v>
      </c>
      <c r="C799" s="49">
        <v>43981</v>
      </c>
      <c r="D799" s="49">
        <v>11</v>
      </c>
      <c r="E799" s="49" t="s">
        <v>464</v>
      </c>
      <c r="F799" s="49">
        <v>1</v>
      </c>
      <c r="G799" s="49">
        <v>1380</v>
      </c>
      <c r="H799" s="49" t="s">
        <v>464</v>
      </c>
      <c r="I799" s="49" t="s">
        <v>464</v>
      </c>
      <c r="J799" s="49" t="s">
        <v>464</v>
      </c>
      <c r="K799" s="49" t="s">
        <v>464</v>
      </c>
      <c r="L799" s="49">
        <v>21498</v>
      </c>
      <c r="M799" s="49">
        <v>3199</v>
      </c>
      <c r="N799" s="49">
        <v>1554</v>
      </c>
      <c r="O799" s="49">
        <v>1255</v>
      </c>
      <c r="P799" s="49">
        <v>0</v>
      </c>
      <c r="Q799" s="49">
        <v>0</v>
      </c>
      <c r="R799" s="49">
        <v>92</v>
      </c>
      <c r="S799" s="49">
        <v>0</v>
      </c>
      <c r="T799" s="49">
        <v>0</v>
      </c>
      <c r="U799" s="49">
        <v>500</v>
      </c>
      <c r="V799" s="49">
        <v>0</v>
      </c>
      <c r="W799" s="49">
        <v>0</v>
      </c>
      <c r="X799" s="49">
        <v>0</v>
      </c>
      <c r="Y799" s="49">
        <v>0</v>
      </c>
      <c r="Z799" s="49">
        <v>0</v>
      </c>
      <c r="AA799" s="60">
        <v>0</v>
      </c>
      <c r="AB799" s="49">
        <v>0</v>
      </c>
      <c r="AC799" s="60">
        <v>0</v>
      </c>
      <c r="AD799" s="49">
        <v>0</v>
      </c>
      <c r="AE799" s="60">
        <v>0</v>
      </c>
      <c r="AF799" s="60">
        <v>0</v>
      </c>
    </row>
    <row r="800" spans="1:32">
      <c r="A800" s="62">
        <v>4398112</v>
      </c>
      <c r="B800" s="49" t="s">
        <v>1026</v>
      </c>
      <c r="C800" s="49">
        <v>43981</v>
      </c>
      <c r="D800" s="49">
        <v>12</v>
      </c>
      <c r="E800" s="49" t="s">
        <v>464</v>
      </c>
      <c r="F800" s="49">
        <v>19</v>
      </c>
      <c r="G800" s="49">
        <v>1500</v>
      </c>
      <c r="H800" s="49" t="s">
        <v>464</v>
      </c>
      <c r="I800" s="49" t="s">
        <v>464</v>
      </c>
      <c r="J800" s="49" t="s">
        <v>464</v>
      </c>
      <c r="K800" s="49" t="s">
        <v>464</v>
      </c>
      <c r="L800" s="49">
        <v>26027</v>
      </c>
      <c r="M800" s="49">
        <v>3873</v>
      </c>
      <c r="N800" s="49">
        <v>1882</v>
      </c>
      <c r="O800" s="49">
        <v>1520</v>
      </c>
      <c r="P800" s="49">
        <v>0</v>
      </c>
      <c r="Q800" s="49">
        <v>0</v>
      </c>
      <c r="R800" s="49">
        <v>92</v>
      </c>
      <c r="S800" s="49">
        <v>0</v>
      </c>
      <c r="T800" s="49">
        <v>0</v>
      </c>
      <c r="U800" s="49">
        <v>500</v>
      </c>
      <c r="V800" s="49">
        <v>0</v>
      </c>
      <c r="W800" s="49">
        <v>0</v>
      </c>
      <c r="X800" s="49">
        <v>0</v>
      </c>
      <c r="Y800" s="49">
        <v>0</v>
      </c>
      <c r="Z800" s="49">
        <v>0</v>
      </c>
      <c r="AA800" s="60">
        <v>0</v>
      </c>
      <c r="AB800" s="49">
        <v>0</v>
      </c>
      <c r="AC800" s="60">
        <v>0</v>
      </c>
      <c r="AD800" s="49">
        <v>0</v>
      </c>
      <c r="AE800" s="60">
        <v>0</v>
      </c>
      <c r="AF800" s="60">
        <v>0</v>
      </c>
    </row>
    <row r="801" spans="1:32">
      <c r="A801" s="62">
        <v>4398113</v>
      </c>
      <c r="B801" s="49" t="s">
        <v>1026</v>
      </c>
      <c r="C801" s="49">
        <v>43981</v>
      </c>
      <c r="D801" s="49">
        <v>13</v>
      </c>
      <c r="E801" s="49">
        <v>100331</v>
      </c>
      <c r="F801" s="49" t="s">
        <v>464</v>
      </c>
      <c r="G801" s="49" t="s">
        <v>464</v>
      </c>
      <c r="H801" s="49" t="s">
        <v>464</v>
      </c>
      <c r="I801" s="49" t="s">
        <v>464</v>
      </c>
      <c r="J801" s="49" t="s">
        <v>464</v>
      </c>
      <c r="K801" s="49" t="s">
        <v>464</v>
      </c>
      <c r="L801" s="49">
        <v>32211</v>
      </c>
      <c r="M801" s="49">
        <v>4793</v>
      </c>
      <c r="N801" s="49">
        <v>2329</v>
      </c>
      <c r="O801" s="49">
        <v>1881</v>
      </c>
      <c r="P801" s="49">
        <v>0</v>
      </c>
      <c r="Q801" s="49">
        <v>0</v>
      </c>
      <c r="R801" s="49">
        <v>92</v>
      </c>
      <c r="S801" s="49">
        <v>0</v>
      </c>
      <c r="T801" s="49">
        <v>0</v>
      </c>
      <c r="U801" s="49">
        <v>500</v>
      </c>
      <c r="V801" s="49">
        <v>0</v>
      </c>
      <c r="W801" s="49">
        <v>0</v>
      </c>
      <c r="X801" s="49">
        <v>0</v>
      </c>
      <c r="Y801" s="49">
        <v>0</v>
      </c>
      <c r="Z801" s="49">
        <v>0</v>
      </c>
      <c r="AA801" s="60">
        <v>0</v>
      </c>
      <c r="AB801" s="49">
        <v>0</v>
      </c>
      <c r="AC801" s="60">
        <v>0</v>
      </c>
      <c r="AD801" s="49">
        <v>0</v>
      </c>
      <c r="AE801" s="60">
        <v>0</v>
      </c>
      <c r="AF801" s="60">
        <v>0</v>
      </c>
    </row>
    <row r="802" s="61" customFormat="1" spans="1:34">
      <c r="A802" s="85">
        <v>4398114</v>
      </c>
      <c r="B802" s="61" t="s">
        <v>1026</v>
      </c>
      <c r="C802" s="61">
        <v>43981</v>
      </c>
      <c r="D802" s="61">
        <v>14</v>
      </c>
      <c r="E802" s="49" t="s">
        <v>464</v>
      </c>
      <c r="F802" s="61">
        <v>2</v>
      </c>
      <c r="G802" s="61">
        <v>9150</v>
      </c>
      <c r="H802" s="61">
        <v>1</v>
      </c>
      <c r="I802" s="61">
        <v>1220</v>
      </c>
      <c r="J802" s="61">
        <v>3</v>
      </c>
      <c r="K802" s="61">
        <v>610</v>
      </c>
      <c r="L802" s="61">
        <v>40623</v>
      </c>
      <c r="M802" s="61">
        <v>6045</v>
      </c>
      <c r="N802" s="61">
        <v>2938</v>
      </c>
      <c r="O802" s="61">
        <v>2373</v>
      </c>
      <c r="P802" s="61">
        <v>0</v>
      </c>
      <c r="Q802" s="61">
        <v>0</v>
      </c>
      <c r="R802" s="61">
        <v>92</v>
      </c>
      <c r="S802" s="61">
        <v>0</v>
      </c>
      <c r="T802" s="61">
        <v>0</v>
      </c>
      <c r="U802" s="61">
        <v>500</v>
      </c>
      <c r="V802" s="61">
        <v>0</v>
      </c>
      <c r="W802" s="61">
        <v>0</v>
      </c>
      <c r="X802" s="61">
        <v>0</v>
      </c>
      <c r="Y802" s="61">
        <v>0</v>
      </c>
      <c r="Z802" s="61">
        <v>0</v>
      </c>
      <c r="AA802" s="86">
        <v>0</v>
      </c>
      <c r="AB802" s="61">
        <v>0</v>
      </c>
      <c r="AC802" s="86">
        <v>0</v>
      </c>
      <c r="AD802" s="61">
        <v>0</v>
      </c>
      <c r="AE802" s="86">
        <v>0</v>
      </c>
      <c r="AF802" s="86">
        <v>0</v>
      </c>
      <c r="AG802" s="86"/>
      <c r="AH802" s="86"/>
    </row>
    <row r="803" s="61" customFormat="1" spans="1:34">
      <c r="A803" s="85">
        <v>4398115</v>
      </c>
      <c r="B803" s="61" t="s">
        <v>1026</v>
      </c>
      <c r="C803" s="61">
        <v>43981</v>
      </c>
      <c r="D803" s="61">
        <v>15</v>
      </c>
      <c r="E803" s="49" t="s">
        <v>464</v>
      </c>
      <c r="F803" s="61">
        <v>4</v>
      </c>
      <c r="G803" s="61">
        <v>14</v>
      </c>
      <c r="H803" s="61" t="s">
        <v>464</v>
      </c>
      <c r="I803" s="61" t="s">
        <v>464</v>
      </c>
      <c r="J803" s="61" t="s">
        <v>464</v>
      </c>
      <c r="K803" s="61" t="s">
        <v>464</v>
      </c>
      <c r="L803" s="61">
        <v>52127</v>
      </c>
      <c r="M803" s="61">
        <v>7757</v>
      </c>
      <c r="N803" s="61">
        <v>3770</v>
      </c>
      <c r="O803" s="61">
        <v>3045</v>
      </c>
      <c r="P803" s="61">
        <v>0</v>
      </c>
      <c r="Q803" s="61">
        <v>0</v>
      </c>
      <c r="R803" s="61">
        <v>92</v>
      </c>
      <c r="S803" s="61">
        <v>0</v>
      </c>
      <c r="T803" s="61">
        <v>0</v>
      </c>
      <c r="U803" s="61">
        <v>500</v>
      </c>
      <c r="V803" s="61">
        <v>0</v>
      </c>
      <c r="W803" s="61">
        <v>0</v>
      </c>
      <c r="X803" s="61">
        <v>0</v>
      </c>
      <c r="Y803" s="61">
        <v>0</v>
      </c>
      <c r="Z803" s="61">
        <v>0</v>
      </c>
      <c r="AA803" s="86">
        <v>0</v>
      </c>
      <c r="AB803" s="61">
        <v>0</v>
      </c>
      <c r="AC803" s="86">
        <v>0</v>
      </c>
      <c r="AD803" s="61">
        <v>0</v>
      </c>
      <c r="AE803" s="86">
        <v>0</v>
      </c>
      <c r="AF803" s="86">
        <v>0</v>
      </c>
      <c r="AG803" s="86"/>
      <c r="AH803" s="86"/>
    </row>
    <row r="804" s="61" customFormat="1" spans="1:34">
      <c r="A804" s="85">
        <v>4398116</v>
      </c>
      <c r="B804" s="61" t="s">
        <v>1026</v>
      </c>
      <c r="C804" s="61">
        <v>43981</v>
      </c>
      <c r="D804" s="61">
        <v>16</v>
      </c>
      <c r="E804" s="49" t="s">
        <v>464</v>
      </c>
      <c r="F804" s="61">
        <v>1</v>
      </c>
      <c r="G804" s="61">
        <v>6840</v>
      </c>
      <c r="H804" s="61" t="s">
        <v>464</v>
      </c>
      <c r="I804" s="61" t="s">
        <v>464</v>
      </c>
      <c r="J804" s="61" t="s">
        <v>464</v>
      </c>
      <c r="K804" s="61" t="s">
        <v>464</v>
      </c>
      <c r="L804" s="61">
        <v>67873</v>
      </c>
      <c r="M804" s="61">
        <v>10100</v>
      </c>
      <c r="N804" s="61">
        <v>4908</v>
      </c>
      <c r="O804" s="61">
        <v>3964</v>
      </c>
      <c r="P804" s="61">
        <v>0</v>
      </c>
      <c r="Q804" s="61">
        <v>0</v>
      </c>
      <c r="R804" s="61">
        <v>92</v>
      </c>
      <c r="S804" s="61">
        <v>0</v>
      </c>
      <c r="T804" s="61">
        <v>0</v>
      </c>
      <c r="U804" s="61">
        <v>500</v>
      </c>
      <c r="V804" s="61">
        <v>0</v>
      </c>
      <c r="W804" s="61">
        <v>0</v>
      </c>
      <c r="X804" s="61">
        <v>0</v>
      </c>
      <c r="Y804" s="61">
        <v>0</v>
      </c>
      <c r="Z804" s="61">
        <v>0</v>
      </c>
      <c r="AA804" s="86">
        <v>0</v>
      </c>
      <c r="AB804" s="61">
        <v>0</v>
      </c>
      <c r="AC804" s="86">
        <v>0</v>
      </c>
      <c r="AD804" s="61">
        <v>0</v>
      </c>
      <c r="AE804" s="86">
        <v>0</v>
      </c>
      <c r="AF804" s="86">
        <v>0</v>
      </c>
      <c r="AG804" s="86"/>
      <c r="AH804" s="86"/>
    </row>
    <row r="805" s="61" customFormat="1" spans="1:34">
      <c r="A805" s="85">
        <v>4398117</v>
      </c>
      <c r="B805" s="61" t="s">
        <v>1026</v>
      </c>
      <c r="C805" s="61">
        <v>43981</v>
      </c>
      <c r="D805" s="61">
        <v>17</v>
      </c>
      <c r="E805" s="49" t="s">
        <v>464</v>
      </c>
      <c r="F805" s="61">
        <v>20</v>
      </c>
      <c r="G805" s="61">
        <v>2000</v>
      </c>
      <c r="H805" s="61" t="s">
        <v>464</v>
      </c>
      <c r="I805" s="61" t="s">
        <v>464</v>
      </c>
      <c r="J805" s="61" t="s">
        <v>464</v>
      </c>
      <c r="K805" s="61" t="s">
        <v>464</v>
      </c>
      <c r="L805" s="61">
        <v>89443</v>
      </c>
      <c r="M805" s="61">
        <v>13310</v>
      </c>
      <c r="N805" s="61">
        <v>6468</v>
      </c>
      <c r="O805" s="61">
        <v>5224</v>
      </c>
      <c r="P805" s="61">
        <v>0</v>
      </c>
      <c r="Q805" s="61">
        <v>0</v>
      </c>
      <c r="R805" s="61">
        <v>92</v>
      </c>
      <c r="S805" s="61">
        <v>0</v>
      </c>
      <c r="T805" s="61">
        <v>0</v>
      </c>
      <c r="U805" s="61">
        <v>500</v>
      </c>
      <c r="V805" s="61">
        <v>0</v>
      </c>
      <c r="W805" s="61">
        <v>0</v>
      </c>
      <c r="X805" s="61">
        <v>0</v>
      </c>
      <c r="Y805" s="61">
        <v>0</v>
      </c>
      <c r="Z805" s="61">
        <v>0</v>
      </c>
      <c r="AA805" s="86">
        <v>0</v>
      </c>
      <c r="AB805" s="61">
        <v>0</v>
      </c>
      <c r="AC805" s="86">
        <v>0</v>
      </c>
      <c r="AD805" s="61">
        <v>0</v>
      </c>
      <c r="AE805" s="86">
        <v>0</v>
      </c>
      <c r="AF805" s="86">
        <v>0</v>
      </c>
      <c r="AG805" s="86"/>
      <c r="AH805" s="86"/>
    </row>
    <row r="806" s="61" customFormat="1" spans="1:34">
      <c r="A806" s="85">
        <v>4398118</v>
      </c>
      <c r="B806" s="61" t="s">
        <v>1026</v>
      </c>
      <c r="C806" s="61">
        <v>43981</v>
      </c>
      <c r="D806" s="61">
        <v>18</v>
      </c>
      <c r="E806" s="49">
        <v>100341</v>
      </c>
      <c r="F806" s="61" t="s">
        <v>464</v>
      </c>
      <c r="G806" s="61" t="s">
        <v>464</v>
      </c>
      <c r="H806" s="61" t="s">
        <v>464</v>
      </c>
      <c r="I806" s="61" t="s">
        <v>464</v>
      </c>
      <c r="J806" s="61" t="s">
        <v>464</v>
      </c>
      <c r="K806" s="61" t="s">
        <v>464</v>
      </c>
      <c r="L806" s="61">
        <v>118994</v>
      </c>
      <c r="M806" s="61">
        <v>17708</v>
      </c>
      <c r="N806" s="61">
        <v>8606</v>
      </c>
      <c r="O806" s="61">
        <v>6951</v>
      </c>
      <c r="P806" s="61">
        <v>0</v>
      </c>
      <c r="Q806" s="61">
        <v>0</v>
      </c>
      <c r="R806" s="61">
        <v>92</v>
      </c>
      <c r="S806" s="61">
        <v>0</v>
      </c>
      <c r="T806" s="61">
        <v>0</v>
      </c>
      <c r="U806" s="61">
        <v>500</v>
      </c>
      <c r="V806" s="61">
        <v>0</v>
      </c>
      <c r="W806" s="61">
        <v>0</v>
      </c>
      <c r="X806" s="61">
        <v>0</v>
      </c>
      <c r="Y806" s="61">
        <v>0</v>
      </c>
      <c r="Z806" s="61">
        <v>0</v>
      </c>
      <c r="AA806" s="86">
        <v>0</v>
      </c>
      <c r="AB806" s="61">
        <v>0</v>
      </c>
      <c r="AC806" s="86">
        <v>0</v>
      </c>
      <c r="AD806" s="61">
        <v>0</v>
      </c>
      <c r="AE806" s="86">
        <v>0</v>
      </c>
      <c r="AF806" s="86">
        <v>0</v>
      </c>
      <c r="AG806" s="86"/>
      <c r="AH806" s="86"/>
    </row>
    <row r="807" s="61" customFormat="1" spans="1:34">
      <c r="A807" s="85">
        <v>4398119</v>
      </c>
      <c r="B807" s="61" t="s">
        <v>1026</v>
      </c>
      <c r="C807" s="61">
        <v>43981</v>
      </c>
      <c r="D807" s="61">
        <v>19</v>
      </c>
      <c r="E807" s="49" t="s">
        <v>464</v>
      </c>
      <c r="F807" s="61">
        <v>2</v>
      </c>
      <c r="G807" s="61">
        <v>43800</v>
      </c>
      <c r="H807" s="61">
        <v>1</v>
      </c>
      <c r="I807" s="61">
        <v>5840</v>
      </c>
      <c r="J807" s="61">
        <v>3</v>
      </c>
      <c r="K807" s="61">
        <v>2920</v>
      </c>
      <c r="L807" s="61">
        <v>159474</v>
      </c>
      <c r="M807" s="61">
        <v>23732</v>
      </c>
      <c r="N807" s="61">
        <v>11533</v>
      </c>
      <c r="O807" s="61">
        <v>9315</v>
      </c>
      <c r="P807" s="61">
        <v>0</v>
      </c>
      <c r="Q807" s="61">
        <v>0</v>
      </c>
      <c r="R807" s="61">
        <v>92</v>
      </c>
      <c r="S807" s="61">
        <v>0</v>
      </c>
      <c r="T807" s="61">
        <v>0</v>
      </c>
      <c r="U807" s="61">
        <v>500</v>
      </c>
      <c r="V807" s="61">
        <v>0</v>
      </c>
      <c r="W807" s="61">
        <v>0</v>
      </c>
      <c r="X807" s="61">
        <v>0</v>
      </c>
      <c r="Y807" s="61">
        <v>0</v>
      </c>
      <c r="Z807" s="61">
        <v>0</v>
      </c>
      <c r="AA807" s="86">
        <v>0</v>
      </c>
      <c r="AB807" s="61">
        <v>0</v>
      </c>
      <c r="AC807" s="86">
        <v>0</v>
      </c>
      <c r="AD807" s="61">
        <v>0</v>
      </c>
      <c r="AE807" s="86">
        <v>0</v>
      </c>
      <c r="AF807" s="86">
        <v>0</v>
      </c>
      <c r="AG807" s="86"/>
      <c r="AH807" s="86"/>
    </row>
    <row r="808" s="61" customFormat="1" spans="1:34">
      <c r="A808" s="85">
        <v>4398120</v>
      </c>
      <c r="B808" s="61" t="s">
        <v>1026</v>
      </c>
      <c r="C808" s="61">
        <v>43981</v>
      </c>
      <c r="D808" s="61">
        <v>20</v>
      </c>
      <c r="E808" s="49" t="s">
        <v>464</v>
      </c>
      <c r="F808" s="61">
        <v>4</v>
      </c>
      <c r="G808" s="61">
        <v>16</v>
      </c>
      <c r="H808" s="61" t="s">
        <v>464</v>
      </c>
      <c r="I808" s="61" t="s">
        <v>464</v>
      </c>
      <c r="J808" s="61" t="s">
        <v>464</v>
      </c>
      <c r="K808" s="61" t="s">
        <v>464</v>
      </c>
      <c r="L808" s="61">
        <v>214909</v>
      </c>
      <c r="M808" s="61">
        <v>31982</v>
      </c>
      <c r="N808" s="61">
        <v>15542</v>
      </c>
      <c r="O808" s="61">
        <v>12553</v>
      </c>
      <c r="P808" s="61">
        <v>0</v>
      </c>
      <c r="Q808" s="61">
        <v>0</v>
      </c>
      <c r="R808" s="61">
        <v>92</v>
      </c>
      <c r="S808" s="61">
        <v>0</v>
      </c>
      <c r="T808" s="61">
        <v>0</v>
      </c>
      <c r="U808" s="61">
        <v>500</v>
      </c>
      <c r="V808" s="61">
        <v>0</v>
      </c>
      <c r="W808" s="61">
        <v>0</v>
      </c>
      <c r="X808" s="61">
        <v>0</v>
      </c>
      <c r="Y808" s="61">
        <v>0</v>
      </c>
      <c r="Z808" s="61">
        <v>0</v>
      </c>
      <c r="AA808" s="86">
        <v>0</v>
      </c>
      <c r="AB808" s="61">
        <v>0</v>
      </c>
      <c r="AC808" s="86">
        <v>0</v>
      </c>
      <c r="AD808" s="61">
        <v>0</v>
      </c>
      <c r="AE808" s="86">
        <v>0</v>
      </c>
      <c r="AF808" s="86">
        <v>0</v>
      </c>
      <c r="AG808" s="86"/>
      <c r="AH808" s="86"/>
    </row>
    <row r="809" s="61" customFormat="1" spans="1:34">
      <c r="A809" s="85">
        <v>5298000</v>
      </c>
      <c r="B809" s="61" t="s">
        <v>1027</v>
      </c>
      <c r="C809" s="61">
        <v>52980</v>
      </c>
      <c r="D809" s="61">
        <v>0</v>
      </c>
      <c r="E809" s="49"/>
      <c r="L809" s="61">
        <v>684</v>
      </c>
      <c r="M809" s="61">
        <v>115</v>
      </c>
      <c r="N809" s="61">
        <v>41</v>
      </c>
      <c r="O809" s="61">
        <v>51</v>
      </c>
      <c r="P809" s="61">
        <v>0</v>
      </c>
      <c r="Q809" s="61">
        <v>0</v>
      </c>
      <c r="R809" s="61">
        <v>93</v>
      </c>
      <c r="S809" s="61">
        <v>0</v>
      </c>
      <c r="T809" s="61">
        <v>0</v>
      </c>
      <c r="U809" s="61">
        <v>500</v>
      </c>
      <c r="V809" s="61">
        <v>0</v>
      </c>
      <c r="W809" s="61">
        <v>0</v>
      </c>
      <c r="X809" s="61">
        <v>0</v>
      </c>
      <c r="Y809" s="61">
        <v>0</v>
      </c>
      <c r="Z809" s="61">
        <v>0</v>
      </c>
      <c r="AA809" s="86">
        <v>0</v>
      </c>
      <c r="AB809" s="61">
        <v>0</v>
      </c>
      <c r="AC809" s="86">
        <v>0</v>
      </c>
      <c r="AD809" s="61">
        <v>0</v>
      </c>
      <c r="AE809" s="86">
        <v>0</v>
      </c>
      <c r="AF809" s="86">
        <v>0</v>
      </c>
      <c r="AG809" s="86"/>
      <c r="AH809" s="86"/>
    </row>
    <row r="810" s="61" customFormat="1" spans="1:34">
      <c r="A810" s="85">
        <v>5298001</v>
      </c>
      <c r="B810" s="61" t="s">
        <v>1027</v>
      </c>
      <c r="C810" s="61">
        <v>52980</v>
      </c>
      <c r="D810" s="61">
        <v>1</v>
      </c>
      <c r="E810" s="49" t="s">
        <v>464</v>
      </c>
      <c r="F810" s="61">
        <v>1</v>
      </c>
      <c r="G810" s="61">
        <v>340</v>
      </c>
      <c r="H810" s="61" t="s">
        <v>464</v>
      </c>
      <c r="I810" s="61" t="s">
        <v>464</v>
      </c>
      <c r="J810" s="61" t="s">
        <v>464</v>
      </c>
      <c r="K810" s="61" t="s">
        <v>464</v>
      </c>
      <c r="L810" s="61">
        <v>1504</v>
      </c>
      <c r="M810" s="61">
        <v>253</v>
      </c>
      <c r="N810" s="61">
        <v>90</v>
      </c>
      <c r="O810" s="61">
        <v>112</v>
      </c>
      <c r="P810" s="61">
        <v>0</v>
      </c>
      <c r="Q810" s="61">
        <v>0</v>
      </c>
      <c r="R810" s="61">
        <v>93</v>
      </c>
      <c r="S810" s="61">
        <v>0</v>
      </c>
      <c r="T810" s="61">
        <v>0</v>
      </c>
      <c r="U810" s="61">
        <v>500</v>
      </c>
      <c r="V810" s="61">
        <v>0</v>
      </c>
      <c r="W810" s="61">
        <v>0</v>
      </c>
      <c r="X810" s="61">
        <v>0</v>
      </c>
      <c r="Y810" s="61">
        <v>0</v>
      </c>
      <c r="Z810" s="61">
        <v>0</v>
      </c>
      <c r="AA810" s="86">
        <v>0</v>
      </c>
      <c r="AB810" s="61">
        <v>0</v>
      </c>
      <c r="AC810" s="86">
        <v>0</v>
      </c>
      <c r="AD810" s="61">
        <v>0</v>
      </c>
      <c r="AE810" s="86">
        <v>0</v>
      </c>
      <c r="AF810" s="86">
        <v>0</v>
      </c>
      <c r="AG810" s="86"/>
      <c r="AH810" s="86"/>
    </row>
    <row r="811" s="61" customFormat="1" spans="1:34">
      <c r="A811" s="85">
        <v>5298002</v>
      </c>
      <c r="B811" s="61" t="s">
        <v>1027</v>
      </c>
      <c r="C811" s="61">
        <v>52980</v>
      </c>
      <c r="D811" s="61">
        <v>2</v>
      </c>
      <c r="E811" s="49">
        <v>100211</v>
      </c>
      <c r="F811" s="61" t="s">
        <v>464</v>
      </c>
      <c r="G811" s="61" t="s">
        <v>464</v>
      </c>
      <c r="H811" s="61" t="s">
        <v>464</v>
      </c>
      <c r="I811" s="61" t="s">
        <v>464</v>
      </c>
      <c r="J811" s="61" t="s">
        <v>464</v>
      </c>
      <c r="K811" s="61" t="s">
        <v>464</v>
      </c>
      <c r="L811" s="61">
        <v>2530</v>
      </c>
      <c r="M811" s="61">
        <v>425</v>
      </c>
      <c r="N811" s="61">
        <v>151</v>
      </c>
      <c r="O811" s="61">
        <v>188</v>
      </c>
      <c r="P811" s="61">
        <v>0</v>
      </c>
      <c r="Q811" s="61">
        <v>0</v>
      </c>
      <c r="R811" s="61">
        <v>93</v>
      </c>
      <c r="S811" s="61">
        <v>0</v>
      </c>
      <c r="T811" s="61">
        <v>0</v>
      </c>
      <c r="U811" s="61">
        <v>500</v>
      </c>
      <c r="V811" s="61">
        <v>0</v>
      </c>
      <c r="W811" s="61">
        <v>0</v>
      </c>
      <c r="X811" s="61">
        <v>0</v>
      </c>
      <c r="Y811" s="61">
        <v>0</v>
      </c>
      <c r="Z811" s="61">
        <v>0</v>
      </c>
      <c r="AA811" s="86">
        <v>0</v>
      </c>
      <c r="AB811" s="61">
        <v>0</v>
      </c>
      <c r="AC811" s="86">
        <v>0</v>
      </c>
      <c r="AD811" s="61">
        <v>0</v>
      </c>
      <c r="AE811" s="86">
        <v>0</v>
      </c>
      <c r="AF811" s="86">
        <v>0</v>
      </c>
      <c r="AG811" s="86"/>
      <c r="AH811" s="86"/>
    </row>
    <row r="812" s="61" customFormat="1" spans="1:34">
      <c r="A812" s="85">
        <v>5298003</v>
      </c>
      <c r="B812" s="61" t="s">
        <v>1027</v>
      </c>
      <c r="C812" s="61">
        <v>52980</v>
      </c>
      <c r="D812" s="61">
        <v>3</v>
      </c>
      <c r="E812" s="49" t="s">
        <v>464</v>
      </c>
      <c r="F812" s="61">
        <v>1</v>
      </c>
      <c r="G812" s="61">
        <v>660</v>
      </c>
      <c r="H812" s="61" t="s">
        <v>464</v>
      </c>
      <c r="I812" s="61" t="s">
        <v>464</v>
      </c>
      <c r="J812" s="61" t="s">
        <v>464</v>
      </c>
      <c r="K812" s="61" t="s">
        <v>464</v>
      </c>
      <c r="L812" s="61">
        <v>3898</v>
      </c>
      <c r="M812" s="61">
        <v>655</v>
      </c>
      <c r="N812" s="61">
        <v>233</v>
      </c>
      <c r="O812" s="61">
        <v>290</v>
      </c>
      <c r="P812" s="61">
        <v>0</v>
      </c>
      <c r="Q812" s="61">
        <v>0</v>
      </c>
      <c r="R812" s="61">
        <v>93</v>
      </c>
      <c r="S812" s="61">
        <v>0</v>
      </c>
      <c r="T812" s="61">
        <v>0</v>
      </c>
      <c r="U812" s="61">
        <v>500</v>
      </c>
      <c r="V812" s="61">
        <v>0</v>
      </c>
      <c r="W812" s="61">
        <v>0</v>
      </c>
      <c r="X812" s="61">
        <v>0</v>
      </c>
      <c r="Y812" s="61">
        <v>0</v>
      </c>
      <c r="Z812" s="61">
        <v>0</v>
      </c>
      <c r="AA812" s="86">
        <v>0</v>
      </c>
      <c r="AB812" s="61">
        <v>0</v>
      </c>
      <c r="AC812" s="86">
        <v>0</v>
      </c>
      <c r="AD812" s="61">
        <v>0</v>
      </c>
      <c r="AE812" s="86">
        <v>0</v>
      </c>
      <c r="AF812" s="86">
        <v>0</v>
      </c>
      <c r="AG812" s="86"/>
      <c r="AH812" s="86"/>
    </row>
    <row r="813" s="61" customFormat="1" spans="1:34">
      <c r="A813" s="85">
        <v>5298004</v>
      </c>
      <c r="B813" s="61" t="s">
        <v>1027</v>
      </c>
      <c r="C813" s="61">
        <v>52980</v>
      </c>
      <c r="D813" s="61">
        <v>4</v>
      </c>
      <c r="E813" s="49" t="s">
        <v>464</v>
      </c>
      <c r="F813" s="61">
        <v>2</v>
      </c>
      <c r="G813" s="61">
        <v>1650</v>
      </c>
      <c r="H813" s="61">
        <v>1</v>
      </c>
      <c r="I813" s="61">
        <v>220</v>
      </c>
      <c r="J813" s="61">
        <v>3</v>
      </c>
      <c r="K813" s="61">
        <v>110</v>
      </c>
      <c r="L813" s="61">
        <v>5403</v>
      </c>
      <c r="M813" s="61">
        <v>908</v>
      </c>
      <c r="N813" s="61">
        <v>323</v>
      </c>
      <c r="O813" s="61">
        <v>402</v>
      </c>
      <c r="P813" s="61">
        <v>0</v>
      </c>
      <c r="Q813" s="61">
        <v>0</v>
      </c>
      <c r="R813" s="61">
        <v>93</v>
      </c>
      <c r="S813" s="61">
        <v>0</v>
      </c>
      <c r="T813" s="61">
        <v>0</v>
      </c>
      <c r="U813" s="61">
        <v>500</v>
      </c>
      <c r="V813" s="61">
        <v>0</v>
      </c>
      <c r="W813" s="61">
        <v>0</v>
      </c>
      <c r="X813" s="61">
        <v>0</v>
      </c>
      <c r="Y813" s="61">
        <v>0</v>
      </c>
      <c r="Z813" s="61">
        <v>0</v>
      </c>
      <c r="AA813" s="86">
        <v>0</v>
      </c>
      <c r="AB813" s="61">
        <v>0</v>
      </c>
      <c r="AC813" s="86">
        <v>0</v>
      </c>
      <c r="AD813" s="61">
        <v>0</v>
      </c>
      <c r="AE813" s="86">
        <v>0</v>
      </c>
      <c r="AF813" s="86">
        <v>0</v>
      </c>
      <c r="AG813" s="86"/>
      <c r="AH813" s="86"/>
    </row>
    <row r="814" s="61" customFormat="1" spans="1:34">
      <c r="A814" s="85">
        <v>5298005</v>
      </c>
      <c r="B814" s="61" t="s">
        <v>1027</v>
      </c>
      <c r="C814" s="61">
        <v>52980</v>
      </c>
      <c r="D814" s="61">
        <v>5</v>
      </c>
      <c r="E814" s="49" t="s">
        <v>464</v>
      </c>
      <c r="F814" s="61">
        <v>4</v>
      </c>
      <c r="G814" s="61">
        <v>10</v>
      </c>
      <c r="H814" s="61" t="s">
        <v>464</v>
      </c>
      <c r="I814" s="61" t="s">
        <v>464</v>
      </c>
      <c r="J814" s="61" t="s">
        <v>464</v>
      </c>
      <c r="K814" s="61" t="s">
        <v>464</v>
      </c>
      <c r="L814" s="61">
        <v>7045</v>
      </c>
      <c r="M814" s="61">
        <v>1184</v>
      </c>
      <c r="N814" s="61">
        <v>422</v>
      </c>
      <c r="O814" s="61">
        <v>525</v>
      </c>
      <c r="P814" s="61">
        <v>0</v>
      </c>
      <c r="Q814" s="61">
        <v>0</v>
      </c>
      <c r="R814" s="61">
        <v>93</v>
      </c>
      <c r="S814" s="61">
        <v>0</v>
      </c>
      <c r="T814" s="61">
        <v>0</v>
      </c>
      <c r="U814" s="61">
        <v>500</v>
      </c>
      <c r="V814" s="61">
        <v>0</v>
      </c>
      <c r="W814" s="61">
        <v>0</v>
      </c>
      <c r="X814" s="61">
        <v>0</v>
      </c>
      <c r="Y814" s="61">
        <v>0</v>
      </c>
      <c r="Z814" s="61">
        <v>0</v>
      </c>
      <c r="AA814" s="86">
        <v>0</v>
      </c>
      <c r="AB814" s="61">
        <v>0</v>
      </c>
      <c r="AC814" s="86">
        <v>0</v>
      </c>
      <c r="AD814" s="61">
        <v>0</v>
      </c>
      <c r="AE814" s="86">
        <v>0</v>
      </c>
      <c r="AF814" s="86">
        <v>0</v>
      </c>
      <c r="AG814" s="86"/>
      <c r="AH814" s="86"/>
    </row>
    <row r="815" s="61" customFormat="1" spans="1:34">
      <c r="A815" s="85">
        <v>5298006</v>
      </c>
      <c r="B815" s="61" t="s">
        <v>1027</v>
      </c>
      <c r="C815" s="61">
        <v>52980</v>
      </c>
      <c r="D815" s="61">
        <v>6</v>
      </c>
      <c r="E815" s="49" t="s">
        <v>464</v>
      </c>
      <c r="F815" s="61">
        <v>1</v>
      </c>
      <c r="G815" s="61">
        <v>780</v>
      </c>
      <c r="H815" s="61" t="s">
        <v>464</v>
      </c>
      <c r="I815" s="61" t="s">
        <v>464</v>
      </c>
      <c r="J815" s="61" t="s">
        <v>464</v>
      </c>
      <c r="K815" s="61" t="s">
        <v>464</v>
      </c>
      <c r="L815" s="61">
        <v>8823</v>
      </c>
      <c r="M815" s="61">
        <v>1483</v>
      </c>
      <c r="N815" s="61">
        <v>528</v>
      </c>
      <c r="O815" s="61">
        <v>657</v>
      </c>
      <c r="P815" s="61">
        <v>0</v>
      </c>
      <c r="Q815" s="61">
        <v>0</v>
      </c>
      <c r="R815" s="61">
        <v>93</v>
      </c>
      <c r="S815" s="61">
        <v>0</v>
      </c>
      <c r="T815" s="61">
        <v>0</v>
      </c>
      <c r="U815" s="61">
        <v>500</v>
      </c>
      <c r="V815" s="61">
        <v>0</v>
      </c>
      <c r="W815" s="61">
        <v>0</v>
      </c>
      <c r="X815" s="61">
        <v>0</v>
      </c>
      <c r="Y815" s="61">
        <v>0</v>
      </c>
      <c r="Z815" s="61">
        <v>0</v>
      </c>
      <c r="AA815" s="86">
        <v>0</v>
      </c>
      <c r="AB815" s="61">
        <v>0</v>
      </c>
      <c r="AC815" s="86">
        <v>0</v>
      </c>
      <c r="AD815" s="61">
        <v>0</v>
      </c>
      <c r="AE815" s="86">
        <v>0</v>
      </c>
      <c r="AF815" s="86">
        <v>0</v>
      </c>
      <c r="AG815" s="86"/>
      <c r="AH815" s="86"/>
    </row>
    <row r="816" s="61" customFormat="1" spans="1:34">
      <c r="A816" s="85">
        <v>5298007</v>
      </c>
      <c r="B816" s="61" t="s">
        <v>1027</v>
      </c>
      <c r="C816" s="61">
        <v>52980</v>
      </c>
      <c r="D816" s="61">
        <v>7</v>
      </c>
      <c r="E816" s="49" t="s">
        <v>464</v>
      </c>
      <c r="F816" s="61">
        <v>20</v>
      </c>
      <c r="G816" s="61">
        <v>1000</v>
      </c>
      <c r="H816" s="61" t="s">
        <v>464</v>
      </c>
      <c r="I816" s="61" t="s">
        <v>464</v>
      </c>
      <c r="J816" s="61" t="s">
        <v>464</v>
      </c>
      <c r="K816" s="61" t="s">
        <v>464</v>
      </c>
      <c r="L816" s="61">
        <v>10738</v>
      </c>
      <c r="M816" s="61">
        <v>1805</v>
      </c>
      <c r="N816" s="61">
        <v>643</v>
      </c>
      <c r="O816" s="61">
        <v>800</v>
      </c>
      <c r="P816" s="61">
        <v>0</v>
      </c>
      <c r="Q816" s="61">
        <v>0</v>
      </c>
      <c r="R816" s="61">
        <v>93</v>
      </c>
      <c r="S816" s="61">
        <v>0</v>
      </c>
      <c r="T816" s="61">
        <v>0</v>
      </c>
      <c r="U816" s="61">
        <v>500</v>
      </c>
      <c r="V816" s="61">
        <v>0</v>
      </c>
      <c r="W816" s="61">
        <v>0</v>
      </c>
      <c r="X816" s="61">
        <v>0</v>
      </c>
      <c r="Y816" s="61">
        <v>0</v>
      </c>
      <c r="Z816" s="61">
        <v>0</v>
      </c>
      <c r="AA816" s="86">
        <v>0</v>
      </c>
      <c r="AB816" s="61">
        <v>0</v>
      </c>
      <c r="AC816" s="86">
        <v>0</v>
      </c>
      <c r="AD816" s="61">
        <v>0</v>
      </c>
      <c r="AE816" s="86">
        <v>0</v>
      </c>
      <c r="AF816" s="86">
        <v>0</v>
      </c>
      <c r="AG816" s="86"/>
      <c r="AH816" s="86"/>
    </row>
    <row r="817" s="61" customFormat="1" spans="1:34">
      <c r="A817" s="85">
        <v>5298008</v>
      </c>
      <c r="B817" s="61" t="s">
        <v>1027</v>
      </c>
      <c r="C817" s="61">
        <v>52980</v>
      </c>
      <c r="D817" s="61">
        <v>8</v>
      </c>
      <c r="E817" s="49">
        <v>100221</v>
      </c>
      <c r="F817" s="61" t="s">
        <v>464</v>
      </c>
      <c r="G817" s="61" t="s">
        <v>464</v>
      </c>
      <c r="H817" s="61" t="s">
        <v>464</v>
      </c>
      <c r="I817" s="61" t="s">
        <v>464</v>
      </c>
      <c r="J817" s="61" t="s">
        <v>464</v>
      </c>
      <c r="K817" s="61" t="s">
        <v>464</v>
      </c>
      <c r="L817" s="61">
        <v>12790</v>
      </c>
      <c r="M817" s="61">
        <v>2150</v>
      </c>
      <c r="N817" s="61">
        <v>766</v>
      </c>
      <c r="O817" s="61">
        <v>953</v>
      </c>
      <c r="P817" s="61">
        <v>0</v>
      </c>
      <c r="Q817" s="61">
        <v>0</v>
      </c>
      <c r="R817" s="61">
        <v>93</v>
      </c>
      <c r="S817" s="61">
        <v>0</v>
      </c>
      <c r="T817" s="61">
        <v>0</v>
      </c>
      <c r="U817" s="61">
        <v>500</v>
      </c>
      <c r="V817" s="61">
        <v>0</v>
      </c>
      <c r="W817" s="61">
        <v>0</v>
      </c>
      <c r="X817" s="61">
        <v>0</v>
      </c>
      <c r="Y817" s="61">
        <v>0</v>
      </c>
      <c r="Z817" s="61">
        <v>0</v>
      </c>
      <c r="AA817" s="86">
        <v>0</v>
      </c>
      <c r="AB817" s="61">
        <v>0</v>
      </c>
      <c r="AC817" s="86">
        <v>0</v>
      </c>
      <c r="AD817" s="61">
        <v>0</v>
      </c>
      <c r="AE817" s="86">
        <v>0</v>
      </c>
      <c r="AF817" s="86">
        <v>0</v>
      </c>
      <c r="AG817" s="86"/>
      <c r="AH817" s="86"/>
    </row>
    <row r="818" s="61" customFormat="1" spans="1:34">
      <c r="A818" s="85">
        <v>5298009</v>
      </c>
      <c r="B818" s="61" t="s">
        <v>1027</v>
      </c>
      <c r="C818" s="61">
        <v>52980</v>
      </c>
      <c r="D818" s="61">
        <v>9</v>
      </c>
      <c r="E818" s="49" t="s">
        <v>464</v>
      </c>
      <c r="F818" s="61">
        <v>2</v>
      </c>
      <c r="G818" s="61">
        <v>2550</v>
      </c>
      <c r="H818" s="61">
        <v>1</v>
      </c>
      <c r="I818" s="61">
        <v>340</v>
      </c>
      <c r="J818" s="61">
        <v>3</v>
      </c>
      <c r="K818" s="61">
        <v>170</v>
      </c>
      <c r="L818" s="61">
        <v>14979</v>
      </c>
      <c r="M818" s="61">
        <v>2518</v>
      </c>
      <c r="N818" s="61">
        <v>897</v>
      </c>
      <c r="O818" s="61">
        <v>1116</v>
      </c>
      <c r="P818" s="61">
        <v>0</v>
      </c>
      <c r="Q818" s="61">
        <v>0</v>
      </c>
      <c r="R818" s="61">
        <v>93</v>
      </c>
      <c r="S818" s="61">
        <v>0</v>
      </c>
      <c r="T818" s="61">
        <v>0</v>
      </c>
      <c r="U818" s="61">
        <v>500</v>
      </c>
      <c r="V818" s="61">
        <v>0</v>
      </c>
      <c r="W818" s="61">
        <v>0</v>
      </c>
      <c r="X818" s="61">
        <v>0</v>
      </c>
      <c r="Y818" s="61">
        <v>0</v>
      </c>
      <c r="Z818" s="61">
        <v>0</v>
      </c>
      <c r="AA818" s="86">
        <v>0</v>
      </c>
      <c r="AB818" s="61">
        <v>0</v>
      </c>
      <c r="AC818" s="86">
        <v>0</v>
      </c>
      <c r="AD818" s="61">
        <v>0</v>
      </c>
      <c r="AE818" s="86">
        <v>0</v>
      </c>
      <c r="AF818" s="86">
        <v>0</v>
      </c>
      <c r="AG818" s="86"/>
      <c r="AH818" s="86"/>
    </row>
    <row r="819" s="61" customFormat="1" spans="1:34">
      <c r="A819" s="85">
        <v>5298010</v>
      </c>
      <c r="B819" s="61" t="s">
        <v>1027</v>
      </c>
      <c r="C819" s="61">
        <v>52980</v>
      </c>
      <c r="D819" s="61">
        <v>10</v>
      </c>
      <c r="E819" s="49" t="s">
        <v>464</v>
      </c>
      <c r="F819" s="61">
        <v>4</v>
      </c>
      <c r="G819" s="61">
        <v>12</v>
      </c>
      <c r="H819" s="61" t="s">
        <v>464</v>
      </c>
      <c r="I819" s="61" t="s">
        <v>464</v>
      </c>
      <c r="J819" s="61" t="s">
        <v>464</v>
      </c>
      <c r="K819" s="61" t="s">
        <v>464</v>
      </c>
      <c r="L819" s="61">
        <v>17305</v>
      </c>
      <c r="M819" s="61">
        <v>2909</v>
      </c>
      <c r="N819" s="61">
        <v>1037</v>
      </c>
      <c r="O819" s="61">
        <v>1290</v>
      </c>
      <c r="P819" s="61">
        <v>0</v>
      </c>
      <c r="Q819" s="61">
        <v>0</v>
      </c>
      <c r="R819" s="61">
        <v>93</v>
      </c>
      <c r="S819" s="61">
        <v>0</v>
      </c>
      <c r="T819" s="61">
        <v>0</v>
      </c>
      <c r="U819" s="61">
        <v>500</v>
      </c>
      <c r="V819" s="61">
        <v>0</v>
      </c>
      <c r="W819" s="61">
        <v>0</v>
      </c>
      <c r="X819" s="61">
        <v>0</v>
      </c>
      <c r="Y819" s="61">
        <v>0</v>
      </c>
      <c r="Z819" s="61">
        <v>0</v>
      </c>
      <c r="AA819" s="86">
        <v>0</v>
      </c>
      <c r="AB819" s="61">
        <v>0</v>
      </c>
      <c r="AC819" s="86">
        <v>0</v>
      </c>
      <c r="AD819" s="61">
        <v>0</v>
      </c>
      <c r="AE819" s="86">
        <v>0</v>
      </c>
      <c r="AF819" s="86">
        <v>0</v>
      </c>
      <c r="AG819" s="86"/>
      <c r="AH819" s="86"/>
    </row>
    <row r="820" s="61" customFormat="1" spans="1:34">
      <c r="A820" s="85">
        <v>5298011</v>
      </c>
      <c r="B820" s="61" t="s">
        <v>1027</v>
      </c>
      <c r="C820" s="61">
        <v>52980</v>
      </c>
      <c r="D820" s="61">
        <v>11</v>
      </c>
      <c r="E820" s="49" t="s">
        <v>464</v>
      </c>
      <c r="F820" s="61">
        <v>1</v>
      </c>
      <c r="G820" s="61">
        <v>1380</v>
      </c>
      <c r="H820" s="61" t="s">
        <v>464</v>
      </c>
      <c r="I820" s="61" t="s">
        <v>464</v>
      </c>
      <c r="J820" s="61" t="s">
        <v>464</v>
      </c>
      <c r="K820" s="61" t="s">
        <v>464</v>
      </c>
      <c r="L820" s="61">
        <v>20451</v>
      </c>
      <c r="M820" s="61">
        <v>3438</v>
      </c>
      <c r="N820" s="61">
        <v>1225</v>
      </c>
      <c r="O820" s="61">
        <v>1524</v>
      </c>
      <c r="P820" s="61">
        <v>0</v>
      </c>
      <c r="Q820" s="61">
        <v>0</v>
      </c>
      <c r="R820" s="61">
        <v>93</v>
      </c>
      <c r="S820" s="61">
        <v>0</v>
      </c>
      <c r="T820" s="61">
        <v>0</v>
      </c>
      <c r="U820" s="61">
        <v>500</v>
      </c>
      <c r="V820" s="61">
        <v>0</v>
      </c>
      <c r="W820" s="61">
        <v>0</v>
      </c>
      <c r="X820" s="61">
        <v>0</v>
      </c>
      <c r="Y820" s="61">
        <v>0</v>
      </c>
      <c r="Z820" s="61">
        <v>0</v>
      </c>
      <c r="AA820" s="86">
        <v>0</v>
      </c>
      <c r="AB820" s="61">
        <v>0</v>
      </c>
      <c r="AC820" s="86">
        <v>0</v>
      </c>
      <c r="AD820" s="61">
        <v>0</v>
      </c>
      <c r="AE820" s="86">
        <v>0</v>
      </c>
      <c r="AF820" s="86">
        <v>0</v>
      </c>
      <c r="AG820" s="86"/>
      <c r="AH820" s="86"/>
    </row>
    <row r="821" s="61" customFormat="1" spans="1:34">
      <c r="A821" s="85">
        <v>5298012</v>
      </c>
      <c r="B821" s="61" t="s">
        <v>1027</v>
      </c>
      <c r="C821" s="61">
        <v>52980</v>
      </c>
      <c r="D821" s="61">
        <v>12</v>
      </c>
      <c r="E821" s="49" t="s">
        <v>464</v>
      </c>
      <c r="F821" s="61">
        <v>18</v>
      </c>
      <c r="G821" s="61">
        <v>1500</v>
      </c>
      <c r="H821" s="61" t="s">
        <v>464</v>
      </c>
      <c r="I821" s="61" t="s">
        <v>464</v>
      </c>
      <c r="J821" s="61" t="s">
        <v>464</v>
      </c>
      <c r="K821" s="61" t="s">
        <v>464</v>
      </c>
      <c r="L821" s="61">
        <v>24760</v>
      </c>
      <c r="M821" s="61">
        <v>4163</v>
      </c>
      <c r="N821" s="61">
        <v>1484</v>
      </c>
      <c r="O821" s="61">
        <v>1846</v>
      </c>
      <c r="P821" s="61">
        <v>0</v>
      </c>
      <c r="Q821" s="61">
        <v>0</v>
      </c>
      <c r="R821" s="61">
        <v>93</v>
      </c>
      <c r="S821" s="61">
        <v>0</v>
      </c>
      <c r="T821" s="61">
        <v>0</v>
      </c>
      <c r="U821" s="61">
        <v>500</v>
      </c>
      <c r="V821" s="61">
        <v>0</v>
      </c>
      <c r="W821" s="61">
        <v>0</v>
      </c>
      <c r="X821" s="61">
        <v>0</v>
      </c>
      <c r="Y821" s="61">
        <v>0</v>
      </c>
      <c r="Z821" s="61">
        <v>0</v>
      </c>
      <c r="AA821" s="86">
        <v>0</v>
      </c>
      <c r="AB821" s="61">
        <v>0</v>
      </c>
      <c r="AC821" s="86">
        <v>0</v>
      </c>
      <c r="AD821" s="61">
        <v>0</v>
      </c>
      <c r="AE821" s="86">
        <v>0</v>
      </c>
      <c r="AF821" s="86">
        <v>0</v>
      </c>
      <c r="AG821" s="86"/>
      <c r="AH821" s="86"/>
    </row>
    <row r="822" s="61" customFormat="1" spans="1:34">
      <c r="A822" s="85">
        <v>5298013</v>
      </c>
      <c r="B822" s="61" t="s">
        <v>1027</v>
      </c>
      <c r="C822" s="61">
        <v>52980</v>
      </c>
      <c r="D822" s="61">
        <v>13</v>
      </c>
      <c r="E822" s="49">
        <v>100231</v>
      </c>
      <c r="F822" s="61" t="s">
        <v>464</v>
      </c>
      <c r="G822" s="61" t="s">
        <v>464</v>
      </c>
      <c r="H822" s="61" t="s">
        <v>464</v>
      </c>
      <c r="I822" s="61" t="s">
        <v>464</v>
      </c>
      <c r="J822" s="61" t="s">
        <v>464</v>
      </c>
      <c r="K822" s="61" t="s">
        <v>464</v>
      </c>
      <c r="L822" s="61">
        <v>30643</v>
      </c>
      <c r="M822" s="61">
        <v>5152</v>
      </c>
      <c r="N822" s="61">
        <v>1836</v>
      </c>
      <c r="O822" s="61">
        <v>2284</v>
      </c>
      <c r="P822" s="61">
        <v>0</v>
      </c>
      <c r="Q822" s="61">
        <v>0</v>
      </c>
      <c r="R822" s="61">
        <v>93</v>
      </c>
      <c r="S822" s="61">
        <v>0</v>
      </c>
      <c r="T822" s="61">
        <v>0</v>
      </c>
      <c r="U822" s="61">
        <v>500</v>
      </c>
      <c r="V822" s="61">
        <v>0</v>
      </c>
      <c r="W822" s="61">
        <v>0</v>
      </c>
      <c r="X822" s="61">
        <v>0</v>
      </c>
      <c r="Y822" s="61">
        <v>0</v>
      </c>
      <c r="Z822" s="61">
        <v>0</v>
      </c>
      <c r="AA822" s="86">
        <v>0</v>
      </c>
      <c r="AB822" s="61">
        <v>0</v>
      </c>
      <c r="AC822" s="86">
        <v>0</v>
      </c>
      <c r="AD822" s="61">
        <v>0</v>
      </c>
      <c r="AE822" s="86">
        <v>0</v>
      </c>
      <c r="AF822" s="86">
        <v>0</v>
      </c>
      <c r="AG822" s="86"/>
      <c r="AH822" s="86"/>
    </row>
    <row r="823" s="61" customFormat="1" spans="1:34">
      <c r="A823" s="85">
        <v>5298014</v>
      </c>
      <c r="B823" s="61" t="s">
        <v>1027</v>
      </c>
      <c r="C823" s="61">
        <v>52980</v>
      </c>
      <c r="D823" s="61">
        <v>14</v>
      </c>
      <c r="E823" s="49" t="s">
        <v>464</v>
      </c>
      <c r="F823" s="61">
        <v>2</v>
      </c>
      <c r="G823" s="61">
        <v>9150</v>
      </c>
      <c r="H823" s="61">
        <v>1</v>
      </c>
      <c r="I823" s="61">
        <v>1220</v>
      </c>
      <c r="J823" s="61">
        <v>3</v>
      </c>
      <c r="K823" s="61">
        <v>610</v>
      </c>
      <c r="L823" s="61">
        <v>38646</v>
      </c>
      <c r="M823" s="61">
        <v>6497</v>
      </c>
      <c r="N823" s="61">
        <v>2316</v>
      </c>
      <c r="O823" s="61">
        <v>2881</v>
      </c>
      <c r="P823" s="61">
        <v>0</v>
      </c>
      <c r="Q823" s="61">
        <v>0</v>
      </c>
      <c r="R823" s="61">
        <v>93</v>
      </c>
      <c r="S823" s="61">
        <v>0</v>
      </c>
      <c r="T823" s="61">
        <v>0</v>
      </c>
      <c r="U823" s="61">
        <v>500</v>
      </c>
      <c r="V823" s="61">
        <v>0</v>
      </c>
      <c r="W823" s="61">
        <v>0</v>
      </c>
      <c r="X823" s="61">
        <v>0</v>
      </c>
      <c r="Y823" s="61">
        <v>0</v>
      </c>
      <c r="Z823" s="61">
        <v>0</v>
      </c>
      <c r="AA823" s="86">
        <v>0</v>
      </c>
      <c r="AB823" s="61">
        <v>0</v>
      </c>
      <c r="AC823" s="86">
        <v>0</v>
      </c>
      <c r="AD823" s="61">
        <v>0</v>
      </c>
      <c r="AE823" s="86">
        <v>0</v>
      </c>
      <c r="AF823" s="86">
        <v>0</v>
      </c>
      <c r="AG823" s="86"/>
      <c r="AH823" s="86"/>
    </row>
    <row r="824" s="61" customFormat="1" spans="1:34">
      <c r="A824" s="85">
        <v>5298015</v>
      </c>
      <c r="B824" s="61" t="s">
        <v>1027</v>
      </c>
      <c r="C824" s="61">
        <v>52980</v>
      </c>
      <c r="D824" s="61">
        <v>15</v>
      </c>
      <c r="E824" s="49" t="s">
        <v>464</v>
      </c>
      <c r="F824" s="61">
        <v>4</v>
      </c>
      <c r="G824" s="61">
        <v>14</v>
      </c>
      <c r="H824" s="61" t="s">
        <v>464</v>
      </c>
      <c r="I824" s="61" t="s">
        <v>464</v>
      </c>
      <c r="J824" s="61" t="s">
        <v>464</v>
      </c>
      <c r="K824" s="61" t="s">
        <v>464</v>
      </c>
      <c r="L824" s="61">
        <v>49590</v>
      </c>
      <c r="M824" s="61">
        <v>8337</v>
      </c>
      <c r="N824" s="61">
        <v>2972</v>
      </c>
      <c r="O824" s="61">
        <v>3697</v>
      </c>
      <c r="P824" s="61">
        <v>0</v>
      </c>
      <c r="Q824" s="61">
        <v>0</v>
      </c>
      <c r="R824" s="61">
        <v>93</v>
      </c>
      <c r="S824" s="61">
        <v>0</v>
      </c>
      <c r="T824" s="61">
        <v>0</v>
      </c>
      <c r="U824" s="61">
        <v>500</v>
      </c>
      <c r="V824" s="61">
        <v>0</v>
      </c>
      <c r="W824" s="61">
        <v>0</v>
      </c>
      <c r="X824" s="61">
        <v>0</v>
      </c>
      <c r="Y824" s="61">
        <v>0</v>
      </c>
      <c r="Z824" s="61">
        <v>0</v>
      </c>
      <c r="AA824" s="86">
        <v>0</v>
      </c>
      <c r="AB824" s="61">
        <v>0</v>
      </c>
      <c r="AC824" s="86">
        <v>0</v>
      </c>
      <c r="AD824" s="61">
        <v>0</v>
      </c>
      <c r="AE824" s="86">
        <v>0</v>
      </c>
      <c r="AF824" s="86">
        <v>0</v>
      </c>
      <c r="AG824" s="86"/>
      <c r="AH824" s="86"/>
    </row>
    <row r="825" s="61" customFormat="1" spans="1:34">
      <c r="A825" s="85">
        <v>5298016</v>
      </c>
      <c r="B825" s="61" t="s">
        <v>1027</v>
      </c>
      <c r="C825" s="61">
        <v>52980</v>
      </c>
      <c r="D825" s="61">
        <v>16</v>
      </c>
      <c r="E825" s="49" t="s">
        <v>464</v>
      </c>
      <c r="F825" s="61">
        <v>1</v>
      </c>
      <c r="G825" s="61">
        <v>6840</v>
      </c>
      <c r="H825" s="61" t="s">
        <v>464</v>
      </c>
      <c r="I825" s="61" t="s">
        <v>464</v>
      </c>
      <c r="J825" s="61" t="s">
        <v>464</v>
      </c>
      <c r="K825" s="61" t="s">
        <v>464</v>
      </c>
      <c r="L825" s="61">
        <v>64569</v>
      </c>
      <c r="M825" s="61">
        <v>10856</v>
      </c>
      <c r="N825" s="61">
        <v>3870</v>
      </c>
      <c r="O825" s="61">
        <v>4814</v>
      </c>
      <c r="P825" s="61">
        <v>0</v>
      </c>
      <c r="Q825" s="61">
        <v>0</v>
      </c>
      <c r="R825" s="61">
        <v>93</v>
      </c>
      <c r="S825" s="61">
        <v>0</v>
      </c>
      <c r="T825" s="61">
        <v>0</v>
      </c>
      <c r="U825" s="61">
        <v>500</v>
      </c>
      <c r="V825" s="61">
        <v>0</v>
      </c>
      <c r="W825" s="61">
        <v>0</v>
      </c>
      <c r="X825" s="61">
        <v>0</v>
      </c>
      <c r="Y825" s="61">
        <v>0</v>
      </c>
      <c r="Z825" s="61">
        <v>0</v>
      </c>
      <c r="AA825" s="86">
        <v>0</v>
      </c>
      <c r="AB825" s="61">
        <v>0</v>
      </c>
      <c r="AC825" s="86">
        <v>0</v>
      </c>
      <c r="AD825" s="61">
        <v>0</v>
      </c>
      <c r="AE825" s="86">
        <v>0</v>
      </c>
      <c r="AF825" s="86">
        <v>0</v>
      </c>
      <c r="AG825" s="86"/>
      <c r="AH825" s="86"/>
    </row>
    <row r="826" s="61" customFormat="1" spans="1:34">
      <c r="A826" s="85">
        <v>5298017</v>
      </c>
      <c r="B826" s="61" t="s">
        <v>1027</v>
      </c>
      <c r="C826" s="61">
        <v>52980</v>
      </c>
      <c r="D826" s="61">
        <v>17</v>
      </c>
      <c r="E826" s="49" t="s">
        <v>464</v>
      </c>
      <c r="F826" s="61">
        <v>20</v>
      </c>
      <c r="G826" s="61">
        <v>2000</v>
      </c>
      <c r="H826" s="61" t="s">
        <v>464</v>
      </c>
      <c r="I826" s="61" t="s">
        <v>464</v>
      </c>
      <c r="J826" s="61" t="s">
        <v>464</v>
      </c>
      <c r="K826" s="61" t="s">
        <v>464</v>
      </c>
      <c r="L826" s="61">
        <v>85089</v>
      </c>
      <c r="M826" s="61">
        <v>14306</v>
      </c>
      <c r="N826" s="61">
        <v>5100</v>
      </c>
      <c r="O826" s="61">
        <v>6344</v>
      </c>
      <c r="P826" s="61">
        <v>0</v>
      </c>
      <c r="Q826" s="61">
        <v>0</v>
      </c>
      <c r="R826" s="61">
        <v>93</v>
      </c>
      <c r="S826" s="61">
        <v>0</v>
      </c>
      <c r="T826" s="61">
        <v>0</v>
      </c>
      <c r="U826" s="61">
        <v>500</v>
      </c>
      <c r="V826" s="61">
        <v>0</v>
      </c>
      <c r="W826" s="61">
        <v>0</v>
      </c>
      <c r="X826" s="61">
        <v>0</v>
      </c>
      <c r="Y826" s="61">
        <v>0</v>
      </c>
      <c r="Z826" s="61">
        <v>0</v>
      </c>
      <c r="AA826" s="86">
        <v>0</v>
      </c>
      <c r="AB826" s="61">
        <v>0</v>
      </c>
      <c r="AC826" s="86">
        <v>0</v>
      </c>
      <c r="AD826" s="61">
        <v>0</v>
      </c>
      <c r="AE826" s="86">
        <v>0</v>
      </c>
      <c r="AF826" s="86">
        <v>0</v>
      </c>
      <c r="AG826" s="86"/>
      <c r="AH826" s="86"/>
    </row>
    <row r="827" s="61" customFormat="1" spans="1:34">
      <c r="A827" s="85">
        <v>5298018</v>
      </c>
      <c r="B827" s="61" t="s">
        <v>1027</v>
      </c>
      <c r="C827" s="61">
        <v>52980</v>
      </c>
      <c r="D827" s="61">
        <v>18</v>
      </c>
      <c r="E827" s="49">
        <v>100241</v>
      </c>
      <c r="F827" s="61" t="s">
        <v>464</v>
      </c>
      <c r="G827" s="61" t="s">
        <v>464</v>
      </c>
      <c r="H827" s="61" t="s">
        <v>464</v>
      </c>
      <c r="I827" s="61" t="s">
        <v>464</v>
      </c>
      <c r="J827" s="61" t="s">
        <v>464</v>
      </c>
      <c r="K827" s="61" t="s">
        <v>464</v>
      </c>
      <c r="L827" s="61">
        <v>113202</v>
      </c>
      <c r="M827" s="61">
        <v>19032</v>
      </c>
      <c r="N827" s="61">
        <v>6785</v>
      </c>
      <c r="O827" s="61">
        <v>8440</v>
      </c>
      <c r="P827" s="61">
        <v>0</v>
      </c>
      <c r="Q827" s="61">
        <v>0</v>
      </c>
      <c r="R827" s="61">
        <v>93</v>
      </c>
      <c r="S827" s="61">
        <v>0</v>
      </c>
      <c r="T827" s="61">
        <v>0</v>
      </c>
      <c r="U827" s="61">
        <v>500</v>
      </c>
      <c r="V827" s="61">
        <v>0</v>
      </c>
      <c r="W827" s="61">
        <v>0</v>
      </c>
      <c r="X827" s="61">
        <v>0</v>
      </c>
      <c r="Y827" s="61">
        <v>0</v>
      </c>
      <c r="Z827" s="61">
        <v>0</v>
      </c>
      <c r="AA827" s="86">
        <v>0</v>
      </c>
      <c r="AB827" s="61">
        <v>0</v>
      </c>
      <c r="AC827" s="86">
        <v>0</v>
      </c>
      <c r="AD827" s="61">
        <v>0</v>
      </c>
      <c r="AE827" s="86">
        <v>0</v>
      </c>
      <c r="AF827" s="86">
        <v>0</v>
      </c>
      <c r="AG827" s="86"/>
      <c r="AH827" s="86"/>
    </row>
    <row r="828" s="61" customFormat="1" spans="1:34">
      <c r="A828" s="85">
        <v>5298019</v>
      </c>
      <c r="B828" s="61" t="s">
        <v>1027</v>
      </c>
      <c r="C828" s="61">
        <v>52980</v>
      </c>
      <c r="D828" s="61">
        <v>19</v>
      </c>
      <c r="E828" s="49" t="s">
        <v>464</v>
      </c>
      <c r="F828" s="61">
        <v>2</v>
      </c>
      <c r="G828" s="61">
        <v>43800</v>
      </c>
      <c r="H828" s="61">
        <v>1</v>
      </c>
      <c r="I828" s="61">
        <v>5840</v>
      </c>
      <c r="J828" s="61">
        <v>3</v>
      </c>
      <c r="K828" s="61">
        <v>2920</v>
      </c>
      <c r="L828" s="61">
        <v>151711</v>
      </c>
      <c r="M828" s="61">
        <v>25507</v>
      </c>
      <c r="N828" s="61">
        <v>9093</v>
      </c>
      <c r="O828" s="61">
        <v>11311</v>
      </c>
      <c r="P828" s="61">
        <v>0</v>
      </c>
      <c r="Q828" s="61">
        <v>0</v>
      </c>
      <c r="R828" s="61">
        <v>93</v>
      </c>
      <c r="S828" s="61">
        <v>0</v>
      </c>
      <c r="T828" s="61">
        <v>0</v>
      </c>
      <c r="U828" s="61">
        <v>500</v>
      </c>
      <c r="V828" s="61">
        <v>0</v>
      </c>
      <c r="W828" s="61">
        <v>0</v>
      </c>
      <c r="X828" s="61">
        <v>0</v>
      </c>
      <c r="Y828" s="61">
        <v>0</v>
      </c>
      <c r="Z828" s="61">
        <v>0</v>
      </c>
      <c r="AA828" s="86">
        <v>0</v>
      </c>
      <c r="AB828" s="61">
        <v>0</v>
      </c>
      <c r="AC828" s="86">
        <v>0</v>
      </c>
      <c r="AD828" s="61">
        <v>0</v>
      </c>
      <c r="AE828" s="86">
        <v>0</v>
      </c>
      <c r="AF828" s="86">
        <v>0</v>
      </c>
      <c r="AG828" s="86"/>
      <c r="AH828" s="86"/>
    </row>
    <row r="829" s="61" customFormat="1" spans="1:34">
      <c r="A829" s="85">
        <v>5298020</v>
      </c>
      <c r="B829" s="61" t="s">
        <v>1027</v>
      </c>
      <c r="C829" s="61">
        <v>52980</v>
      </c>
      <c r="D829" s="61">
        <v>20</v>
      </c>
      <c r="E829" s="49" t="s">
        <v>464</v>
      </c>
      <c r="F829" s="61">
        <v>4</v>
      </c>
      <c r="G829" s="61">
        <v>16</v>
      </c>
      <c r="H829" s="61" t="s">
        <v>464</v>
      </c>
      <c r="I829" s="61" t="s">
        <v>464</v>
      </c>
      <c r="J829" s="61" t="s">
        <v>464</v>
      </c>
      <c r="K829" s="61" t="s">
        <v>464</v>
      </c>
      <c r="L829" s="61">
        <v>204447</v>
      </c>
      <c r="M829" s="61">
        <v>34373</v>
      </c>
      <c r="N829" s="61">
        <v>12254</v>
      </c>
      <c r="O829" s="61">
        <v>15243</v>
      </c>
      <c r="P829" s="61">
        <v>0</v>
      </c>
      <c r="Q829" s="61">
        <v>0</v>
      </c>
      <c r="R829" s="61">
        <v>93</v>
      </c>
      <c r="S829" s="61">
        <v>0</v>
      </c>
      <c r="T829" s="61">
        <v>0</v>
      </c>
      <c r="U829" s="61">
        <v>500</v>
      </c>
      <c r="V829" s="61">
        <v>0</v>
      </c>
      <c r="W829" s="61">
        <v>0</v>
      </c>
      <c r="X829" s="61">
        <v>0</v>
      </c>
      <c r="Y829" s="61">
        <v>0</v>
      </c>
      <c r="Z829" s="61">
        <v>0</v>
      </c>
      <c r="AA829" s="86">
        <v>0</v>
      </c>
      <c r="AB829" s="61">
        <v>0</v>
      </c>
      <c r="AC829" s="86">
        <v>0</v>
      </c>
      <c r="AD829" s="61">
        <v>0</v>
      </c>
      <c r="AE829" s="86">
        <v>0</v>
      </c>
      <c r="AF829" s="86">
        <v>0</v>
      </c>
      <c r="AG829" s="86"/>
      <c r="AH829" s="86"/>
    </row>
    <row r="830" s="61" customFormat="1" spans="1:34">
      <c r="A830" s="85">
        <v>5398100</v>
      </c>
      <c r="B830" s="61" t="s">
        <v>1028</v>
      </c>
      <c r="C830" s="61">
        <v>53981</v>
      </c>
      <c r="D830" s="61">
        <v>0</v>
      </c>
      <c r="E830" s="49"/>
      <c r="L830" s="61">
        <v>700</v>
      </c>
      <c r="M830" s="61">
        <v>110</v>
      </c>
      <c r="N830" s="61">
        <v>50</v>
      </c>
      <c r="O830" s="61">
        <v>44</v>
      </c>
      <c r="P830" s="61">
        <v>0</v>
      </c>
      <c r="Q830" s="61">
        <v>0</v>
      </c>
      <c r="R830" s="61">
        <v>92</v>
      </c>
      <c r="S830" s="61">
        <v>0</v>
      </c>
      <c r="T830" s="61">
        <v>0</v>
      </c>
      <c r="U830" s="61">
        <v>500</v>
      </c>
      <c r="V830" s="61">
        <v>0</v>
      </c>
      <c r="W830" s="61">
        <v>0</v>
      </c>
      <c r="X830" s="61">
        <v>0</v>
      </c>
      <c r="Y830" s="61">
        <v>0</v>
      </c>
      <c r="Z830" s="61">
        <v>0</v>
      </c>
      <c r="AA830" s="86">
        <v>0</v>
      </c>
      <c r="AB830" s="61">
        <v>0</v>
      </c>
      <c r="AC830" s="86">
        <v>0</v>
      </c>
      <c r="AD830" s="61">
        <v>0</v>
      </c>
      <c r="AE830" s="86">
        <v>0</v>
      </c>
      <c r="AF830" s="86">
        <v>0</v>
      </c>
      <c r="AG830" s="86"/>
      <c r="AH830" s="86"/>
    </row>
    <row r="831" s="61" customFormat="1" spans="1:34">
      <c r="A831" s="85">
        <v>5398101</v>
      </c>
      <c r="B831" s="61" t="s">
        <v>1028</v>
      </c>
      <c r="C831" s="61">
        <v>53981</v>
      </c>
      <c r="D831" s="61">
        <v>1</v>
      </c>
      <c r="E831" s="49" t="s">
        <v>464</v>
      </c>
      <c r="F831" s="61">
        <v>1</v>
      </c>
      <c r="G831" s="61">
        <v>340</v>
      </c>
      <c r="H831" s="61" t="s">
        <v>464</v>
      </c>
      <c r="I831" s="61" t="s">
        <v>464</v>
      </c>
      <c r="J831" s="61" t="s">
        <v>464</v>
      </c>
      <c r="K831" s="61" t="s">
        <v>464</v>
      </c>
      <c r="L831" s="61">
        <v>1540</v>
      </c>
      <c r="M831" s="61">
        <v>242</v>
      </c>
      <c r="N831" s="61">
        <v>110</v>
      </c>
      <c r="O831" s="61">
        <v>96</v>
      </c>
      <c r="P831" s="61">
        <v>0</v>
      </c>
      <c r="Q831" s="61">
        <v>0</v>
      </c>
      <c r="R831" s="61">
        <v>92</v>
      </c>
      <c r="S831" s="61">
        <v>0</v>
      </c>
      <c r="T831" s="61">
        <v>0</v>
      </c>
      <c r="U831" s="61">
        <v>500</v>
      </c>
      <c r="V831" s="61">
        <v>0</v>
      </c>
      <c r="W831" s="61">
        <v>0</v>
      </c>
      <c r="X831" s="61">
        <v>0</v>
      </c>
      <c r="Y831" s="61">
        <v>0</v>
      </c>
      <c r="Z831" s="61">
        <v>0</v>
      </c>
      <c r="AA831" s="86">
        <v>0</v>
      </c>
      <c r="AB831" s="61">
        <v>0</v>
      </c>
      <c r="AC831" s="86">
        <v>0</v>
      </c>
      <c r="AD831" s="61">
        <v>0</v>
      </c>
      <c r="AE831" s="86">
        <v>0</v>
      </c>
      <c r="AF831" s="86">
        <v>0</v>
      </c>
      <c r="AG831" s="86"/>
      <c r="AH831" s="86"/>
    </row>
    <row r="832" s="61" customFormat="1" spans="1:34">
      <c r="A832" s="85">
        <v>5398102</v>
      </c>
      <c r="B832" s="61" t="s">
        <v>1028</v>
      </c>
      <c r="C832" s="61">
        <v>53981</v>
      </c>
      <c r="D832" s="61">
        <v>2</v>
      </c>
      <c r="E832" s="49">
        <v>100311</v>
      </c>
      <c r="F832" s="61" t="s">
        <v>464</v>
      </c>
      <c r="G832" s="61" t="s">
        <v>464</v>
      </c>
      <c r="H832" s="61" t="s">
        <v>464</v>
      </c>
      <c r="I832" s="61" t="s">
        <v>464</v>
      </c>
      <c r="J832" s="61" t="s">
        <v>464</v>
      </c>
      <c r="K832" s="61" t="s">
        <v>464</v>
      </c>
      <c r="L832" s="61">
        <v>2590</v>
      </c>
      <c r="M832" s="61">
        <v>407</v>
      </c>
      <c r="N832" s="61">
        <v>185</v>
      </c>
      <c r="O832" s="61">
        <v>162</v>
      </c>
      <c r="P832" s="61">
        <v>0</v>
      </c>
      <c r="Q832" s="61">
        <v>0</v>
      </c>
      <c r="R832" s="61">
        <v>92</v>
      </c>
      <c r="S832" s="61">
        <v>0</v>
      </c>
      <c r="T832" s="61">
        <v>0</v>
      </c>
      <c r="U832" s="61">
        <v>500</v>
      </c>
      <c r="V832" s="61">
        <v>0</v>
      </c>
      <c r="W832" s="61">
        <v>0</v>
      </c>
      <c r="X832" s="61">
        <v>0</v>
      </c>
      <c r="Y832" s="61">
        <v>0</v>
      </c>
      <c r="Z832" s="61">
        <v>0</v>
      </c>
      <c r="AA832" s="86">
        <v>0</v>
      </c>
      <c r="AB832" s="61">
        <v>0</v>
      </c>
      <c r="AC832" s="86">
        <v>0</v>
      </c>
      <c r="AD832" s="61">
        <v>0</v>
      </c>
      <c r="AE832" s="86">
        <v>0</v>
      </c>
      <c r="AF832" s="86">
        <v>0</v>
      </c>
      <c r="AG832" s="86"/>
      <c r="AH832" s="86"/>
    </row>
    <row r="833" s="61" customFormat="1" spans="1:34">
      <c r="A833" s="85">
        <v>5398103</v>
      </c>
      <c r="B833" s="61" t="s">
        <v>1028</v>
      </c>
      <c r="C833" s="61">
        <v>53981</v>
      </c>
      <c r="D833" s="61">
        <v>3</v>
      </c>
      <c r="E833" s="49" t="s">
        <v>464</v>
      </c>
      <c r="F833" s="61">
        <v>1</v>
      </c>
      <c r="G833" s="61">
        <v>660</v>
      </c>
      <c r="H833" s="61" t="s">
        <v>464</v>
      </c>
      <c r="I833" s="61" t="s">
        <v>464</v>
      </c>
      <c r="J833" s="61" t="s">
        <v>464</v>
      </c>
      <c r="K833" s="61" t="s">
        <v>464</v>
      </c>
      <c r="L833" s="61">
        <v>3990</v>
      </c>
      <c r="M833" s="61">
        <v>627</v>
      </c>
      <c r="N833" s="61">
        <v>285</v>
      </c>
      <c r="O833" s="61">
        <v>250</v>
      </c>
      <c r="P833" s="61">
        <v>0</v>
      </c>
      <c r="Q833" s="61">
        <v>0</v>
      </c>
      <c r="R833" s="61">
        <v>92</v>
      </c>
      <c r="S833" s="61">
        <v>0</v>
      </c>
      <c r="T833" s="61">
        <v>0</v>
      </c>
      <c r="U833" s="61">
        <v>500</v>
      </c>
      <c r="V833" s="61">
        <v>0</v>
      </c>
      <c r="W833" s="61">
        <v>0</v>
      </c>
      <c r="X833" s="61">
        <v>0</v>
      </c>
      <c r="Y833" s="61">
        <v>0</v>
      </c>
      <c r="Z833" s="61">
        <v>0</v>
      </c>
      <c r="AA833" s="86">
        <v>0</v>
      </c>
      <c r="AB833" s="61">
        <v>0</v>
      </c>
      <c r="AC833" s="86">
        <v>0</v>
      </c>
      <c r="AD833" s="61">
        <v>0</v>
      </c>
      <c r="AE833" s="86">
        <v>0</v>
      </c>
      <c r="AF833" s="86">
        <v>0</v>
      </c>
      <c r="AG833" s="86"/>
      <c r="AH833" s="86"/>
    </row>
    <row r="834" s="61" customFormat="1" spans="1:34">
      <c r="A834" s="85">
        <v>5398104</v>
      </c>
      <c r="B834" s="61" t="s">
        <v>1028</v>
      </c>
      <c r="C834" s="61">
        <v>53981</v>
      </c>
      <c r="D834" s="61">
        <v>4</v>
      </c>
      <c r="E834" s="49" t="s">
        <v>464</v>
      </c>
      <c r="F834" s="61">
        <v>2</v>
      </c>
      <c r="G834" s="61">
        <v>1650</v>
      </c>
      <c r="H834" s="61">
        <v>1</v>
      </c>
      <c r="I834" s="61">
        <v>220</v>
      </c>
      <c r="J834" s="61">
        <v>3</v>
      </c>
      <c r="K834" s="61">
        <v>110</v>
      </c>
      <c r="L834" s="61">
        <v>5530</v>
      </c>
      <c r="M834" s="61">
        <v>869</v>
      </c>
      <c r="N834" s="61">
        <v>395</v>
      </c>
      <c r="O834" s="61">
        <v>347</v>
      </c>
      <c r="P834" s="61">
        <v>0</v>
      </c>
      <c r="Q834" s="61">
        <v>0</v>
      </c>
      <c r="R834" s="61">
        <v>92</v>
      </c>
      <c r="S834" s="61">
        <v>0</v>
      </c>
      <c r="T834" s="61">
        <v>0</v>
      </c>
      <c r="U834" s="61">
        <v>500</v>
      </c>
      <c r="V834" s="61">
        <v>0</v>
      </c>
      <c r="W834" s="61">
        <v>0</v>
      </c>
      <c r="X834" s="61">
        <v>0</v>
      </c>
      <c r="Y834" s="61">
        <v>0</v>
      </c>
      <c r="Z834" s="61">
        <v>0</v>
      </c>
      <c r="AA834" s="86">
        <v>0</v>
      </c>
      <c r="AB834" s="61">
        <v>0</v>
      </c>
      <c r="AC834" s="86">
        <v>0</v>
      </c>
      <c r="AD834" s="61">
        <v>0</v>
      </c>
      <c r="AE834" s="86">
        <v>0</v>
      </c>
      <c r="AF834" s="86">
        <v>0</v>
      </c>
      <c r="AG834" s="86"/>
      <c r="AH834" s="86"/>
    </row>
    <row r="835" s="61" customFormat="1" spans="1:34">
      <c r="A835" s="85">
        <v>5398105</v>
      </c>
      <c r="B835" s="61" t="s">
        <v>1028</v>
      </c>
      <c r="C835" s="61">
        <v>53981</v>
      </c>
      <c r="D835" s="61">
        <v>5</v>
      </c>
      <c r="E835" s="49" t="s">
        <v>464</v>
      </c>
      <c r="F835" s="61">
        <v>4</v>
      </c>
      <c r="G835" s="61">
        <v>10</v>
      </c>
      <c r="H835" s="61" t="s">
        <v>464</v>
      </c>
      <c r="I835" s="61" t="s">
        <v>464</v>
      </c>
      <c r="J835" s="61" t="s">
        <v>464</v>
      </c>
      <c r="K835" s="61" t="s">
        <v>464</v>
      </c>
      <c r="L835" s="61">
        <v>7210</v>
      </c>
      <c r="M835" s="61">
        <v>1133</v>
      </c>
      <c r="N835" s="61">
        <v>515</v>
      </c>
      <c r="O835" s="61">
        <v>453</v>
      </c>
      <c r="P835" s="61">
        <v>0</v>
      </c>
      <c r="Q835" s="61">
        <v>0</v>
      </c>
      <c r="R835" s="61">
        <v>92</v>
      </c>
      <c r="S835" s="61">
        <v>0</v>
      </c>
      <c r="T835" s="61">
        <v>0</v>
      </c>
      <c r="U835" s="61">
        <v>500</v>
      </c>
      <c r="V835" s="61">
        <v>0</v>
      </c>
      <c r="W835" s="61">
        <v>0</v>
      </c>
      <c r="X835" s="61">
        <v>0</v>
      </c>
      <c r="Y835" s="61">
        <v>0</v>
      </c>
      <c r="Z835" s="61">
        <v>0</v>
      </c>
      <c r="AA835" s="86">
        <v>0</v>
      </c>
      <c r="AB835" s="61">
        <v>0</v>
      </c>
      <c r="AC835" s="86">
        <v>0</v>
      </c>
      <c r="AD835" s="61">
        <v>0</v>
      </c>
      <c r="AE835" s="86">
        <v>0</v>
      </c>
      <c r="AF835" s="86">
        <v>0</v>
      </c>
      <c r="AG835" s="86"/>
      <c r="AH835" s="86"/>
    </row>
    <row r="836" s="61" customFormat="1" spans="1:34">
      <c r="A836" s="85">
        <v>5398106</v>
      </c>
      <c r="B836" s="61" t="s">
        <v>1028</v>
      </c>
      <c r="C836" s="61">
        <v>53981</v>
      </c>
      <c r="D836" s="61">
        <v>6</v>
      </c>
      <c r="E836" s="49" t="s">
        <v>464</v>
      </c>
      <c r="F836" s="61">
        <v>1</v>
      </c>
      <c r="G836" s="61">
        <v>780</v>
      </c>
      <c r="H836" s="61" t="s">
        <v>464</v>
      </c>
      <c r="I836" s="61" t="s">
        <v>464</v>
      </c>
      <c r="J836" s="61" t="s">
        <v>464</v>
      </c>
      <c r="K836" s="61" t="s">
        <v>464</v>
      </c>
      <c r="L836" s="61">
        <v>9030</v>
      </c>
      <c r="M836" s="61">
        <v>1419</v>
      </c>
      <c r="N836" s="61">
        <v>645</v>
      </c>
      <c r="O836" s="61">
        <v>567</v>
      </c>
      <c r="P836" s="61">
        <v>0</v>
      </c>
      <c r="Q836" s="61">
        <v>0</v>
      </c>
      <c r="R836" s="61">
        <v>92</v>
      </c>
      <c r="S836" s="61">
        <v>0</v>
      </c>
      <c r="T836" s="61">
        <v>0</v>
      </c>
      <c r="U836" s="61">
        <v>500</v>
      </c>
      <c r="V836" s="61">
        <v>0</v>
      </c>
      <c r="W836" s="61">
        <v>0</v>
      </c>
      <c r="X836" s="61">
        <v>0</v>
      </c>
      <c r="Y836" s="61">
        <v>0</v>
      </c>
      <c r="Z836" s="61">
        <v>0</v>
      </c>
      <c r="AA836" s="86">
        <v>0</v>
      </c>
      <c r="AB836" s="61">
        <v>0</v>
      </c>
      <c r="AC836" s="86">
        <v>0</v>
      </c>
      <c r="AD836" s="61">
        <v>0</v>
      </c>
      <c r="AE836" s="86">
        <v>0</v>
      </c>
      <c r="AF836" s="86">
        <v>0</v>
      </c>
      <c r="AG836" s="86"/>
      <c r="AH836" s="86"/>
    </row>
    <row r="837" s="61" customFormat="1" spans="1:34">
      <c r="A837" s="85">
        <v>5398107</v>
      </c>
      <c r="B837" s="61" t="s">
        <v>1028</v>
      </c>
      <c r="C837" s="61">
        <v>53981</v>
      </c>
      <c r="D837" s="61">
        <v>7</v>
      </c>
      <c r="E837" s="49" t="s">
        <v>464</v>
      </c>
      <c r="F837" s="61">
        <v>20</v>
      </c>
      <c r="G837" s="61">
        <v>1000</v>
      </c>
      <c r="H837" s="61" t="s">
        <v>464</v>
      </c>
      <c r="I837" s="61" t="s">
        <v>464</v>
      </c>
      <c r="J837" s="61" t="s">
        <v>464</v>
      </c>
      <c r="K837" s="61" t="s">
        <v>464</v>
      </c>
      <c r="L837" s="61">
        <v>10990</v>
      </c>
      <c r="M837" s="61">
        <v>1727</v>
      </c>
      <c r="N837" s="61">
        <v>785</v>
      </c>
      <c r="O837" s="61">
        <v>690</v>
      </c>
      <c r="P837" s="61">
        <v>0</v>
      </c>
      <c r="Q837" s="61">
        <v>0</v>
      </c>
      <c r="R837" s="61">
        <v>92</v>
      </c>
      <c r="S837" s="61">
        <v>0</v>
      </c>
      <c r="T837" s="61">
        <v>0</v>
      </c>
      <c r="U837" s="61">
        <v>500</v>
      </c>
      <c r="V837" s="61">
        <v>0</v>
      </c>
      <c r="W837" s="61">
        <v>0</v>
      </c>
      <c r="X837" s="61">
        <v>0</v>
      </c>
      <c r="Y837" s="61">
        <v>0</v>
      </c>
      <c r="Z837" s="61">
        <v>0</v>
      </c>
      <c r="AA837" s="86">
        <v>0</v>
      </c>
      <c r="AB837" s="61">
        <v>0</v>
      </c>
      <c r="AC837" s="86">
        <v>0</v>
      </c>
      <c r="AD837" s="61">
        <v>0</v>
      </c>
      <c r="AE837" s="86">
        <v>0</v>
      </c>
      <c r="AF837" s="86">
        <v>0</v>
      </c>
      <c r="AG837" s="86"/>
      <c r="AH837" s="86"/>
    </row>
    <row r="838" s="61" customFormat="1" spans="1:34">
      <c r="A838" s="85">
        <v>5398108</v>
      </c>
      <c r="B838" s="61" t="s">
        <v>1028</v>
      </c>
      <c r="C838" s="61">
        <v>53981</v>
      </c>
      <c r="D838" s="61">
        <v>8</v>
      </c>
      <c r="E838" s="49">
        <v>100321</v>
      </c>
      <c r="F838" s="61" t="s">
        <v>464</v>
      </c>
      <c r="G838" s="61" t="s">
        <v>464</v>
      </c>
      <c r="H838" s="61" t="s">
        <v>464</v>
      </c>
      <c r="I838" s="61" t="s">
        <v>464</v>
      </c>
      <c r="J838" s="61" t="s">
        <v>464</v>
      </c>
      <c r="K838" s="61" t="s">
        <v>464</v>
      </c>
      <c r="L838" s="61">
        <v>13090</v>
      </c>
      <c r="M838" s="61">
        <v>2057</v>
      </c>
      <c r="N838" s="61">
        <v>935</v>
      </c>
      <c r="O838" s="61">
        <v>822</v>
      </c>
      <c r="P838" s="61">
        <v>0</v>
      </c>
      <c r="Q838" s="61">
        <v>0</v>
      </c>
      <c r="R838" s="61">
        <v>92</v>
      </c>
      <c r="S838" s="61">
        <v>0</v>
      </c>
      <c r="T838" s="61">
        <v>0</v>
      </c>
      <c r="U838" s="61">
        <v>500</v>
      </c>
      <c r="V838" s="61">
        <v>0</v>
      </c>
      <c r="W838" s="61">
        <v>0</v>
      </c>
      <c r="X838" s="61">
        <v>0</v>
      </c>
      <c r="Y838" s="61">
        <v>0</v>
      </c>
      <c r="Z838" s="61">
        <v>0</v>
      </c>
      <c r="AA838" s="86">
        <v>0</v>
      </c>
      <c r="AB838" s="61">
        <v>0</v>
      </c>
      <c r="AC838" s="86">
        <v>0</v>
      </c>
      <c r="AD838" s="61">
        <v>0</v>
      </c>
      <c r="AE838" s="86">
        <v>0</v>
      </c>
      <c r="AF838" s="86">
        <v>0</v>
      </c>
      <c r="AG838" s="86"/>
      <c r="AH838" s="86"/>
    </row>
    <row r="839" s="61" customFormat="1" spans="1:34">
      <c r="A839" s="85">
        <v>5398109</v>
      </c>
      <c r="B839" s="61" t="s">
        <v>1028</v>
      </c>
      <c r="C839" s="61">
        <v>53981</v>
      </c>
      <c r="D839" s="61">
        <v>9</v>
      </c>
      <c r="E839" s="49" t="s">
        <v>464</v>
      </c>
      <c r="F839" s="61">
        <v>2</v>
      </c>
      <c r="G839" s="61">
        <v>2550</v>
      </c>
      <c r="H839" s="61">
        <v>1</v>
      </c>
      <c r="I839" s="61">
        <v>340</v>
      </c>
      <c r="J839" s="61">
        <v>3</v>
      </c>
      <c r="K839" s="61">
        <v>170</v>
      </c>
      <c r="L839" s="61">
        <v>15330</v>
      </c>
      <c r="M839" s="61">
        <v>2409</v>
      </c>
      <c r="N839" s="61">
        <v>1095</v>
      </c>
      <c r="O839" s="61">
        <v>963</v>
      </c>
      <c r="P839" s="61">
        <v>0</v>
      </c>
      <c r="Q839" s="61">
        <v>0</v>
      </c>
      <c r="R839" s="61">
        <v>92</v>
      </c>
      <c r="S839" s="61">
        <v>0</v>
      </c>
      <c r="T839" s="61">
        <v>0</v>
      </c>
      <c r="U839" s="61">
        <v>500</v>
      </c>
      <c r="V839" s="61">
        <v>0</v>
      </c>
      <c r="W839" s="61">
        <v>0</v>
      </c>
      <c r="X839" s="61">
        <v>0</v>
      </c>
      <c r="Y839" s="61">
        <v>0</v>
      </c>
      <c r="Z839" s="61">
        <v>0</v>
      </c>
      <c r="AA839" s="86">
        <v>0</v>
      </c>
      <c r="AB839" s="61">
        <v>0</v>
      </c>
      <c r="AC839" s="86">
        <v>0</v>
      </c>
      <c r="AD839" s="61">
        <v>0</v>
      </c>
      <c r="AE839" s="86">
        <v>0</v>
      </c>
      <c r="AF839" s="86">
        <v>0</v>
      </c>
      <c r="AG839" s="86"/>
      <c r="AH839" s="86"/>
    </row>
    <row r="840" s="61" customFormat="1" spans="1:34">
      <c r="A840" s="85">
        <v>5398110</v>
      </c>
      <c r="B840" s="61" t="s">
        <v>1028</v>
      </c>
      <c r="C840" s="61">
        <v>53981</v>
      </c>
      <c r="D840" s="61">
        <v>10</v>
      </c>
      <c r="E840" s="49" t="s">
        <v>464</v>
      </c>
      <c r="F840" s="61">
        <v>4</v>
      </c>
      <c r="G840" s="61">
        <v>12</v>
      </c>
      <c r="H840" s="61" t="s">
        <v>464</v>
      </c>
      <c r="I840" s="61" t="s">
        <v>464</v>
      </c>
      <c r="J840" s="61" t="s">
        <v>464</v>
      </c>
      <c r="K840" s="61" t="s">
        <v>464</v>
      </c>
      <c r="L840" s="61">
        <v>17710</v>
      </c>
      <c r="M840" s="61">
        <v>2783</v>
      </c>
      <c r="N840" s="61">
        <v>1265</v>
      </c>
      <c r="O840" s="61">
        <v>1113</v>
      </c>
      <c r="P840" s="61">
        <v>0</v>
      </c>
      <c r="Q840" s="61">
        <v>0</v>
      </c>
      <c r="R840" s="61">
        <v>92</v>
      </c>
      <c r="S840" s="61">
        <v>0</v>
      </c>
      <c r="T840" s="61">
        <v>0</v>
      </c>
      <c r="U840" s="61">
        <v>500</v>
      </c>
      <c r="V840" s="61">
        <v>0</v>
      </c>
      <c r="W840" s="61">
        <v>0</v>
      </c>
      <c r="X840" s="61">
        <v>0</v>
      </c>
      <c r="Y840" s="61">
        <v>0</v>
      </c>
      <c r="Z840" s="61">
        <v>0</v>
      </c>
      <c r="AA840" s="86">
        <v>0</v>
      </c>
      <c r="AB840" s="61">
        <v>0</v>
      </c>
      <c r="AC840" s="86">
        <v>0</v>
      </c>
      <c r="AD840" s="61">
        <v>0</v>
      </c>
      <c r="AE840" s="86">
        <v>0</v>
      </c>
      <c r="AF840" s="86">
        <v>0</v>
      </c>
      <c r="AG840" s="86"/>
      <c r="AH840" s="86"/>
    </row>
    <row r="841" s="61" customFormat="1" spans="1:34">
      <c r="A841" s="85">
        <v>5398111</v>
      </c>
      <c r="B841" s="61" t="s">
        <v>1028</v>
      </c>
      <c r="C841" s="61">
        <v>53981</v>
      </c>
      <c r="D841" s="61">
        <v>11</v>
      </c>
      <c r="E841" s="49" t="s">
        <v>464</v>
      </c>
      <c r="F841" s="61">
        <v>1</v>
      </c>
      <c r="G841" s="61">
        <v>1380</v>
      </c>
      <c r="H841" s="61" t="s">
        <v>464</v>
      </c>
      <c r="I841" s="61" t="s">
        <v>464</v>
      </c>
      <c r="J841" s="61" t="s">
        <v>464</v>
      </c>
      <c r="K841" s="61" t="s">
        <v>464</v>
      </c>
      <c r="L841" s="61">
        <v>20930</v>
      </c>
      <c r="M841" s="61">
        <v>3289</v>
      </c>
      <c r="N841" s="61">
        <v>1495</v>
      </c>
      <c r="O841" s="61">
        <v>1315</v>
      </c>
      <c r="P841" s="61">
        <v>0</v>
      </c>
      <c r="Q841" s="61">
        <v>0</v>
      </c>
      <c r="R841" s="61">
        <v>92</v>
      </c>
      <c r="S841" s="61">
        <v>0</v>
      </c>
      <c r="T841" s="61">
        <v>0</v>
      </c>
      <c r="U841" s="61">
        <v>500</v>
      </c>
      <c r="V841" s="61">
        <v>0</v>
      </c>
      <c r="W841" s="61">
        <v>0</v>
      </c>
      <c r="X841" s="61">
        <v>0</v>
      </c>
      <c r="Y841" s="61">
        <v>0</v>
      </c>
      <c r="Z841" s="61">
        <v>0</v>
      </c>
      <c r="AA841" s="86">
        <v>0</v>
      </c>
      <c r="AB841" s="61">
        <v>0</v>
      </c>
      <c r="AC841" s="86">
        <v>0</v>
      </c>
      <c r="AD841" s="61">
        <v>0</v>
      </c>
      <c r="AE841" s="86">
        <v>0</v>
      </c>
      <c r="AF841" s="86">
        <v>0</v>
      </c>
      <c r="AG841" s="86"/>
      <c r="AH841" s="86"/>
    </row>
    <row r="842" s="61" customFormat="1" spans="1:34">
      <c r="A842" s="85">
        <v>5398112</v>
      </c>
      <c r="B842" s="61" t="s">
        <v>1028</v>
      </c>
      <c r="C842" s="61">
        <v>53981</v>
      </c>
      <c r="D842" s="61">
        <v>12</v>
      </c>
      <c r="E842" s="49" t="s">
        <v>464</v>
      </c>
      <c r="F842" s="61">
        <v>19</v>
      </c>
      <c r="G842" s="61">
        <v>1500</v>
      </c>
      <c r="H842" s="61" t="s">
        <v>464</v>
      </c>
      <c r="I842" s="61" t="s">
        <v>464</v>
      </c>
      <c r="J842" s="61" t="s">
        <v>464</v>
      </c>
      <c r="K842" s="61" t="s">
        <v>464</v>
      </c>
      <c r="L842" s="61">
        <v>25340</v>
      </c>
      <c r="M842" s="61">
        <v>3982</v>
      </c>
      <c r="N842" s="61">
        <v>1810</v>
      </c>
      <c r="O842" s="61">
        <v>1592</v>
      </c>
      <c r="P842" s="61">
        <v>0</v>
      </c>
      <c r="Q842" s="61">
        <v>0</v>
      </c>
      <c r="R842" s="61">
        <v>92</v>
      </c>
      <c r="S842" s="61">
        <v>0</v>
      </c>
      <c r="T842" s="61">
        <v>0</v>
      </c>
      <c r="U842" s="61">
        <v>500</v>
      </c>
      <c r="V842" s="61">
        <v>0</v>
      </c>
      <c r="W842" s="61">
        <v>0</v>
      </c>
      <c r="X842" s="61">
        <v>0</v>
      </c>
      <c r="Y842" s="61">
        <v>0</v>
      </c>
      <c r="Z842" s="61">
        <v>0</v>
      </c>
      <c r="AA842" s="86">
        <v>0</v>
      </c>
      <c r="AB842" s="61">
        <v>0</v>
      </c>
      <c r="AC842" s="86">
        <v>0</v>
      </c>
      <c r="AD842" s="61">
        <v>0</v>
      </c>
      <c r="AE842" s="86">
        <v>0</v>
      </c>
      <c r="AF842" s="86">
        <v>0</v>
      </c>
      <c r="AG842" s="86"/>
      <c r="AH842" s="86"/>
    </row>
    <row r="843" s="61" customFormat="1" spans="1:34">
      <c r="A843" s="85">
        <v>5398113</v>
      </c>
      <c r="B843" s="61" t="s">
        <v>1028</v>
      </c>
      <c r="C843" s="61">
        <v>53981</v>
      </c>
      <c r="D843" s="61">
        <v>13</v>
      </c>
      <c r="E843" s="49">
        <v>100331</v>
      </c>
      <c r="F843" s="61" t="s">
        <v>464</v>
      </c>
      <c r="G843" s="61" t="s">
        <v>464</v>
      </c>
      <c r="H843" s="61" t="s">
        <v>464</v>
      </c>
      <c r="I843" s="61" t="s">
        <v>464</v>
      </c>
      <c r="J843" s="61" t="s">
        <v>464</v>
      </c>
      <c r="K843" s="61" t="s">
        <v>464</v>
      </c>
      <c r="L843" s="61">
        <v>31360</v>
      </c>
      <c r="M843" s="61">
        <v>4928</v>
      </c>
      <c r="N843" s="61">
        <v>2240</v>
      </c>
      <c r="O843" s="61">
        <v>1971</v>
      </c>
      <c r="P843" s="61">
        <v>0</v>
      </c>
      <c r="Q843" s="61">
        <v>0</v>
      </c>
      <c r="R843" s="61">
        <v>92</v>
      </c>
      <c r="S843" s="61">
        <v>0</v>
      </c>
      <c r="T843" s="61">
        <v>0</v>
      </c>
      <c r="U843" s="61">
        <v>500</v>
      </c>
      <c r="V843" s="61">
        <v>0</v>
      </c>
      <c r="W843" s="61">
        <v>0</v>
      </c>
      <c r="X843" s="61">
        <v>0</v>
      </c>
      <c r="Y843" s="61">
        <v>0</v>
      </c>
      <c r="Z843" s="61">
        <v>0</v>
      </c>
      <c r="AA843" s="86">
        <v>0</v>
      </c>
      <c r="AB843" s="61">
        <v>0</v>
      </c>
      <c r="AC843" s="86">
        <v>0</v>
      </c>
      <c r="AD843" s="61">
        <v>0</v>
      </c>
      <c r="AE843" s="86">
        <v>0</v>
      </c>
      <c r="AF843" s="86">
        <v>0</v>
      </c>
      <c r="AG843" s="86"/>
      <c r="AH843" s="86"/>
    </row>
    <row r="844" s="61" customFormat="1" spans="1:34">
      <c r="A844" s="85">
        <v>5398114</v>
      </c>
      <c r="B844" s="61" t="s">
        <v>1028</v>
      </c>
      <c r="C844" s="61">
        <v>53981</v>
      </c>
      <c r="D844" s="61">
        <v>14</v>
      </c>
      <c r="E844" s="49" t="s">
        <v>464</v>
      </c>
      <c r="F844" s="61">
        <v>2</v>
      </c>
      <c r="G844" s="61">
        <v>9150</v>
      </c>
      <c r="H844" s="61">
        <v>1</v>
      </c>
      <c r="I844" s="61">
        <v>1220</v>
      </c>
      <c r="J844" s="61">
        <v>3</v>
      </c>
      <c r="K844" s="61">
        <v>610</v>
      </c>
      <c r="L844" s="61">
        <v>39550</v>
      </c>
      <c r="M844" s="61">
        <v>6215</v>
      </c>
      <c r="N844" s="61">
        <v>2825</v>
      </c>
      <c r="O844" s="61">
        <v>2486</v>
      </c>
      <c r="P844" s="61">
        <v>0</v>
      </c>
      <c r="Q844" s="61">
        <v>0</v>
      </c>
      <c r="R844" s="61">
        <v>92</v>
      </c>
      <c r="S844" s="61">
        <v>0</v>
      </c>
      <c r="T844" s="61">
        <v>0</v>
      </c>
      <c r="U844" s="61">
        <v>500</v>
      </c>
      <c r="V844" s="61">
        <v>0</v>
      </c>
      <c r="W844" s="61">
        <v>0</v>
      </c>
      <c r="X844" s="61">
        <v>0</v>
      </c>
      <c r="Y844" s="61">
        <v>0</v>
      </c>
      <c r="Z844" s="61">
        <v>0</v>
      </c>
      <c r="AA844" s="86">
        <v>0</v>
      </c>
      <c r="AB844" s="61">
        <v>0</v>
      </c>
      <c r="AC844" s="86">
        <v>0</v>
      </c>
      <c r="AD844" s="61">
        <v>0</v>
      </c>
      <c r="AE844" s="86">
        <v>0</v>
      </c>
      <c r="AF844" s="86">
        <v>0</v>
      </c>
      <c r="AG844" s="86"/>
      <c r="AH844" s="86"/>
    </row>
    <row r="845" s="61" customFormat="1" spans="1:34">
      <c r="A845" s="85">
        <v>5398115</v>
      </c>
      <c r="B845" s="61" t="s">
        <v>1028</v>
      </c>
      <c r="C845" s="61">
        <v>53981</v>
      </c>
      <c r="D845" s="61">
        <v>15</v>
      </c>
      <c r="E845" s="49" t="s">
        <v>464</v>
      </c>
      <c r="F845" s="61">
        <v>4</v>
      </c>
      <c r="G845" s="61">
        <v>14</v>
      </c>
      <c r="H845" s="61" t="s">
        <v>464</v>
      </c>
      <c r="I845" s="61" t="s">
        <v>464</v>
      </c>
      <c r="J845" s="61" t="s">
        <v>464</v>
      </c>
      <c r="K845" s="61" t="s">
        <v>464</v>
      </c>
      <c r="L845" s="61">
        <v>50750</v>
      </c>
      <c r="M845" s="61">
        <v>7975</v>
      </c>
      <c r="N845" s="61">
        <v>3625</v>
      </c>
      <c r="O845" s="61">
        <v>3190</v>
      </c>
      <c r="P845" s="61">
        <v>0</v>
      </c>
      <c r="Q845" s="61">
        <v>0</v>
      </c>
      <c r="R845" s="61">
        <v>92</v>
      </c>
      <c r="S845" s="61">
        <v>0</v>
      </c>
      <c r="T845" s="61">
        <v>0</v>
      </c>
      <c r="U845" s="61">
        <v>500</v>
      </c>
      <c r="V845" s="61">
        <v>0</v>
      </c>
      <c r="W845" s="61">
        <v>0</v>
      </c>
      <c r="X845" s="61">
        <v>0</v>
      </c>
      <c r="Y845" s="61">
        <v>0</v>
      </c>
      <c r="Z845" s="61">
        <v>0</v>
      </c>
      <c r="AA845" s="86">
        <v>0</v>
      </c>
      <c r="AB845" s="61">
        <v>0</v>
      </c>
      <c r="AC845" s="86">
        <v>0</v>
      </c>
      <c r="AD845" s="61">
        <v>0</v>
      </c>
      <c r="AE845" s="86">
        <v>0</v>
      </c>
      <c r="AF845" s="86">
        <v>0</v>
      </c>
      <c r="AG845" s="86"/>
      <c r="AH845" s="86"/>
    </row>
    <row r="846" s="61" customFormat="1" spans="1:34">
      <c r="A846" s="85">
        <v>5398116</v>
      </c>
      <c r="B846" s="61" t="s">
        <v>1028</v>
      </c>
      <c r="C846" s="61">
        <v>53981</v>
      </c>
      <c r="D846" s="61">
        <v>16</v>
      </c>
      <c r="E846" s="49" t="s">
        <v>464</v>
      </c>
      <c r="F846" s="61">
        <v>1</v>
      </c>
      <c r="G846" s="61">
        <v>6840</v>
      </c>
      <c r="H846" s="61" t="s">
        <v>464</v>
      </c>
      <c r="I846" s="61" t="s">
        <v>464</v>
      </c>
      <c r="J846" s="61" t="s">
        <v>464</v>
      </c>
      <c r="K846" s="61" t="s">
        <v>464</v>
      </c>
      <c r="L846" s="61">
        <v>66080</v>
      </c>
      <c r="M846" s="61">
        <v>10384</v>
      </c>
      <c r="N846" s="61">
        <v>4720</v>
      </c>
      <c r="O846" s="61">
        <v>4153</v>
      </c>
      <c r="P846" s="61">
        <v>0</v>
      </c>
      <c r="Q846" s="61">
        <v>0</v>
      </c>
      <c r="R846" s="61">
        <v>92</v>
      </c>
      <c r="S846" s="61">
        <v>0</v>
      </c>
      <c r="T846" s="61">
        <v>0</v>
      </c>
      <c r="U846" s="61">
        <v>500</v>
      </c>
      <c r="V846" s="61">
        <v>0</v>
      </c>
      <c r="W846" s="61">
        <v>0</v>
      </c>
      <c r="X846" s="61">
        <v>0</v>
      </c>
      <c r="Y846" s="61">
        <v>0</v>
      </c>
      <c r="Z846" s="61">
        <v>0</v>
      </c>
      <c r="AA846" s="86">
        <v>0</v>
      </c>
      <c r="AB846" s="61">
        <v>0</v>
      </c>
      <c r="AC846" s="86">
        <v>0</v>
      </c>
      <c r="AD846" s="61">
        <v>0</v>
      </c>
      <c r="AE846" s="86">
        <v>0</v>
      </c>
      <c r="AF846" s="86">
        <v>0</v>
      </c>
      <c r="AG846" s="86"/>
      <c r="AH846" s="86"/>
    </row>
    <row r="847" s="61" customFormat="1" spans="1:34">
      <c r="A847" s="85">
        <v>5398117</v>
      </c>
      <c r="B847" s="61" t="s">
        <v>1028</v>
      </c>
      <c r="C847" s="61">
        <v>53981</v>
      </c>
      <c r="D847" s="61">
        <v>17</v>
      </c>
      <c r="E847" s="49" t="s">
        <v>464</v>
      </c>
      <c r="F847" s="61">
        <v>20</v>
      </c>
      <c r="G847" s="61">
        <v>2000</v>
      </c>
      <c r="H847" s="61" t="s">
        <v>464</v>
      </c>
      <c r="I847" s="61" t="s">
        <v>464</v>
      </c>
      <c r="J847" s="61" t="s">
        <v>464</v>
      </c>
      <c r="K847" s="61" t="s">
        <v>464</v>
      </c>
      <c r="L847" s="61">
        <v>87080</v>
      </c>
      <c r="M847" s="61">
        <v>13684</v>
      </c>
      <c r="N847" s="61">
        <v>6220</v>
      </c>
      <c r="O847" s="61">
        <v>5473</v>
      </c>
      <c r="P847" s="61">
        <v>0</v>
      </c>
      <c r="Q847" s="61">
        <v>0</v>
      </c>
      <c r="R847" s="61">
        <v>92</v>
      </c>
      <c r="S847" s="61">
        <v>0</v>
      </c>
      <c r="T847" s="61">
        <v>0</v>
      </c>
      <c r="U847" s="61">
        <v>500</v>
      </c>
      <c r="V847" s="61">
        <v>0</v>
      </c>
      <c r="W847" s="61">
        <v>0</v>
      </c>
      <c r="X847" s="61">
        <v>0</v>
      </c>
      <c r="Y847" s="61">
        <v>0</v>
      </c>
      <c r="Z847" s="61">
        <v>0</v>
      </c>
      <c r="AA847" s="86">
        <v>0</v>
      </c>
      <c r="AB847" s="61">
        <v>0</v>
      </c>
      <c r="AC847" s="86">
        <v>0</v>
      </c>
      <c r="AD847" s="61">
        <v>0</v>
      </c>
      <c r="AE847" s="86">
        <v>0</v>
      </c>
      <c r="AF847" s="86">
        <v>0</v>
      </c>
      <c r="AG847" s="86"/>
      <c r="AH847" s="86"/>
    </row>
    <row r="848" s="61" customFormat="1" spans="1:34">
      <c r="A848" s="85">
        <v>5398118</v>
      </c>
      <c r="B848" s="61" t="s">
        <v>1028</v>
      </c>
      <c r="C848" s="61">
        <v>53981</v>
      </c>
      <c r="D848" s="61">
        <v>18</v>
      </c>
      <c r="E848" s="49">
        <v>100341</v>
      </c>
      <c r="F848" s="61" t="s">
        <v>464</v>
      </c>
      <c r="G848" s="61" t="s">
        <v>464</v>
      </c>
      <c r="H848" s="61" t="s">
        <v>464</v>
      </c>
      <c r="I848" s="61" t="s">
        <v>464</v>
      </c>
      <c r="J848" s="61" t="s">
        <v>464</v>
      </c>
      <c r="K848" s="61" t="s">
        <v>464</v>
      </c>
      <c r="L848" s="61">
        <v>115850</v>
      </c>
      <c r="M848" s="61">
        <v>18205</v>
      </c>
      <c r="N848" s="61">
        <v>8275</v>
      </c>
      <c r="O848" s="61">
        <v>7282</v>
      </c>
      <c r="P848" s="61">
        <v>0</v>
      </c>
      <c r="Q848" s="61">
        <v>0</v>
      </c>
      <c r="R848" s="61">
        <v>92</v>
      </c>
      <c r="S848" s="61">
        <v>0</v>
      </c>
      <c r="T848" s="61">
        <v>0</v>
      </c>
      <c r="U848" s="61">
        <v>500</v>
      </c>
      <c r="V848" s="61">
        <v>0</v>
      </c>
      <c r="W848" s="61">
        <v>0</v>
      </c>
      <c r="X848" s="61">
        <v>0</v>
      </c>
      <c r="Y848" s="61">
        <v>0</v>
      </c>
      <c r="Z848" s="61">
        <v>0</v>
      </c>
      <c r="AA848" s="86">
        <v>0</v>
      </c>
      <c r="AB848" s="61">
        <v>0</v>
      </c>
      <c r="AC848" s="86">
        <v>0</v>
      </c>
      <c r="AD848" s="61">
        <v>0</v>
      </c>
      <c r="AE848" s="86">
        <v>0</v>
      </c>
      <c r="AF848" s="86">
        <v>0</v>
      </c>
      <c r="AG848" s="86"/>
      <c r="AH848" s="86"/>
    </row>
    <row r="849" s="61" customFormat="1" spans="1:34">
      <c r="A849" s="85">
        <v>5398119</v>
      </c>
      <c r="B849" s="61" t="s">
        <v>1028</v>
      </c>
      <c r="C849" s="61">
        <v>53981</v>
      </c>
      <c r="D849" s="61">
        <v>19</v>
      </c>
      <c r="E849" s="49" t="s">
        <v>464</v>
      </c>
      <c r="F849" s="61">
        <v>2</v>
      </c>
      <c r="G849" s="61">
        <v>43800</v>
      </c>
      <c r="H849" s="61">
        <v>1</v>
      </c>
      <c r="I849" s="61">
        <v>5840</v>
      </c>
      <c r="J849" s="61">
        <v>3</v>
      </c>
      <c r="K849" s="61">
        <v>2920</v>
      </c>
      <c r="L849" s="61">
        <v>155260</v>
      </c>
      <c r="M849" s="61">
        <v>24398</v>
      </c>
      <c r="N849" s="61">
        <v>11090</v>
      </c>
      <c r="O849" s="61">
        <v>9759</v>
      </c>
      <c r="P849" s="61">
        <v>0</v>
      </c>
      <c r="Q849" s="61">
        <v>0</v>
      </c>
      <c r="R849" s="61">
        <v>92</v>
      </c>
      <c r="S849" s="61">
        <v>0</v>
      </c>
      <c r="T849" s="61">
        <v>0</v>
      </c>
      <c r="U849" s="61">
        <v>500</v>
      </c>
      <c r="V849" s="61">
        <v>0</v>
      </c>
      <c r="W849" s="61">
        <v>0</v>
      </c>
      <c r="X849" s="61">
        <v>0</v>
      </c>
      <c r="Y849" s="61">
        <v>0</v>
      </c>
      <c r="Z849" s="61">
        <v>0</v>
      </c>
      <c r="AA849" s="86">
        <v>0</v>
      </c>
      <c r="AB849" s="61">
        <v>0</v>
      </c>
      <c r="AC849" s="86">
        <v>0</v>
      </c>
      <c r="AD849" s="61">
        <v>0</v>
      </c>
      <c r="AE849" s="86">
        <v>0</v>
      </c>
      <c r="AF849" s="86">
        <v>0</v>
      </c>
      <c r="AG849" s="86"/>
      <c r="AH849" s="86"/>
    </row>
    <row r="850" s="61" customFormat="1" spans="1:34">
      <c r="A850" s="85">
        <v>5398120</v>
      </c>
      <c r="B850" s="61" t="s">
        <v>1028</v>
      </c>
      <c r="C850" s="61">
        <v>53981</v>
      </c>
      <c r="D850" s="61">
        <v>20</v>
      </c>
      <c r="E850" s="49" t="s">
        <v>464</v>
      </c>
      <c r="F850" s="61">
        <v>4</v>
      </c>
      <c r="G850" s="61">
        <v>16</v>
      </c>
      <c r="H850" s="61" t="s">
        <v>464</v>
      </c>
      <c r="I850" s="61" t="s">
        <v>464</v>
      </c>
      <c r="J850" s="61" t="s">
        <v>464</v>
      </c>
      <c r="K850" s="61" t="s">
        <v>464</v>
      </c>
      <c r="L850" s="61">
        <v>209230</v>
      </c>
      <c r="M850" s="61">
        <v>32879</v>
      </c>
      <c r="N850" s="61">
        <v>14945</v>
      </c>
      <c r="O850" s="61">
        <v>13151</v>
      </c>
      <c r="P850" s="61">
        <v>0</v>
      </c>
      <c r="Q850" s="61">
        <v>0</v>
      </c>
      <c r="R850" s="61">
        <v>92</v>
      </c>
      <c r="S850" s="61">
        <v>0</v>
      </c>
      <c r="T850" s="61">
        <v>0</v>
      </c>
      <c r="U850" s="61">
        <v>500</v>
      </c>
      <c r="V850" s="61">
        <v>0</v>
      </c>
      <c r="W850" s="61">
        <v>0</v>
      </c>
      <c r="X850" s="61">
        <v>0</v>
      </c>
      <c r="Y850" s="61">
        <v>0</v>
      </c>
      <c r="Z850" s="61">
        <v>0</v>
      </c>
      <c r="AA850" s="86">
        <v>0</v>
      </c>
      <c r="AB850" s="61">
        <v>0</v>
      </c>
      <c r="AC850" s="86">
        <v>0</v>
      </c>
      <c r="AD850" s="61">
        <v>0</v>
      </c>
      <c r="AE850" s="86">
        <v>0</v>
      </c>
      <c r="AF850" s="86">
        <v>0</v>
      </c>
      <c r="AG850" s="86"/>
      <c r="AH850" s="86"/>
    </row>
    <row r="851" s="61" customFormat="1" spans="1:34">
      <c r="A851" s="85"/>
      <c r="E851" s="84"/>
      <c r="AA851" s="86"/>
      <c r="AC851" s="86"/>
      <c r="AE851" s="86"/>
      <c r="AF851" s="86"/>
      <c r="AG851" s="86"/>
      <c r="AH851" s="86"/>
    </row>
    <row r="852" s="61" customFormat="1" spans="1:34">
      <c r="A852" s="85">
        <v>1399000</v>
      </c>
      <c r="B852" s="61" t="s">
        <v>1029</v>
      </c>
      <c r="C852" s="61">
        <v>13990</v>
      </c>
      <c r="D852" s="61">
        <v>0</v>
      </c>
      <c r="E852" s="49"/>
      <c r="L852" s="61">
        <v>597</v>
      </c>
      <c r="M852" s="61">
        <v>96</v>
      </c>
      <c r="N852" s="61">
        <v>43</v>
      </c>
      <c r="O852" s="61">
        <v>36</v>
      </c>
      <c r="P852" s="61">
        <v>0</v>
      </c>
      <c r="Q852" s="61">
        <v>0</v>
      </c>
      <c r="R852" s="61">
        <v>86</v>
      </c>
      <c r="S852" s="61">
        <v>0</v>
      </c>
      <c r="T852" s="61">
        <v>0</v>
      </c>
      <c r="U852" s="61">
        <v>500</v>
      </c>
      <c r="V852" s="61">
        <v>0</v>
      </c>
      <c r="W852" s="61">
        <v>0</v>
      </c>
      <c r="X852" s="61">
        <v>0</v>
      </c>
      <c r="Y852" s="61">
        <v>0</v>
      </c>
      <c r="Z852" s="61">
        <v>0</v>
      </c>
      <c r="AA852" s="86">
        <v>0</v>
      </c>
      <c r="AB852" s="61">
        <v>0</v>
      </c>
      <c r="AC852" s="86">
        <v>0</v>
      </c>
      <c r="AD852" s="61">
        <v>0</v>
      </c>
      <c r="AE852" s="86">
        <v>0</v>
      </c>
      <c r="AF852" s="86">
        <v>0</v>
      </c>
      <c r="AG852" s="86"/>
      <c r="AH852" s="86"/>
    </row>
    <row r="853" s="61" customFormat="1" spans="1:34">
      <c r="A853" s="85">
        <v>1399001</v>
      </c>
      <c r="B853" s="61" t="s">
        <v>1029</v>
      </c>
      <c r="C853" s="61">
        <v>13990</v>
      </c>
      <c r="D853" s="61">
        <v>1</v>
      </c>
      <c r="E853" s="49" t="s">
        <v>464</v>
      </c>
      <c r="F853" s="61">
        <v>1</v>
      </c>
      <c r="G853" s="61">
        <v>170</v>
      </c>
      <c r="H853" s="61" t="s">
        <v>464</v>
      </c>
      <c r="I853" s="61" t="s">
        <v>464</v>
      </c>
      <c r="J853" s="61" t="s">
        <v>464</v>
      </c>
      <c r="K853" s="61" t="s">
        <v>464</v>
      </c>
      <c r="L853" s="61">
        <v>1313</v>
      </c>
      <c r="M853" s="61">
        <v>211</v>
      </c>
      <c r="N853" s="61">
        <v>94</v>
      </c>
      <c r="O853" s="61">
        <v>79</v>
      </c>
      <c r="P853" s="61">
        <v>0</v>
      </c>
      <c r="Q853" s="61">
        <v>0</v>
      </c>
      <c r="R853" s="61">
        <v>86</v>
      </c>
      <c r="S853" s="61">
        <v>0</v>
      </c>
      <c r="T853" s="61">
        <v>0</v>
      </c>
      <c r="U853" s="61">
        <v>500</v>
      </c>
      <c r="V853" s="61">
        <v>0</v>
      </c>
      <c r="W853" s="61">
        <v>0</v>
      </c>
      <c r="X853" s="61">
        <v>0</v>
      </c>
      <c r="Y853" s="61">
        <v>0</v>
      </c>
      <c r="Z853" s="61">
        <v>0</v>
      </c>
      <c r="AA853" s="86">
        <v>0</v>
      </c>
      <c r="AB853" s="61">
        <v>0</v>
      </c>
      <c r="AC853" s="86">
        <v>0</v>
      </c>
      <c r="AD853" s="61">
        <v>0</v>
      </c>
      <c r="AE853" s="86">
        <v>0</v>
      </c>
      <c r="AF853" s="86">
        <v>0</v>
      </c>
      <c r="AG853" s="86"/>
      <c r="AH853" s="86"/>
    </row>
    <row r="854" s="61" customFormat="1" spans="1:34">
      <c r="A854" s="85">
        <v>1399002</v>
      </c>
      <c r="B854" s="61" t="s">
        <v>1029</v>
      </c>
      <c r="C854" s="61">
        <v>13990</v>
      </c>
      <c r="D854" s="61">
        <v>2</v>
      </c>
      <c r="E854" s="49">
        <v>100311</v>
      </c>
      <c r="F854" s="61" t="s">
        <v>464</v>
      </c>
      <c r="G854" s="61" t="s">
        <v>464</v>
      </c>
      <c r="H854" s="61" t="s">
        <v>464</v>
      </c>
      <c r="I854" s="61" t="s">
        <v>464</v>
      </c>
      <c r="J854" s="61" t="s">
        <v>464</v>
      </c>
      <c r="K854" s="61" t="s">
        <v>464</v>
      </c>
      <c r="L854" s="61">
        <v>2208</v>
      </c>
      <c r="M854" s="61">
        <v>355</v>
      </c>
      <c r="N854" s="61">
        <v>159</v>
      </c>
      <c r="O854" s="61">
        <v>133</v>
      </c>
      <c r="P854" s="61">
        <v>0</v>
      </c>
      <c r="Q854" s="61">
        <v>0</v>
      </c>
      <c r="R854" s="61">
        <v>86</v>
      </c>
      <c r="S854" s="61">
        <v>0</v>
      </c>
      <c r="T854" s="61">
        <v>0</v>
      </c>
      <c r="U854" s="61">
        <v>500</v>
      </c>
      <c r="V854" s="61">
        <v>0</v>
      </c>
      <c r="W854" s="61">
        <v>0</v>
      </c>
      <c r="X854" s="61">
        <v>0</v>
      </c>
      <c r="Y854" s="61">
        <v>0</v>
      </c>
      <c r="Z854" s="61">
        <v>0</v>
      </c>
      <c r="AA854" s="86">
        <v>0</v>
      </c>
      <c r="AB854" s="61">
        <v>0</v>
      </c>
      <c r="AC854" s="86">
        <v>0</v>
      </c>
      <c r="AD854" s="61">
        <v>0</v>
      </c>
      <c r="AE854" s="86">
        <v>0</v>
      </c>
      <c r="AF854" s="86">
        <v>0</v>
      </c>
      <c r="AG854" s="86"/>
      <c r="AH854" s="86"/>
    </row>
    <row r="855" s="61" customFormat="1" spans="1:34">
      <c r="A855" s="85">
        <v>1399003</v>
      </c>
      <c r="B855" s="61" t="s">
        <v>1029</v>
      </c>
      <c r="C855" s="61">
        <v>13990</v>
      </c>
      <c r="D855" s="61">
        <v>3</v>
      </c>
      <c r="E855" s="49" t="s">
        <v>464</v>
      </c>
      <c r="F855" s="61">
        <v>1</v>
      </c>
      <c r="G855" s="61">
        <v>330</v>
      </c>
      <c r="H855" s="61" t="s">
        <v>464</v>
      </c>
      <c r="I855" s="61" t="s">
        <v>464</v>
      </c>
      <c r="J855" s="61" t="s">
        <v>464</v>
      </c>
      <c r="K855" s="61" t="s">
        <v>464</v>
      </c>
      <c r="L855" s="61">
        <v>3402</v>
      </c>
      <c r="M855" s="61">
        <v>547</v>
      </c>
      <c r="N855" s="61">
        <v>245</v>
      </c>
      <c r="O855" s="61">
        <v>205</v>
      </c>
      <c r="P855" s="61">
        <v>0</v>
      </c>
      <c r="Q855" s="61">
        <v>0</v>
      </c>
      <c r="R855" s="61">
        <v>86</v>
      </c>
      <c r="S855" s="61">
        <v>0</v>
      </c>
      <c r="T855" s="61">
        <v>0</v>
      </c>
      <c r="U855" s="61">
        <v>500</v>
      </c>
      <c r="V855" s="61">
        <v>0</v>
      </c>
      <c r="W855" s="61">
        <v>0</v>
      </c>
      <c r="X855" s="61">
        <v>0</v>
      </c>
      <c r="Y855" s="61">
        <v>0</v>
      </c>
      <c r="Z855" s="61">
        <v>0</v>
      </c>
      <c r="AA855" s="86">
        <v>0</v>
      </c>
      <c r="AB855" s="61">
        <v>0</v>
      </c>
      <c r="AC855" s="86">
        <v>0</v>
      </c>
      <c r="AD855" s="61">
        <v>0</v>
      </c>
      <c r="AE855" s="86">
        <v>0</v>
      </c>
      <c r="AF855" s="86">
        <v>0</v>
      </c>
      <c r="AG855" s="86"/>
      <c r="AH855" s="86"/>
    </row>
    <row r="856" s="61" customFormat="1" spans="1:34">
      <c r="A856" s="85">
        <v>1399004</v>
      </c>
      <c r="B856" s="61" t="s">
        <v>1029</v>
      </c>
      <c r="C856" s="61">
        <v>13990</v>
      </c>
      <c r="D856" s="61">
        <v>4</v>
      </c>
      <c r="E856" s="49" t="s">
        <v>464</v>
      </c>
      <c r="F856" s="61">
        <v>2</v>
      </c>
      <c r="G856" s="61">
        <v>825</v>
      </c>
      <c r="H856" s="61">
        <v>1</v>
      </c>
      <c r="I856" s="61">
        <v>110</v>
      </c>
      <c r="J856" s="61">
        <v>3</v>
      </c>
      <c r="K856" s="61">
        <v>55</v>
      </c>
      <c r="L856" s="61">
        <v>4716</v>
      </c>
      <c r="M856" s="61">
        <v>758</v>
      </c>
      <c r="N856" s="61">
        <v>339</v>
      </c>
      <c r="O856" s="61">
        <v>284</v>
      </c>
      <c r="P856" s="61">
        <v>0</v>
      </c>
      <c r="Q856" s="61">
        <v>0</v>
      </c>
      <c r="R856" s="61">
        <v>86</v>
      </c>
      <c r="S856" s="61">
        <v>0</v>
      </c>
      <c r="T856" s="61">
        <v>0</v>
      </c>
      <c r="U856" s="61">
        <v>500</v>
      </c>
      <c r="V856" s="61">
        <v>0</v>
      </c>
      <c r="W856" s="61">
        <v>0</v>
      </c>
      <c r="X856" s="61">
        <v>0</v>
      </c>
      <c r="Y856" s="61">
        <v>0</v>
      </c>
      <c r="Z856" s="61">
        <v>0</v>
      </c>
      <c r="AA856" s="86">
        <v>0</v>
      </c>
      <c r="AB856" s="61">
        <v>0</v>
      </c>
      <c r="AC856" s="86">
        <v>0</v>
      </c>
      <c r="AD856" s="61">
        <v>0</v>
      </c>
      <c r="AE856" s="86">
        <v>0</v>
      </c>
      <c r="AF856" s="86">
        <v>0</v>
      </c>
      <c r="AG856" s="86"/>
      <c r="AH856" s="86"/>
    </row>
    <row r="857" s="61" customFormat="1" spans="1:34">
      <c r="A857" s="85">
        <v>1399005</v>
      </c>
      <c r="B857" s="61" t="s">
        <v>1029</v>
      </c>
      <c r="C857" s="61">
        <v>13990</v>
      </c>
      <c r="D857" s="61">
        <v>5</v>
      </c>
      <c r="E857" s="49" t="s">
        <v>464</v>
      </c>
      <c r="F857" s="61">
        <v>4</v>
      </c>
      <c r="G857" s="61">
        <v>5</v>
      </c>
      <c r="H857" s="61" t="s">
        <v>464</v>
      </c>
      <c r="I857" s="61" t="s">
        <v>464</v>
      </c>
      <c r="J857" s="61" t="s">
        <v>464</v>
      </c>
      <c r="K857" s="61" t="s">
        <v>464</v>
      </c>
      <c r="L857" s="61">
        <v>6149</v>
      </c>
      <c r="M857" s="61">
        <v>988</v>
      </c>
      <c r="N857" s="61">
        <v>442</v>
      </c>
      <c r="O857" s="61">
        <v>370</v>
      </c>
      <c r="P857" s="61">
        <v>0</v>
      </c>
      <c r="Q857" s="61">
        <v>0</v>
      </c>
      <c r="R857" s="61">
        <v>86</v>
      </c>
      <c r="S857" s="61">
        <v>0</v>
      </c>
      <c r="T857" s="61">
        <v>0</v>
      </c>
      <c r="U857" s="61">
        <v>500</v>
      </c>
      <c r="V857" s="61">
        <v>0</v>
      </c>
      <c r="W857" s="61">
        <v>0</v>
      </c>
      <c r="X857" s="61">
        <v>0</v>
      </c>
      <c r="Y857" s="61">
        <v>0</v>
      </c>
      <c r="Z857" s="61">
        <v>0</v>
      </c>
      <c r="AA857" s="86">
        <v>0</v>
      </c>
      <c r="AB857" s="61">
        <v>0</v>
      </c>
      <c r="AC857" s="86">
        <v>0</v>
      </c>
      <c r="AD857" s="61">
        <v>0</v>
      </c>
      <c r="AE857" s="86">
        <v>0</v>
      </c>
      <c r="AF857" s="86">
        <v>0</v>
      </c>
      <c r="AG857" s="86"/>
      <c r="AH857" s="86"/>
    </row>
    <row r="858" s="61" customFormat="1" spans="1:34">
      <c r="A858" s="85">
        <v>1399006</v>
      </c>
      <c r="B858" s="61" t="s">
        <v>1029</v>
      </c>
      <c r="C858" s="61">
        <v>13990</v>
      </c>
      <c r="D858" s="61">
        <v>6</v>
      </c>
      <c r="E858" s="49" t="s">
        <v>464</v>
      </c>
      <c r="F858" s="61">
        <v>1</v>
      </c>
      <c r="G858" s="61">
        <v>390</v>
      </c>
      <c r="H858" s="61" t="s">
        <v>464</v>
      </c>
      <c r="I858" s="61" t="s">
        <v>464</v>
      </c>
      <c r="J858" s="61" t="s">
        <v>464</v>
      </c>
      <c r="K858" s="61" t="s">
        <v>464</v>
      </c>
      <c r="L858" s="61">
        <v>7701</v>
      </c>
      <c r="M858" s="61">
        <v>1238</v>
      </c>
      <c r="N858" s="61">
        <v>554</v>
      </c>
      <c r="O858" s="61">
        <v>464</v>
      </c>
      <c r="P858" s="61">
        <v>0</v>
      </c>
      <c r="Q858" s="61">
        <v>0</v>
      </c>
      <c r="R858" s="61">
        <v>86</v>
      </c>
      <c r="S858" s="61">
        <v>0</v>
      </c>
      <c r="T858" s="61">
        <v>0</v>
      </c>
      <c r="U858" s="61">
        <v>500</v>
      </c>
      <c r="V858" s="61">
        <v>0</v>
      </c>
      <c r="W858" s="61">
        <v>0</v>
      </c>
      <c r="X858" s="61">
        <v>0</v>
      </c>
      <c r="Y858" s="61">
        <v>0</v>
      </c>
      <c r="Z858" s="61">
        <v>0</v>
      </c>
      <c r="AA858" s="86">
        <v>0</v>
      </c>
      <c r="AB858" s="61">
        <v>0</v>
      </c>
      <c r="AC858" s="86">
        <v>0</v>
      </c>
      <c r="AD858" s="61">
        <v>0</v>
      </c>
      <c r="AE858" s="86">
        <v>0</v>
      </c>
      <c r="AF858" s="86">
        <v>0</v>
      </c>
      <c r="AG858" s="86"/>
      <c r="AH858" s="86"/>
    </row>
    <row r="859" s="61" customFormat="1" spans="1:34">
      <c r="A859" s="85">
        <v>1399007</v>
      </c>
      <c r="B859" s="61" t="s">
        <v>1029</v>
      </c>
      <c r="C859" s="61">
        <v>13990</v>
      </c>
      <c r="D859" s="61">
        <v>7</v>
      </c>
      <c r="E859" s="49" t="s">
        <v>464</v>
      </c>
      <c r="F859" s="61">
        <v>20</v>
      </c>
      <c r="G859" s="61">
        <v>500</v>
      </c>
      <c r="H859" s="61" t="s">
        <v>464</v>
      </c>
      <c r="I859" s="61" t="s">
        <v>464</v>
      </c>
      <c r="J859" s="61" t="s">
        <v>464</v>
      </c>
      <c r="K859" s="61" t="s">
        <v>464</v>
      </c>
      <c r="L859" s="61">
        <v>9372</v>
      </c>
      <c r="M859" s="61">
        <v>1507</v>
      </c>
      <c r="N859" s="61">
        <v>675</v>
      </c>
      <c r="O859" s="61">
        <v>565</v>
      </c>
      <c r="P859" s="61">
        <v>0</v>
      </c>
      <c r="Q859" s="61">
        <v>0</v>
      </c>
      <c r="R859" s="61">
        <v>86</v>
      </c>
      <c r="S859" s="61">
        <v>0</v>
      </c>
      <c r="T859" s="61">
        <v>0</v>
      </c>
      <c r="U859" s="61">
        <v>500</v>
      </c>
      <c r="V859" s="61">
        <v>0</v>
      </c>
      <c r="W859" s="61">
        <v>0</v>
      </c>
      <c r="X859" s="61">
        <v>0</v>
      </c>
      <c r="Y859" s="61">
        <v>0</v>
      </c>
      <c r="Z859" s="61">
        <v>0</v>
      </c>
      <c r="AA859" s="86">
        <v>0</v>
      </c>
      <c r="AB859" s="61">
        <v>0</v>
      </c>
      <c r="AC859" s="86">
        <v>0</v>
      </c>
      <c r="AD859" s="61">
        <v>0</v>
      </c>
      <c r="AE859" s="86">
        <v>0</v>
      </c>
      <c r="AF859" s="86">
        <v>0</v>
      </c>
      <c r="AG859" s="86"/>
      <c r="AH859" s="86"/>
    </row>
    <row r="860" s="61" customFormat="1" spans="1:34">
      <c r="A860" s="85">
        <v>1399008</v>
      </c>
      <c r="B860" s="61" t="s">
        <v>1029</v>
      </c>
      <c r="C860" s="61">
        <v>13990</v>
      </c>
      <c r="D860" s="61">
        <v>8</v>
      </c>
      <c r="E860" s="49">
        <v>100321</v>
      </c>
      <c r="F860" s="61" t="s">
        <v>464</v>
      </c>
      <c r="G860" s="61" t="s">
        <v>464</v>
      </c>
      <c r="H860" s="61" t="s">
        <v>464</v>
      </c>
      <c r="I860" s="61" t="s">
        <v>464</v>
      </c>
      <c r="J860" s="61" t="s">
        <v>464</v>
      </c>
      <c r="K860" s="61" t="s">
        <v>464</v>
      </c>
      <c r="L860" s="61">
        <v>11163</v>
      </c>
      <c r="M860" s="61">
        <v>1795</v>
      </c>
      <c r="N860" s="61">
        <v>804</v>
      </c>
      <c r="O860" s="61">
        <v>673</v>
      </c>
      <c r="P860" s="61">
        <v>0</v>
      </c>
      <c r="Q860" s="61">
        <v>0</v>
      </c>
      <c r="R860" s="61">
        <v>86</v>
      </c>
      <c r="S860" s="61">
        <v>0</v>
      </c>
      <c r="T860" s="61">
        <v>0</v>
      </c>
      <c r="U860" s="61">
        <v>500</v>
      </c>
      <c r="V860" s="61">
        <v>0</v>
      </c>
      <c r="W860" s="61">
        <v>0</v>
      </c>
      <c r="X860" s="61">
        <v>0</v>
      </c>
      <c r="Y860" s="61">
        <v>0</v>
      </c>
      <c r="Z860" s="61">
        <v>0</v>
      </c>
      <c r="AA860" s="86">
        <v>0</v>
      </c>
      <c r="AB860" s="61">
        <v>0</v>
      </c>
      <c r="AC860" s="86">
        <v>0</v>
      </c>
      <c r="AD860" s="61">
        <v>0</v>
      </c>
      <c r="AE860" s="86">
        <v>0</v>
      </c>
      <c r="AF860" s="86">
        <v>0</v>
      </c>
      <c r="AG860" s="86"/>
      <c r="AH860" s="86"/>
    </row>
    <row r="861" s="61" customFormat="1" spans="1:34">
      <c r="A861" s="85">
        <v>1399009</v>
      </c>
      <c r="B861" s="61" t="s">
        <v>1029</v>
      </c>
      <c r="C861" s="61">
        <v>13990</v>
      </c>
      <c r="D861" s="61">
        <v>9</v>
      </c>
      <c r="E861" s="49" t="s">
        <v>464</v>
      </c>
      <c r="F861" s="61">
        <v>2</v>
      </c>
      <c r="G861" s="61">
        <v>1275</v>
      </c>
      <c r="H861" s="61">
        <v>1</v>
      </c>
      <c r="I861" s="61">
        <v>170</v>
      </c>
      <c r="J861" s="61">
        <v>3</v>
      </c>
      <c r="K861" s="61">
        <v>85</v>
      </c>
      <c r="L861" s="61">
        <v>13074</v>
      </c>
      <c r="M861" s="61">
        <v>2102</v>
      </c>
      <c r="N861" s="61">
        <v>941</v>
      </c>
      <c r="O861" s="61">
        <v>788</v>
      </c>
      <c r="P861" s="61">
        <v>0</v>
      </c>
      <c r="Q861" s="61">
        <v>0</v>
      </c>
      <c r="R861" s="61">
        <v>86</v>
      </c>
      <c r="S861" s="61">
        <v>0</v>
      </c>
      <c r="T861" s="61">
        <v>0</v>
      </c>
      <c r="U861" s="61">
        <v>500</v>
      </c>
      <c r="V861" s="61">
        <v>0</v>
      </c>
      <c r="W861" s="61">
        <v>0</v>
      </c>
      <c r="X861" s="61">
        <v>0</v>
      </c>
      <c r="Y861" s="61">
        <v>0</v>
      </c>
      <c r="Z861" s="61">
        <v>0</v>
      </c>
      <c r="AA861" s="86">
        <v>0</v>
      </c>
      <c r="AB861" s="61">
        <v>0</v>
      </c>
      <c r="AC861" s="86">
        <v>0</v>
      </c>
      <c r="AD861" s="61">
        <v>0</v>
      </c>
      <c r="AE861" s="86">
        <v>0</v>
      </c>
      <c r="AF861" s="86">
        <v>0</v>
      </c>
      <c r="AG861" s="86"/>
      <c r="AH861" s="86"/>
    </row>
    <row r="862" s="61" customFormat="1" spans="1:34">
      <c r="A862" s="85">
        <v>1399010</v>
      </c>
      <c r="B862" s="61" t="s">
        <v>1029</v>
      </c>
      <c r="C862" s="61">
        <v>13990</v>
      </c>
      <c r="D862" s="61">
        <v>10</v>
      </c>
      <c r="E862" s="49" t="s">
        <v>464</v>
      </c>
      <c r="F862" s="61">
        <v>4</v>
      </c>
      <c r="G862" s="61">
        <v>6</v>
      </c>
      <c r="H862" s="61" t="s">
        <v>464</v>
      </c>
      <c r="I862" s="61" t="s">
        <v>464</v>
      </c>
      <c r="J862" s="61" t="s">
        <v>464</v>
      </c>
      <c r="K862" s="61" t="s">
        <v>464</v>
      </c>
      <c r="L862" s="61">
        <v>15104</v>
      </c>
      <c r="M862" s="61">
        <v>2428</v>
      </c>
      <c r="N862" s="61">
        <v>1087</v>
      </c>
      <c r="O862" s="61">
        <v>910</v>
      </c>
      <c r="P862" s="61">
        <v>0</v>
      </c>
      <c r="Q862" s="61">
        <v>0</v>
      </c>
      <c r="R862" s="61">
        <v>86</v>
      </c>
      <c r="S862" s="61">
        <v>0</v>
      </c>
      <c r="T862" s="61">
        <v>0</v>
      </c>
      <c r="U862" s="61">
        <v>500</v>
      </c>
      <c r="V862" s="61">
        <v>0</v>
      </c>
      <c r="W862" s="61">
        <v>0</v>
      </c>
      <c r="X862" s="61">
        <v>0</v>
      </c>
      <c r="Y862" s="61">
        <v>0</v>
      </c>
      <c r="Z862" s="61">
        <v>0</v>
      </c>
      <c r="AA862" s="86">
        <v>0</v>
      </c>
      <c r="AB862" s="61">
        <v>0</v>
      </c>
      <c r="AC862" s="86">
        <v>0</v>
      </c>
      <c r="AD862" s="61">
        <v>0</v>
      </c>
      <c r="AE862" s="86">
        <v>0</v>
      </c>
      <c r="AF862" s="86">
        <v>0</v>
      </c>
      <c r="AG862" s="86"/>
      <c r="AH862" s="86"/>
    </row>
    <row r="863" s="61" customFormat="1" spans="1:34">
      <c r="A863" s="85">
        <v>1399011</v>
      </c>
      <c r="B863" s="61" t="s">
        <v>1029</v>
      </c>
      <c r="C863" s="61">
        <v>13990</v>
      </c>
      <c r="D863" s="61">
        <v>11</v>
      </c>
      <c r="E863" s="49" t="s">
        <v>464</v>
      </c>
      <c r="F863" s="61">
        <v>1</v>
      </c>
      <c r="G863" s="61">
        <v>690</v>
      </c>
      <c r="H863" s="61" t="s">
        <v>464</v>
      </c>
      <c r="I863" s="61" t="s">
        <v>464</v>
      </c>
      <c r="J863" s="61" t="s">
        <v>464</v>
      </c>
      <c r="K863" s="61" t="s">
        <v>464</v>
      </c>
      <c r="L863" s="61">
        <v>17850</v>
      </c>
      <c r="M863" s="61">
        <v>2870</v>
      </c>
      <c r="N863" s="61">
        <v>1285</v>
      </c>
      <c r="O863" s="61">
        <v>1076</v>
      </c>
      <c r="P863" s="61">
        <v>0</v>
      </c>
      <c r="Q863" s="61">
        <v>0</v>
      </c>
      <c r="R863" s="61">
        <v>86</v>
      </c>
      <c r="S863" s="61">
        <v>0</v>
      </c>
      <c r="T863" s="61">
        <v>0</v>
      </c>
      <c r="U863" s="61">
        <v>500</v>
      </c>
      <c r="V863" s="61">
        <v>0</v>
      </c>
      <c r="W863" s="61">
        <v>0</v>
      </c>
      <c r="X863" s="61">
        <v>0</v>
      </c>
      <c r="Y863" s="61">
        <v>0</v>
      </c>
      <c r="Z863" s="61">
        <v>0</v>
      </c>
      <c r="AA863" s="86">
        <v>0</v>
      </c>
      <c r="AB863" s="61">
        <v>0</v>
      </c>
      <c r="AC863" s="86">
        <v>0</v>
      </c>
      <c r="AD863" s="61">
        <v>0</v>
      </c>
      <c r="AE863" s="86">
        <v>0</v>
      </c>
      <c r="AF863" s="86">
        <v>0</v>
      </c>
      <c r="AG863" s="86"/>
      <c r="AH863" s="86"/>
    </row>
    <row r="864" s="61" customFormat="1" spans="1:34">
      <c r="A864" s="85">
        <v>1399012</v>
      </c>
      <c r="B864" s="61" t="s">
        <v>1029</v>
      </c>
      <c r="C864" s="61">
        <v>13990</v>
      </c>
      <c r="D864" s="61">
        <v>12</v>
      </c>
      <c r="E864" s="49" t="s">
        <v>464</v>
      </c>
      <c r="F864" s="61">
        <v>19</v>
      </c>
      <c r="G864" s="61">
        <v>1000</v>
      </c>
      <c r="H864" s="61" t="s">
        <v>464</v>
      </c>
      <c r="I864" s="61" t="s">
        <v>464</v>
      </c>
      <c r="J864" s="61" t="s">
        <v>464</v>
      </c>
      <c r="K864" s="61" t="s">
        <v>464</v>
      </c>
      <c r="L864" s="61">
        <v>21611</v>
      </c>
      <c r="M864" s="61">
        <v>3475</v>
      </c>
      <c r="N864" s="61">
        <v>1556</v>
      </c>
      <c r="O864" s="61">
        <v>1303</v>
      </c>
      <c r="P864" s="61">
        <v>0</v>
      </c>
      <c r="Q864" s="61">
        <v>0</v>
      </c>
      <c r="R864" s="61">
        <v>86</v>
      </c>
      <c r="S864" s="61">
        <v>0</v>
      </c>
      <c r="T864" s="61">
        <v>0</v>
      </c>
      <c r="U864" s="61">
        <v>500</v>
      </c>
      <c r="V864" s="61">
        <v>0</v>
      </c>
      <c r="W864" s="61">
        <v>0</v>
      </c>
      <c r="X864" s="61">
        <v>0</v>
      </c>
      <c r="Y864" s="61">
        <v>0</v>
      </c>
      <c r="Z864" s="61">
        <v>0</v>
      </c>
      <c r="AA864" s="86">
        <v>0</v>
      </c>
      <c r="AB864" s="61">
        <v>0</v>
      </c>
      <c r="AC864" s="86">
        <v>0</v>
      </c>
      <c r="AD864" s="61">
        <v>0</v>
      </c>
      <c r="AE864" s="86">
        <v>0</v>
      </c>
      <c r="AF864" s="86">
        <v>0</v>
      </c>
      <c r="AG864" s="86"/>
      <c r="AH864" s="86"/>
    </row>
    <row r="865" s="61" customFormat="1" spans="1:34">
      <c r="A865" s="85">
        <v>1399013</v>
      </c>
      <c r="B865" s="61" t="s">
        <v>1029</v>
      </c>
      <c r="C865" s="61">
        <v>13990</v>
      </c>
      <c r="D865" s="61">
        <v>13</v>
      </c>
      <c r="E865" s="49">
        <v>100331</v>
      </c>
      <c r="F865" s="61" t="s">
        <v>464</v>
      </c>
      <c r="G865" s="61" t="s">
        <v>464</v>
      </c>
      <c r="H865" s="61" t="s">
        <v>464</v>
      </c>
      <c r="I865" s="61" t="s">
        <v>464</v>
      </c>
      <c r="J865" s="61" t="s">
        <v>464</v>
      </c>
      <c r="K865" s="61" t="s">
        <v>464</v>
      </c>
      <c r="L865" s="61">
        <v>26745</v>
      </c>
      <c r="M865" s="61">
        <v>4300</v>
      </c>
      <c r="N865" s="61">
        <v>1926</v>
      </c>
      <c r="O865" s="61">
        <v>1612</v>
      </c>
      <c r="P865" s="61">
        <v>0</v>
      </c>
      <c r="Q865" s="61">
        <v>0</v>
      </c>
      <c r="R865" s="61">
        <v>86</v>
      </c>
      <c r="S865" s="61">
        <v>0</v>
      </c>
      <c r="T865" s="61">
        <v>0</v>
      </c>
      <c r="U865" s="61">
        <v>500</v>
      </c>
      <c r="V865" s="61">
        <v>0</v>
      </c>
      <c r="W865" s="61">
        <v>0</v>
      </c>
      <c r="X865" s="61">
        <v>0</v>
      </c>
      <c r="Y865" s="61">
        <v>0</v>
      </c>
      <c r="Z865" s="61">
        <v>0</v>
      </c>
      <c r="AA865" s="86">
        <v>0</v>
      </c>
      <c r="AB865" s="61">
        <v>0</v>
      </c>
      <c r="AC865" s="86">
        <v>0</v>
      </c>
      <c r="AD865" s="61">
        <v>0</v>
      </c>
      <c r="AE865" s="86">
        <v>0</v>
      </c>
      <c r="AF865" s="86">
        <v>0</v>
      </c>
      <c r="AG865" s="86"/>
      <c r="AH865" s="86"/>
    </row>
    <row r="866" s="61" customFormat="1" spans="1:34">
      <c r="A866" s="85">
        <v>1399014</v>
      </c>
      <c r="B866" s="61" t="s">
        <v>1029</v>
      </c>
      <c r="C866" s="61">
        <v>13990</v>
      </c>
      <c r="D866" s="61">
        <v>14</v>
      </c>
      <c r="E866" s="49" t="s">
        <v>464</v>
      </c>
      <c r="F866" s="61">
        <v>2</v>
      </c>
      <c r="G866" s="61">
        <v>4575</v>
      </c>
      <c r="H866" s="61">
        <v>1</v>
      </c>
      <c r="I866" s="61">
        <v>610</v>
      </c>
      <c r="J866" s="61">
        <v>3</v>
      </c>
      <c r="K866" s="61">
        <v>305</v>
      </c>
      <c r="L866" s="61">
        <v>33730</v>
      </c>
      <c r="M866" s="61">
        <v>5424</v>
      </c>
      <c r="N866" s="61">
        <v>2429</v>
      </c>
      <c r="O866" s="61">
        <v>2034</v>
      </c>
      <c r="P866" s="61">
        <v>0</v>
      </c>
      <c r="Q866" s="61">
        <v>0</v>
      </c>
      <c r="R866" s="61">
        <v>86</v>
      </c>
      <c r="S866" s="61">
        <v>0</v>
      </c>
      <c r="T866" s="61">
        <v>0</v>
      </c>
      <c r="U866" s="61">
        <v>500</v>
      </c>
      <c r="V866" s="61">
        <v>0</v>
      </c>
      <c r="W866" s="61">
        <v>0</v>
      </c>
      <c r="X866" s="61">
        <v>0</v>
      </c>
      <c r="Y866" s="61">
        <v>0</v>
      </c>
      <c r="Z866" s="61">
        <v>0</v>
      </c>
      <c r="AA866" s="86">
        <v>0</v>
      </c>
      <c r="AB866" s="61">
        <v>0</v>
      </c>
      <c r="AC866" s="86">
        <v>0</v>
      </c>
      <c r="AD866" s="61">
        <v>0</v>
      </c>
      <c r="AE866" s="86">
        <v>0</v>
      </c>
      <c r="AF866" s="86">
        <v>0</v>
      </c>
      <c r="AG866" s="86"/>
      <c r="AH866" s="86"/>
    </row>
    <row r="867" s="61" customFormat="1" spans="1:34">
      <c r="A867" s="85">
        <v>1399015</v>
      </c>
      <c r="B867" s="61" t="s">
        <v>1029</v>
      </c>
      <c r="C867" s="61">
        <v>13990</v>
      </c>
      <c r="D867" s="61">
        <v>15</v>
      </c>
      <c r="E867" s="49" t="s">
        <v>464</v>
      </c>
      <c r="F867" s="61">
        <v>4</v>
      </c>
      <c r="G867" s="61">
        <v>7</v>
      </c>
      <c r="H867" s="61" t="s">
        <v>464</v>
      </c>
      <c r="I867" s="61" t="s">
        <v>464</v>
      </c>
      <c r="J867" s="61" t="s">
        <v>464</v>
      </c>
      <c r="K867" s="61" t="s">
        <v>464</v>
      </c>
      <c r="L867" s="61">
        <v>43282</v>
      </c>
      <c r="M867" s="61">
        <v>6960</v>
      </c>
      <c r="N867" s="61">
        <v>3117</v>
      </c>
      <c r="O867" s="61">
        <v>2610</v>
      </c>
      <c r="P867" s="61">
        <v>0</v>
      </c>
      <c r="Q867" s="61">
        <v>0</v>
      </c>
      <c r="R867" s="61">
        <v>86</v>
      </c>
      <c r="S867" s="61">
        <v>0</v>
      </c>
      <c r="T867" s="61">
        <v>0</v>
      </c>
      <c r="U867" s="61">
        <v>500</v>
      </c>
      <c r="V867" s="61">
        <v>0</v>
      </c>
      <c r="W867" s="61">
        <v>0</v>
      </c>
      <c r="X867" s="61">
        <v>0</v>
      </c>
      <c r="Y867" s="61">
        <v>0</v>
      </c>
      <c r="Z867" s="61">
        <v>0</v>
      </c>
      <c r="AA867" s="86">
        <v>0</v>
      </c>
      <c r="AB867" s="61">
        <v>0</v>
      </c>
      <c r="AC867" s="86">
        <v>0</v>
      </c>
      <c r="AD867" s="61">
        <v>0</v>
      </c>
      <c r="AE867" s="86">
        <v>0</v>
      </c>
      <c r="AF867" s="86">
        <v>0</v>
      </c>
      <c r="AG867" s="86"/>
      <c r="AH867" s="86"/>
    </row>
    <row r="868" s="61" customFormat="1" spans="1:34">
      <c r="A868" s="85">
        <v>1499100</v>
      </c>
      <c r="B868" s="61" t="s">
        <v>1030</v>
      </c>
      <c r="C868" s="61">
        <v>14991</v>
      </c>
      <c r="D868" s="61">
        <v>0</v>
      </c>
      <c r="E868" s="49"/>
      <c r="L868" s="61">
        <v>625</v>
      </c>
      <c r="M868" s="61">
        <v>85</v>
      </c>
      <c r="N868" s="61">
        <v>38</v>
      </c>
      <c r="O868" s="61">
        <v>45</v>
      </c>
      <c r="P868" s="61">
        <v>0</v>
      </c>
      <c r="Q868" s="61">
        <v>0</v>
      </c>
      <c r="R868" s="61">
        <v>87</v>
      </c>
      <c r="S868" s="61">
        <v>0</v>
      </c>
      <c r="T868" s="61">
        <v>0</v>
      </c>
      <c r="U868" s="61">
        <v>500</v>
      </c>
      <c r="V868" s="61">
        <v>0</v>
      </c>
      <c r="W868" s="61">
        <v>0</v>
      </c>
      <c r="X868" s="61">
        <v>0</v>
      </c>
      <c r="Y868" s="61">
        <v>0</v>
      </c>
      <c r="Z868" s="61">
        <v>0</v>
      </c>
      <c r="AA868" s="86">
        <v>0</v>
      </c>
      <c r="AB868" s="61">
        <v>0</v>
      </c>
      <c r="AC868" s="86">
        <v>0</v>
      </c>
      <c r="AD868" s="61">
        <v>0</v>
      </c>
      <c r="AE868" s="86">
        <v>0</v>
      </c>
      <c r="AF868" s="86">
        <v>0</v>
      </c>
      <c r="AG868" s="86"/>
      <c r="AH868" s="86"/>
    </row>
    <row r="869" s="61" customFormat="1" spans="1:34">
      <c r="A869" s="85">
        <v>1499101</v>
      </c>
      <c r="B869" s="61" t="s">
        <v>1030</v>
      </c>
      <c r="C869" s="61">
        <v>14991</v>
      </c>
      <c r="D869" s="61">
        <v>1</v>
      </c>
      <c r="E869" s="49" t="s">
        <v>464</v>
      </c>
      <c r="F869" s="61">
        <v>2</v>
      </c>
      <c r="G869" s="61">
        <v>1275</v>
      </c>
      <c r="H869" s="61" t="s">
        <v>464</v>
      </c>
      <c r="I869" s="61" t="s">
        <v>464</v>
      </c>
      <c r="J869" s="61" t="s">
        <v>464</v>
      </c>
      <c r="K869" s="61" t="s">
        <v>464</v>
      </c>
      <c r="L869" s="61">
        <v>1375</v>
      </c>
      <c r="M869" s="61">
        <v>187</v>
      </c>
      <c r="N869" s="61">
        <v>83</v>
      </c>
      <c r="O869" s="61">
        <v>99</v>
      </c>
      <c r="P869" s="61">
        <v>0</v>
      </c>
      <c r="Q869" s="61">
        <v>0</v>
      </c>
      <c r="R869" s="61">
        <v>87</v>
      </c>
      <c r="S869" s="61">
        <v>0</v>
      </c>
      <c r="T869" s="61">
        <v>0</v>
      </c>
      <c r="U869" s="61">
        <v>500</v>
      </c>
      <c r="V869" s="61">
        <v>0</v>
      </c>
      <c r="W869" s="61">
        <v>0</v>
      </c>
      <c r="X869" s="61">
        <v>0</v>
      </c>
      <c r="Y869" s="61">
        <v>0</v>
      </c>
      <c r="Z869" s="61">
        <v>0</v>
      </c>
      <c r="AA869" s="86">
        <v>0</v>
      </c>
      <c r="AB869" s="61">
        <v>0</v>
      </c>
      <c r="AC869" s="86">
        <v>0</v>
      </c>
      <c r="AD869" s="61">
        <v>0</v>
      </c>
      <c r="AE869" s="86">
        <v>0</v>
      </c>
      <c r="AF869" s="86">
        <v>0</v>
      </c>
      <c r="AG869" s="86"/>
      <c r="AH869" s="86"/>
    </row>
    <row r="870" s="61" customFormat="1" spans="1:34">
      <c r="A870" s="85">
        <v>1499102</v>
      </c>
      <c r="B870" s="61" t="s">
        <v>1030</v>
      </c>
      <c r="C870" s="61">
        <v>14991</v>
      </c>
      <c r="D870" s="61">
        <v>2</v>
      </c>
      <c r="E870" s="49">
        <v>100411</v>
      </c>
      <c r="F870" s="61" t="s">
        <v>464</v>
      </c>
      <c r="G870" s="61" t="s">
        <v>464</v>
      </c>
      <c r="H870" s="61" t="s">
        <v>464</v>
      </c>
      <c r="I870" s="61" t="s">
        <v>464</v>
      </c>
      <c r="J870" s="61" t="s">
        <v>464</v>
      </c>
      <c r="K870" s="61" t="s">
        <v>464</v>
      </c>
      <c r="L870" s="61">
        <v>2312</v>
      </c>
      <c r="M870" s="61">
        <v>314</v>
      </c>
      <c r="N870" s="61">
        <v>140</v>
      </c>
      <c r="O870" s="61">
        <v>166</v>
      </c>
      <c r="P870" s="61">
        <v>0</v>
      </c>
      <c r="Q870" s="61">
        <v>0</v>
      </c>
      <c r="R870" s="61">
        <v>87</v>
      </c>
      <c r="S870" s="61">
        <v>0</v>
      </c>
      <c r="T870" s="61">
        <v>0</v>
      </c>
      <c r="U870" s="61">
        <v>500</v>
      </c>
      <c r="V870" s="61">
        <v>0</v>
      </c>
      <c r="W870" s="61">
        <v>0</v>
      </c>
      <c r="X870" s="61">
        <v>0</v>
      </c>
      <c r="Y870" s="61">
        <v>0</v>
      </c>
      <c r="Z870" s="61">
        <v>0</v>
      </c>
      <c r="AA870" s="86">
        <v>0</v>
      </c>
      <c r="AB870" s="61">
        <v>0</v>
      </c>
      <c r="AC870" s="86">
        <v>0</v>
      </c>
      <c r="AD870" s="61">
        <v>0</v>
      </c>
      <c r="AE870" s="86">
        <v>0</v>
      </c>
      <c r="AF870" s="86">
        <v>0</v>
      </c>
      <c r="AG870" s="86"/>
      <c r="AH870" s="86"/>
    </row>
    <row r="871" s="61" customFormat="1" spans="1:34">
      <c r="A871" s="85">
        <v>1499103</v>
      </c>
      <c r="B871" s="61" t="s">
        <v>1030</v>
      </c>
      <c r="C871" s="61">
        <v>14991</v>
      </c>
      <c r="D871" s="61">
        <v>3</v>
      </c>
      <c r="E871" s="49" t="s">
        <v>464</v>
      </c>
      <c r="F871" s="61">
        <v>2</v>
      </c>
      <c r="G871" s="61">
        <v>2475</v>
      </c>
      <c r="H871" s="61" t="s">
        <v>464</v>
      </c>
      <c r="I871" s="61" t="s">
        <v>464</v>
      </c>
      <c r="J871" s="61" t="s">
        <v>464</v>
      </c>
      <c r="K871" s="61" t="s">
        <v>464</v>
      </c>
      <c r="L871" s="61">
        <v>3562</v>
      </c>
      <c r="M871" s="61">
        <v>484</v>
      </c>
      <c r="N871" s="61">
        <v>216</v>
      </c>
      <c r="O871" s="61">
        <v>256</v>
      </c>
      <c r="P871" s="61">
        <v>0</v>
      </c>
      <c r="Q871" s="61">
        <v>0</v>
      </c>
      <c r="R871" s="61">
        <v>87</v>
      </c>
      <c r="S871" s="61">
        <v>0</v>
      </c>
      <c r="T871" s="61">
        <v>0</v>
      </c>
      <c r="U871" s="61">
        <v>500</v>
      </c>
      <c r="V871" s="61">
        <v>0</v>
      </c>
      <c r="W871" s="61">
        <v>0</v>
      </c>
      <c r="X871" s="61">
        <v>0</v>
      </c>
      <c r="Y871" s="61">
        <v>0</v>
      </c>
      <c r="Z871" s="61">
        <v>0</v>
      </c>
      <c r="AA871" s="86">
        <v>0</v>
      </c>
      <c r="AB871" s="61">
        <v>0</v>
      </c>
      <c r="AC871" s="86">
        <v>0</v>
      </c>
      <c r="AD871" s="61">
        <v>0</v>
      </c>
      <c r="AE871" s="86">
        <v>0</v>
      </c>
      <c r="AF871" s="86">
        <v>0</v>
      </c>
      <c r="AG871" s="86"/>
      <c r="AH871" s="86"/>
    </row>
    <row r="872" s="61" customFormat="1" spans="1:34">
      <c r="A872" s="85">
        <v>1499104</v>
      </c>
      <c r="B872" s="61" t="s">
        <v>1030</v>
      </c>
      <c r="C872" s="61">
        <v>14991</v>
      </c>
      <c r="D872" s="61">
        <v>4</v>
      </c>
      <c r="E872" s="49" t="s">
        <v>464</v>
      </c>
      <c r="F872" s="61">
        <v>2</v>
      </c>
      <c r="G872" s="61">
        <v>825</v>
      </c>
      <c r="H872" s="61">
        <v>1</v>
      </c>
      <c r="I872" s="61">
        <v>110</v>
      </c>
      <c r="J872" s="61">
        <v>3</v>
      </c>
      <c r="K872" s="61">
        <v>55</v>
      </c>
      <c r="L872" s="61">
        <v>4937</v>
      </c>
      <c r="M872" s="61">
        <v>671</v>
      </c>
      <c r="N872" s="61">
        <v>300</v>
      </c>
      <c r="O872" s="61">
        <v>355</v>
      </c>
      <c r="P872" s="61">
        <v>0</v>
      </c>
      <c r="Q872" s="61">
        <v>0</v>
      </c>
      <c r="R872" s="61">
        <v>87</v>
      </c>
      <c r="S872" s="61">
        <v>0</v>
      </c>
      <c r="T872" s="61">
        <v>0</v>
      </c>
      <c r="U872" s="61">
        <v>500</v>
      </c>
      <c r="V872" s="61">
        <v>0</v>
      </c>
      <c r="W872" s="61">
        <v>0</v>
      </c>
      <c r="X872" s="61">
        <v>0</v>
      </c>
      <c r="Y872" s="61">
        <v>0</v>
      </c>
      <c r="Z872" s="61">
        <v>0</v>
      </c>
      <c r="AA872" s="86">
        <v>0</v>
      </c>
      <c r="AB872" s="61">
        <v>0</v>
      </c>
      <c r="AC872" s="86">
        <v>0</v>
      </c>
      <c r="AD872" s="61">
        <v>0</v>
      </c>
      <c r="AE872" s="86">
        <v>0</v>
      </c>
      <c r="AF872" s="86">
        <v>0</v>
      </c>
      <c r="AG872" s="86"/>
      <c r="AH872" s="86"/>
    </row>
    <row r="873" s="61" customFormat="1" spans="1:34">
      <c r="A873" s="85">
        <v>1499105</v>
      </c>
      <c r="B873" s="61" t="s">
        <v>1030</v>
      </c>
      <c r="C873" s="61">
        <v>14991</v>
      </c>
      <c r="D873" s="61">
        <v>5</v>
      </c>
      <c r="E873" s="49" t="s">
        <v>464</v>
      </c>
      <c r="F873" s="61">
        <v>4</v>
      </c>
      <c r="G873" s="61">
        <v>5</v>
      </c>
      <c r="H873" s="61" t="s">
        <v>464</v>
      </c>
      <c r="I873" s="61" t="s">
        <v>464</v>
      </c>
      <c r="J873" s="61" t="s">
        <v>464</v>
      </c>
      <c r="K873" s="61" t="s">
        <v>464</v>
      </c>
      <c r="L873" s="61">
        <v>6437</v>
      </c>
      <c r="M873" s="61">
        <v>875</v>
      </c>
      <c r="N873" s="61">
        <v>391</v>
      </c>
      <c r="O873" s="61">
        <v>463</v>
      </c>
      <c r="P873" s="61">
        <v>0</v>
      </c>
      <c r="Q873" s="61">
        <v>0</v>
      </c>
      <c r="R873" s="61">
        <v>87</v>
      </c>
      <c r="S873" s="61">
        <v>0</v>
      </c>
      <c r="T873" s="61">
        <v>0</v>
      </c>
      <c r="U873" s="61">
        <v>500</v>
      </c>
      <c r="V873" s="61">
        <v>0</v>
      </c>
      <c r="W873" s="61">
        <v>0</v>
      </c>
      <c r="X873" s="61">
        <v>0</v>
      </c>
      <c r="Y873" s="61">
        <v>0</v>
      </c>
      <c r="Z873" s="61">
        <v>0</v>
      </c>
      <c r="AA873" s="86">
        <v>0</v>
      </c>
      <c r="AB873" s="61">
        <v>0</v>
      </c>
      <c r="AC873" s="86">
        <v>0</v>
      </c>
      <c r="AD873" s="61">
        <v>0</v>
      </c>
      <c r="AE873" s="86">
        <v>0</v>
      </c>
      <c r="AF873" s="86">
        <v>0</v>
      </c>
      <c r="AG873" s="86"/>
      <c r="AH873" s="86"/>
    </row>
    <row r="874" s="61" customFormat="1" spans="1:34">
      <c r="A874" s="85">
        <v>1499106</v>
      </c>
      <c r="B874" s="61" t="s">
        <v>1030</v>
      </c>
      <c r="C874" s="61">
        <v>14991</v>
      </c>
      <c r="D874" s="61">
        <v>6</v>
      </c>
      <c r="E874" s="49" t="s">
        <v>464</v>
      </c>
      <c r="F874" s="61">
        <v>2</v>
      </c>
      <c r="G874" s="61">
        <v>2925</v>
      </c>
      <c r="H874" s="61" t="s">
        <v>464</v>
      </c>
      <c r="I874" s="61" t="s">
        <v>464</v>
      </c>
      <c r="J874" s="61" t="s">
        <v>464</v>
      </c>
      <c r="K874" s="61" t="s">
        <v>464</v>
      </c>
      <c r="L874" s="61">
        <v>8062</v>
      </c>
      <c r="M874" s="61">
        <v>1096</v>
      </c>
      <c r="N874" s="61">
        <v>490</v>
      </c>
      <c r="O874" s="61">
        <v>580</v>
      </c>
      <c r="P874" s="61">
        <v>0</v>
      </c>
      <c r="Q874" s="61">
        <v>0</v>
      </c>
      <c r="R874" s="61">
        <v>87</v>
      </c>
      <c r="S874" s="61">
        <v>0</v>
      </c>
      <c r="T874" s="61">
        <v>0</v>
      </c>
      <c r="U874" s="61">
        <v>500</v>
      </c>
      <c r="V874" s="61">
        <v>0</v>
      </c>
      <c r="W874" s="61">
        <v>0</v>
      </c>
      <c r="X874" s="61">
        <v>0</v>
      </c>
      <c r="Y874" s="61">
        <v>0</v>
      </c>
      <c r="Z874" s="61">
        <v>0</v>
      </c>
      <c r="AA874" s="86">
        <v>0</v>
      </c>
      <c r="AB874" s="61">
        <v>0</v>
      </c>
      <c r="AC874" s="86">
        <v>0</v>
      </c>
      <c r="AD874" s="61">
        <v>0</v>
      </c>
      <c r="AE874" s="86">
        <v>0</v>
      </c>
      <c r="AF874" s="86">
        <v>0</v>
      </c>
      <c r="AG874" s="86"/>
      <c r="AH874" s="86"/>
    </row>
    <row r="875" s="61" customFormat="1" spans="1:34">
      <c r="A875" s="85">
        <v>1499107</v>
      </c>
      <c r="B875" s="61" t="s">
        <v>1030</v>
      </c>
      <c r="C875" s="61">
        <v>14991</v>
      </c>
      <c r="D875" s="61">
        <v>7</v>
      </c>
      <c r="E875" s="49" t="s">
        <v>464</v>
      </c>
      <c r="F875" s="61">
        <v>21</v>
      </c>
      <c r="G875" s="61">
        <v>500</v>
      </c>
      <c r="H875" s="61" t="s">
        <v>464</v>
      </c>
      <c r="I875" s="61" t="s">
        <v>464</v>
      </c>
      <c r="J875" s="61" t="s">
        <v>464</v>
      </c>
      <c r="K875" s="61" t="s">
        <v>464</v>
      </c>
      <c r="L875" s="61">
        <v>9812</v>
      </c>
      <c r="M875" s="61">
        <v>1334</v>
      </c>
      <c r="N875" s="61">
        <v>596</v>
      </c>
      <c r="O875" s="61">
        <v>706</v>
      </c>
      <c r="P875" s="61">
        <v>0</v>
      </c>
      <c r="Q875" s="61">
        <v>0</v>
      </c>
      <c r="R875" s="61">
        <v>87</v>
      </c>
      <c r="S875" s="61">
        <v>0</v>
      </c>
      <c r="T875" s="61">
        <v>0</v>
      </c>
      <c r="U875" s="61">
        <v>500</v>
      </c>
      <c r="V875" s="61">
        <v>0</v>
      </c>
      <c r="W875" s="61">
        <v>0</v>
      </c>
      <c r="X875" s="61">
        <v>0</v>
      </c>
      <c r="Y875" s="61">
        <v>0</v>
      </c>
      <c r="Z875" s="61">
        <v>0</v>
      </c>
      <c r="AA875" s="86">
        <v>0</v>
      </c>
      <c r="AB875" s="61">
        <v>0</v>
      </c>
      <c r="AC875" s="86">
        <v>0</v>
      </c>
      <c r="AD875" s="61">
        <v>0</v>
      </c>
      <c r="AE875" s="86">
        <v>0</v>
      </c>
      <c r="AF875" s="86">
        <v>0</v>
      </c>
      <c r="AG875" s="86"/>
      <c r="AH875" s="86"/>
    </row>
    <row r="876" s="61" customFormat="1" spans="1:34">
      <c r="A876" s="85">
        <v>1499108</v>
      </c>
      <c r="B876" s="61" t="s">
        <v>1030</v>
      </c>
      <c r="C876" s="61">
        <v>14991</v>
      </c>
      <c r="D876" s="61">
        <v>8</v>
      </c>
      <c r="E876" s="49">
        <v>100421</v>
      </c>
      <c r="F876" s="61" t="s">
        <v>464</v>
      </c>
      <c r="G876" s="61" t="s">
        <v>464</v>
      </c>
      <c r="H876" s="61" t="s">
        <v>464</v>
      </c>
      <c r="I876" s="61" t="s">
        <v>464</v>
      </c>
      <c r="J876" s="61" t="s">
        <v>464</v>
      </c>
      <c r="K876" s="61" t="s">
        <v>464</v>
      </c>
      <c r="L876" s="61">
        <v>11687</v>
      </c>
      <c r="M876" s="61">
        <v>1589</v>
      </c>
      <c r="N876" s="61">
        <v>710</v>
      </c>
      <c r="O876" s="61">
        <v>841</v>
      </c>
      <c r="P876" s="61">
        <v>0</v>
      </c>
      <c r="Q876" s="61">
        <v>0</v>
      </c>
      <c r="R876" s="61">
        <v>87</v>
      </c>
      <c r="S876" s="61">
        <v>0</v>
      </c>
      <c r="T876" s="61">
        <v>0</v>
      </c>
      <c r="U876" s="61">
        <v>500</v>
      </c>
      <c r="V876" s="61">
        <v>0</v>
      </c>
      <c r="W876" s="61">
        <v>0</v>
      </c>
      <c r="X876" s="61">
        <v>0</v>
      </c>
      <c r="Y876" s="61">
        <v>0</v>
      </c>
      <c r="Z876" s="61">
        <v>0</v>
      </c>
      <c r="AA876" s="86">
        <v>0</v>
      </c>
      <c r="AB876" s="61">
        <v>0</v>
      </c>
      <c r="AC876" s="86">
        <v>0</v>
      </c>
      <c r="AD876" s="61">
        <v>0</v>
      </c>
      <c r="AE876" s="86">
        <v>0</v>
      </c>
      <c r="AF876" s="86">
        <v>0</v>
      </c>
      <c r="AG876" s="86"/>
      <c r="AH876" s="86"/>
    </row>
    <row r="877" s="61" customFormat="1" spans="1:34">
      <c r="A877" s="85">
        <v>1499109</v>
      </c>
      <c r="B877" s="61" t="s">
        <v>1030</v>
      </c>
      <c r="C877" s="61">
        <v>14991</v>
      </c>
      <c r="D877" s="61">
        <v>9</v>
      </c>
      <c r="E877" s="49" t="s">
        <v>464</v>
      </c>
      <c r="F877" s="61">
        <v>2</v>
      </c>
      <c r="G877" s="61">
        <v>1275</v>
      </c>
      <c r="H877" s="61">
        <v>1</v>
      </c>
      <c r="I877" s="61">
        <v>170</v>
      </c>
      <c r="J877" s="61">
        <v>3</v>
      </c>
      <c r="K877" s="61">
        <v>85</v>
      </c>
      <c r="L877" s="61">
        <v>13687</v>
      </c>
      <c r="M877" s="61">
        <v>1861</v>
      </c>
      <c r="N877" s="61">
        <v>832</v>
      </c>
      <c r="O877" s="61">
        <v>985</v>
      </c>
      <c r="P877" s="61">
        <v>0</v>
      </c>
      <c r="Q877" s="61">
        <v>0</v>
      </c>
      <c r="R877" s="61">
        <v>87</v>
      </c>
      <c r="S877" s="61">
        <v>0</v>
      </c>
      <c r="T877" s="61">
        <v>0</v>
      </c>
      <c r="U877" s="61">
        <v>500</v>
      </c>
      <c r="V877" s="61">
        <v>0</v>
      </c>
      <c r="W877" s="61">
        <v>0</v>
      </c>
      <c r="X877" s="61">
        <v>0</v>
      </c>
      <c r="Y877" s="61">
        <v>0</v>
      </c>
      <c r="Z877" s="61">
        <v>0</v>
      </c>
      <c r="AA877" s="86">
        <v>0</v>
      </c>
      <c r="AB877" s="61">
        <v>0</v>
      </c>
      <c r="AC877" s="86">
        <v>0</v>
      </c>
      <c r="AD877" s="61">
        <v>0</v>
      </c>
      <c r="AE877" s="86">
        <v>0</v>
      </c>
      <c r="AF877" s="86">
        <v>0</v>
      </c>
      <c r="AG877" s="86"/>
      <c r="AH877" s="86"/>
    </row>
    <row r="878" s="61" customFormat="1" spans="1:34">
      <c r="A878" s="85">
        <v>1499110</v>
      </c>
      <c r="B878" s="61" t="s">
        <v>1030</v>
      </c>
      <c r="C878" s="61">
        <v>14991</v>
      </c>
      <c r="D878" s="61">
        <v>10</v>
      </c>
      <c r="E878" s="49" t="s">
        <v>464</v>
      </c>
      <c r="F878" s="61">
        <v>4</v>
      </c>
      <c r="G878" s="61">
        <v>6</v>
      </c>
      <c r="H878" s="61" t="s">
        <v>464</v>
      </c>
      <c r="I878" s="61" t="s">
        <v>464</v>
      </c>
      <c r="J878" s="61" t="s">
        <v>464</v>
      </c>
      <c r="K878" s="61" t="s">
        <v>464</v>
      </c>
      <c r="L878" s="61">
        <v>15812</v>
      </c>
      <c r="M878" s="61">
        <v>2150</v>
      </c>
      <c r="N878" s="61">
        <v>961</v>
      </c>
      <c r="O878" s="61">
        <v>1138</v>
      </c>
      <c r="P878" s="61">
        <v>0</v>
      </c>
      <c r="Q878" s="61">
        <v>0</v>
      </c>
      <c r="R878" s="61">
        <v>87</v>
      </c>
      <c r="S878" s="61">
        <v>0</v>
      </c>
      <c r="T878" s="61">
        <v>0</v>
      </c>
      <c r="U878" s="61">
        <v>500</v>
      </c>
      <c r="V878" s="61">
        <v>0</v>
      </c>
      <c r="W878" s="61">
        <v>0</v>
      </c>
      <c r="X878" s="61">
        <v>0</v>
      </c>
      <c r="Y878" s="61">
        <v>0</v>
      </c>
      <c r="Z878" s="61">
        <v>0</v>
      </c>
      <c r="AA878" s="86">
        <v>0</v>
      </c>
      <c r="AB878" s="61">
        <v>0</v>
      </c>
      <c r="AC878" s="86">
        <v>0</v>
      </c>
      <c r="AD878" s="61">
        <v>0</v>
      </c>
      <c r="AE878" s="86">
        <v>0</v>
      </c>
      <c r="AF878" s="86">
        <v>0</v>
      </c>
      <c r="AG878" s="86"/>
      <c r="AH878" s="86"/>
    </row>
    <row r="879" s="61" customFormat="1" spans="1:34">
      <c r="A879" s="85">
        <v>1499111</v>
      </c>
      <c r="B879" s="61" t="s">
        <v>1030</v>
      </c>
      <c r="C879" s="61">
        <v>14991</v>
      </c>
      <c r="D879" s="61">
        <v>11</v>
      </c>
      <c r="E879" s="49" t="s">
        <v>464</v>
      </c>
      <c r="F879" s="61">
        <v>2</v>
      </c>
      <c r="G879" s="61">
        <v>5175</v>
      </c>
      <c r="H879" s="61" t="s">
        <v>464</v>
      </c>
      <c r="I879" s="61" t="s">
        <v>464</v>
      </c>
      <c r="J879" s="61" t="s">
        <v>464</v>
      </c>
      <c r="K879" s="61" t="s">
        <v>464</v>
      </c>
      <c r="L879" s="61">
        <v>18687</v>
      </c>
      <c r="M879" s="61">
        <v>2541</v>
      </c>
      <c r="N879" s="61">
        <v>1136</v>
      </c>
      <c r="O879" s="61">
        <v>1345</v>
      </c>
      <c r="P879" s="61">
        <v>0</v>
      </c>
      <c r="Q879" s="61">
        <v>0</v>
      </c>
      <c r="R879" s="61">
        <v>87</v>
      </c>
      <c r="S879" s="61">
        <v>0</v>
      </c>
      <c r="T879" s="61">
        <v>0</v>
      </c>
      <c r="U879" s="61">
        <v>500</v>
      </c>
      <c r="V879" s="61">
        <v>0</v>
      </c>
      <c r="W879" s="61">
        <v>0</v>
      </c>
      <c r="X879" s="61">
        <v>0</v>
      </c>
      <c r="Y879" s="61">
        <v>0</v>
      </c>
      <c r="Z879" s="61">
        <v>0</v>
      </c>
      <c r="AA879" s="86">
        <v>0</v>
      </c>
      <c r="AB879" s="61">
        <v>0</v>
      </c>
      <c r="AC879" s="86">
        <v>0</v>
      </c>
      <c r="AD879" s="61">
        <v>0</v>
      </c>
      <c r="AE879" s="86">
        <v>0</v>
      </c>
      <c r="AF879" s="86">
        <v>0</v>
      </c>
      <c r="AG879" s="86"/>
      <c r="AH879" s="86"/>
    </row>
    <row r="880" s="61" customFormat="1" spans="1:34">
      <c r="A880" s="85">
        <v>1499112</v>
      </c>
      <c r="B880" s="61" t="s">
        <v>1030</v>
      </c>
      <c r="C880" s="61">
        <v>14991</v>
      </c>
      <c r="D880" s="61">
        <v>12</v>
      </c>
      <c r="E880" s="49" t="s">
        <v>464</v>
      </c>
      <c r="F880" s="61">
        <v>18</v>
      </c>
      <c r="G880" s="61">
        <v>1000</v>
      </c>
      <c r="H880" s="61" t="s">
        <v>464</v>
      </c>
      <c r="I880" s="61" t="s">
        <v>464</v>
      </c>
      <c r="J880" s="61" t="s">
        <v>464</v>
      </c>
      <c r="K880" s="61" t="s">
        <v>464</v>
      </c>
      <c r="L880" s="61">
        <v>22625</v>
      </c>
      <c r="M880" s="61">
        <v>3077</v>
      </c>
      <c r="N880" s="61">
        <v>1375</v>
      </c>
      <c r="O880" s="61">
        <v>1629</v>
      </c>
      <c r="P880" s="61">
        <v>0</v>
      </c>
      <c r="Q880" s="61">
        <v>0</v>
      </c>
      <c r="R880" s="61">
        <v>87</v>
      </c>
      <c r="S880" s="61">
        <v>0</v>
      </c>
      <c r="T880" s="61">
        <v>0</v>
      </c>
      <c r="U880" s="61">
        <v>500</v>
      </c>
      <c r="V880" s="61">
        <v>0</v>
      </c>
      <c r="W880" s="61">
        <v>0</v>
      </c>
      <c r="X880" s="61">
        <v>0</v>
      </c>
      <c r="Y880" s="61">
        <v>0</v>
      </c>
      <c r="Z880" s="61">
        <v>0</v>
      </c>
      <c r="AA880" s="86">
        <v>0</v>
      </c>
      <c r="AB880" s="61">
        <v>0</v>
      </c>
      <c r="AC880" s="86">
        <v>0</v>
      </c>
      <c r="AD880" s="61">
        <v>0</v>
      </c>
      <c r="AE880" s="86">
        <v>0</v>
      </c>
      <c r="AF880" s="86">
        <v>0</v>
      </c>
      <c r="AG880" s="86"/>
      <c r="AH880" s="86"/>
    </row>
    <row r="881" s="61" customFormat="1" spans="1:34">
      <c r="A881" s="85">
        <v>1499113</v>
      </c>
      <c r="B881" s="61" t="s">
        <v>1030</v>
      </c>
      <c r="C881" s="61">
        <v>14991</v>
      </c>
      <c r="D881" s="61">
        <v>13</v>
      </c>
      <c r="E881" s="49">
        <v>100431</v>
      </c>
      <c r="F881" s="61" t="s">
        <v>464</v>
      </c>
      <c r="G881" s="61" t="s">
        <v>464</v>
      </c>
      <c r="H881" s="61" t="s">
        <v>464</v>
      </c>
      <c r="I881" s="61" t="s">
        <v>464</v>
      </c>
      <c r="J881" s="61" t="s">
        <v>464</v>
      </c>
      <c r="K881" s="61" t="s">
        <v>464</v>
      </c>
      <c r="L881" s="61">
        <v>28000</v>
      </c>
      <c r="M881" s="61">
        <v>3808</v>
      </c>
      <c r="N881" s="61">
        <v>1702</v>
      </c>
      <c r="O881" s="61">
        <v>2016</v>
      </c>
      <c r="P881" s="61">
        <v>0</v>
      </c>
      <c r="Q881" s="61">
        <v>0</v>
      </c>
      <c r="R881" s="61">
        <v>87</v>
      </c>
      <c r="S881" s="61">
        <v>0</v>
      </c>
      <c r="T881" s="61">
        <v>0</v>
      </c>
      <c r="U881" s="61">
        <v>500</v>
      </c>
      <c r="V881" s="61">
        <v>0</v>
      </c>
      <c r="W881" s="61">
        <v>0</v>
      </c>
      <c r="X881" s="61">
        <v>0</v>
      </c>
      <c r="Y881" s="61">
        <v>0</v>
      </c>
      <c r="Z881" s="61">
        <v>0</v>
      </c>
      <c r="AA881" s="86">
        <v>0</v>
      </c>
      <c r="AB881" s="61">
        <v>0</v>
      </c>
      <c r="AC881" s="86">
        <v>0</v>
      </c>
      <c r="AD881" s="61">
        <v>0</v>
      </c>
      <c r="AE881" s="86">
        <v>0</v>
      </c>
      <c r="AF881" s="86">
        <v>0</v>
      </c>
      <c r="AG881" s="86"/>
      <c r="AH881" s="86"/>
    </row>
    <row r="882" s="61" customFormat="1" spans="1:34">
      <c r="A882" s="85">
        <v>1499114</v>
      </c>
      <c r="B882" s="61" t="s">
        <v>1030</v>
      </c>
      <c r="C882" s="61">
        <v>14991</v>
      </c>
      <c r="D882" s="61">
        <v>14</v>
      </c>
      <c r="E882" s="49" t="s">
        <v>464</v>
      </c>
      <c r="F882" s="61">
        <v>2</v>
      </c>
      <c r="G882" s="61">
        <v>4575</v>
      </c>
      <c r="H882" s="61">
        <v>1</v>
      </c>
      <c r="I882" s="61">
        <v>610</v>
      </c>
      <c r="J882" s="61">
        <v>3</v>
      </c>
      <c r="K882" s="61">
        <v>305</v>
      </c>
      <c r="L882" s="61">
        <v>35312</v>
      </c>
      <c r="M882" s="61">
        <v>4802</v>
      </c>
      <c r="N882" s="61">
        <v>2147</v>
      </c>
      <c r="O882" s="61">
        <v>2542</v>
      </c>
      <c r="P882" s="61">
        <v>0</v>
      </c>
      <c r="Q882" s="61">
        <v>0</v>
      </c>
      <c r="R882" s="61">
        <v>87</v>
      </c>
      <c r="S882" s="61">
        <v>0</v>
      </c>
      <c r="T882" s="61">
        <v>0</v>
      </c>
      <c r="U882" s="61">
        <v>500</v>
      </c>
      <c r="V882" s="61">
        <v>0</v>
      </c>
      <c r="W882" s="61">
        <v>0</v>
      </c>
      <c r="X882" s="61">
        <v>0</v>
      </c>
      <c r="Y882" s="61">
        <v>0</v>
      </c>
      <c r="Z882" s="61">
        <v>0</v>
      </c>
      <c r="AA882" s="86">
        <v>0</v>
      </c>
      <c r="AB882" s="61">
        <v>0</v>
      </c>
      <c r="AC882" s="86">
        <v>0</v>
      </c>
      <c r="AD882" s="61">
        <v>0</v>
      </c>
      <c r="AE882" s="86">
        <v>0</v>
      </c>
      <c r="AF882" s="86">
        <v>0</v>
      </c>
      <c r="AG882" s="86"/>
      <c r="AH882" s="86"/>
    </row>
    <row r="883" s="61" customFormat="1" spans="1:34">
      <c r="A883" s="85">
        <v>1499115</v>
      </c>
      <c r="B883" s="61" t="s">
        <v>1030</v>
      </c>
      <c r="C883" s="61">
        <v>14991</v>
      </c>
      <c r="D883" s="61">
        <v>15</v>
      </c>
      <c r="E883" s="49" t="s">
        <v>464</v>
      </c>
      <c r="F883" s="61">
        <v>4</v>
      </c>
      <c r="G883" s="61">
        <v>7</v>
      </c>
      <c r="H883" s="61" t="s">
        <v>464</v>
      </c>
      <c r="I883" s="61" t="s">
        <v>464</v>
      </c>
      <c r="J883" s="61" t="s">
        <v>464</v>
      </c>
      <c r="K883" s="61" t="s">
        <v>464</v>
      </c>
      <c r="L883" s="61">
        <v>45312</v>
      </c>
      <c r="M883" s="61">
        <v>6162</v>
      </c>
      <c r="N883" s="61">
        <v>2755</v>
      </c>
      <c r="O883" s="61">
        <v>3262</v>
      </c>
      <c r="P883" s="61">
        <v>0</v>
      </c>
      <c r="Q883" s="61">
        <v>0</v>
      </c>
      <c r="R883" s="61">
        <v>87</v>
      </c>
      <c r="S883" s="61">
        <v>0</v>
      </c>
      <c r="T883" s="61">
        <v>0</v>
      </c>
      <c r="U883" s="61">
        <v>500</v>
      </c>
      <c r="V883" s="61">
        <v>0</v>
      </c>
      <c r="W883" s="61">
        <v>0</v>
      </c>
      <c r="X883" s="61">
        <v>0</v>
      </c>
      <c r="Y883" s="61">
        <v>0</v>
      </c>
      <c r="Z883" s="61">
        <v>0</v>
      </c>
      <c r="AA883" s="86">
        <v>0</v>
      </c>
      <c r="AB883" s="61">
        <v>0</v>
      </c>
      <c r="AC883" s="86">
        <v>0</v>
      </c>
      <c r="AD883" s="61">
        <v>0</v>
      </c>
      <c r="AE883" s="86">
        <v>0</v>
      </c>
      <c r="AF883" s="86">
        <v>0</v>
      </c>
      <c r="AG883" s="86"/>
      <c r="AH883" s="86"/>
    </row>
    <row r="884" s="61" customFormat="1" spans="1:34">
      <c r="A884" s="85">
        <v>1199200</v>
      </c>
      <c r="B884" s="61" t="s">
        <v>1031</v>
      </c>
      <c r="C884" s="61">
        <v>11992</v>
      </c>
      <c r="D884" s="61">
        <v>0</v>
      </c>
      <c r="E884" s="49"/>
      <c r="L884" s="61">
        <v>635</v>
      </c>
      <c r="M884" s="61">
        <v>83</v>
      </c>
      <c r="N884" s="61">
        <v>45</v>
      </c>
      <c r="O884" s="61">
        <v>38</v>
      </c>
      <c r="P884" s="61">
        <v>0</v>
      </c>
      <c r="Q884" s="61">
        <v>0</v>
      </c>
      <c r="R884" s="61">
        <v>80</v>
      </c>
      <c r="S884" s="61">
        <v>0</v>
      </c>
      <c r="T884" s="61">
        <v>0</v>
      </c>
      <c r="U884" s="61">
        <v>500</v>
      </c>
      <c r="V884" s="61">
        <v>0</v>
      </c>
      <c r="W884" s="61">
        <v>0</v>
      </c>
      <c r="X884" s="61">
        <v>0</v>
      </c>
      <c r="Y884" s="61">
        <v>0</v>
      </c>
      <c r="Z884" s="61">
        <v>0</v>
      </c>
      <c r="AA884" s="86">
        <v>0</v>
      </c>
      <c r="AB884" s="61">
        <v>0</v>
      </c>
      <c r="AC884" s="86">
        <v>0</v>
      </c>
      <c r="AD884" s="61">
        <v>0</v>
      </c>
      <c r="AE884" s="86">
        <v>0</v>
      </c>
      <c r="AF884" s="86">
        <v>0</v>
      </c>
      <c r="AG884" s="86"/>
      <c r="AH884" s="86"/>
    </row>
    <row r="885" s="61" customFormat="1" spans="1:34">
      <c r="A885" s="85">
        <v>1199201</v>
      </c>
      <c r="B885" s="61" t="s">
        <v>1031</v>
      </c>
      <c r="C885" s="61">
        <v>11992</v>
      </c>
      <c r="D885" s="61">
        <v>1</v>
      </c>
      <c r="E885" s="49" t="s">
        <v>464</v>
      </c>
      <c r="F885" s="61">
        <v>3</v>
      </c>
      <c r="G885" s="61">
        <v>85</v>
      </c>
      <c r="H885" s="61" t="s">
        <v>464</v>
      </c>
      <c r="I885" s="61" t="s">
        <v>464</v>
      </c>
      <c r="J885" s="61" t="s">
        <v>464</v>
      </c>
      <c r="K885" s="61" t="s">
        <v>464</v>
      </c>
      <c r="L885" s="61">
        <v>1397</v>
      </c>
      <c r="M885" s="61">
        <v>182</v>
      </c>
      <c r="N885" s="61">
        <v>99</v>
      </c>
      <c r="O885" s="61">
        <v>83</v>
      </c>
      <c r="P885" s="61">
        <v>0</v>
      </c>
      <c r="Q885" s="61">
        <v>0</v>
      </c>
      <c r="R885" s="61">
        <v>80</v>
      </c>
      <c r="S885" s="61">
        <v>0</v>
      </c>
      <c r="T885" s="61">
        <v>0</v>
      </c>
      <c r="U885" s="61">
        <v>500</v>
      </c>
      <c r="V885" s="61">
        <v>0</v>
      </c>
      <c r="W885" s="61">
        <v>0</v>
      </c>
      <c r="X885" s="61">
        <v>0</v>
      </c>
      <c r="Y885" s="61">
        <v>0</v>
      </c>
      <c r="Z885" s="61">
        <v>0</v>
      </c>
      <c r="AA885" s="86">
        <v>0</v>
      </c>
      <c r="AB885" s="61">
        <v>0</v>
      </c>
      <c r="AC885" s="86">
        <v>0</v>
      </c>
      <c r="AD885" s="61">
        <v>0</v>
      </c>
      <c r="AE885" s="86">
        <v>0</v>
      </c>
      <c r="AF885" s="86">
        <v>0</v>
      </c>
      <c r="AG885" s="86"/>
      <c r="AH885" s="86"/>
    </row>
    <row r="886" s="61" customFormat="1" spans="1:34">
      <c r="A886" s="85">
        <v>1199202</v>
      </c>
      <c r="B886" s="61" t="s">
        <v>1031</v>
      </c>
      <c r="C886" s="61">
        <v>11992</v>
      </c>
      <c r="D886" s="61">
        <v>2</v>
      </c>
      <c r="E886" s="49">
        <v>100111</v>
      </c>
      <c r="F886" s="61" t="s">
        <v>464</v>
      </c>
      <c r="G886" s="61" t="s">
        <v>464</v>
      </c>
      <c r="H886" s="61" t="s">
        <v>464</v>
      </c>
      <c r="I886" s="61" t="s">
        <v>464</v>
      </c>
      <c r="J886" s="61" t="s">
        <v>464</v>
      </c>
      <c r="K886" s="61" t="s">
        <v>464</v>
      </c>
      <c r="L886" s="61">
        <v>2349</v>
      </c>
      <c r="M886" s="61">
        <v>307</v>
      </c>
      <c r="N886" s="61">
        <v>166</v>
      </c>
      <c r="O886" s="61">
        <v>140</v>
      </c>
      <c r="P886" s="61">
        <v>0</v>
      </c>
      <c r="Q886" s="61">
        <v>0</v>
      </c>
      <c r="R886" s="61">
        <v>80</v>
      </c>
      <c r="S886" s="61">
        <v>0</v>
      </c>
      <c r="T886" s="61">
        <v>0</v>
      </c>
      <c r="U886" s="61">
        <v>500</v>
      </c>
      <c r="V886" s="61">
        <v>0</v>
      </c>
      <c r="W886" s="61">
        <v>0</v>
      </c>
      <c r="X886" s="61">
        <v>0</v>
      </c>
      <c r="Y886" s="61">
        <v>0</v>
      </c>
      <c r="Z886" s="61">
        <v>0</v>
      </c>
      <c r="AA886" s="86">
        <v>0</v>
      </c>
      <c r="AB886" s="61">
        <v>0</v>
      </c>
      <c r="AC886" s="86">
        <v>0</v>
      </c>
      <c r="AD886" s="61">
        <v>0</v>
      </c>
      <c r="AE886" s="86">
        <v>0</v>
      </c>
      <c r="AF886" s="86">
        <v>0</v>
      </c>
      <c r="AG886" s="86"/>
      <c r="AH886" s="86"/>
    </row>
    <row r="887" s="61" customFormat="1" spans="1:34">
      <c r="A887" s="85">
        <v>1199203</v>
      </c>
      <c r="B887" s="61" t="s">
        <v>1031</v>
      </c>
      <c r="C887" s="61">
        <v>11992</v>
      </c>
      <c r="D887" s="61">
        <v>3</v>
      </c>
      <c r="E887" s="49" t="s">
        <v>464</v>
      </c>
      <c r="F887" s="61">
        <v>3</v>
      </c>
      <c r="G887" s="61">
        <v>165</v>
      </c>
      <c r="H887" s="61" t="s">
        <v>464</v>
      </c>
      <c r="I887" s="61" t="s">
        <v>464</v>
      </c>
      <c r="J887" s="61" t="s">
        <v>464</v>
      </c>
      <c r="K887" s="61" t="s">
        <v>464</v>
      </c>
      <c r="L887" s="61">
        <v>3619</v>
      </c>
      <c r="M887" s="61">
        <v>473</v>
      </c>
      <c r="N887" s="61">
        <v>256</v>
      </c>
      <c r="O887" s="61">
        <v>216</v>
      </c>
      <c r="P887" s="61">
        <v>0</v>
      </c>
      <c r="Q887" s="61">
        <v>0</v>
      </c>
      <c r="R887" s="61">
        <v>80</v>
      </c>
      <c r="S887" s="61">
        <v>0</v>
      </c>
      <c r="T887" s="61">
        <v>0</v>
      </c>
      <c r="U887" s="61">
        <v>500</v>
      </c>
      <c r="V887" s="61">
        <v>0</v>
      </c>
      <c r="W887" s="61">
        <v>0</v>
      </c>
      <c r="X887" s="61">
        <v>0</v>
      </c>
      <c r="Y887" s="61">
        <v>0</v>
      </c>
      <c r="Z887" s="61">
        <v>0</v>
      </c>
      <c r="AA887" s="86">
        <v>0</v>
      </c>
      <c r="AB887" s="61">
        <v>0</v>
      </c>
      <c r="AC887" s="86">
        <v>0</v>
      </c>
      <c r="AD887" s="61">
        <v>0</v>
      </c>
      <c r="AE887" s="86">
        <v>0</v>
      </c>
      <c r="AF887" s="86">
        <v>0</v>
      </c>
      <c r="AG887" s="86"/>
      <c r="AH887" s="86"/>
    </row>
    <row r="888" s="61" customFormat="1" spans="1:34">
      <c r="A888" s="85">
        <v>1199204</v>
      </c>
      <c r="B888" s="61" t="s">
        <v>1031</v>
      </c>
      <c r="C888" s="61">
        <v>11992</v>
      </c>
      <c r="D888" s="61">
        <v>4</v>
      </c>
      <c r="E888" s="49" t="s">
        <v>464</v>
      </c>
      <c r="F888" s="61">
        <v>2</v>
      </c>
      <c r="G888" s="61">
        <v>825</v>
      </c>
      <c r="H888" s="61">
        <v>1</v>
      </c>
      <c r="I888" s="61">
        <v>110</v>
      </c>
      <c r="J888" s="61">
        <v>3</v>
      </c>
      <c r="K888" s="61">
        <v>55</v>
      </c>
      <c r="L888" s="61">
        <v>5016</v>
      </c>
      <c r="M888" s="61">
        <v>655</v>
      </c>
      <c r="N888" s="61">
        <v>355</v>
      </c>
      <c r="O888" s="61">
        <v>300</v>
      </c>
      <c r="P888" s="61">
        <v>0</v>
      </c>
      <c r="Q888" s="61">
        <v>0</v>
      </c>
      <c r="R888" s="61">
        <v>80</v>
      </c>
      <c r="S888" s="61">
        <v>0</v>
      </c>
      <c r="T888" s="61">
        <v>0</v>
      </c>
      <c r="U888" s="61">
        <v>500</v>
      </c>
      <c r="V888" s="61">
        <v>0</v>
      </c>
      <c r="W888" s="61">
        <v>0</v>
      </c>
      <c r="X888" s="61">
        <v>0</v>
      </c>
      <c r="Y888" s="61">
        <v>0</v>
      </c>
      <c r="Z888" s="61">
        <v>0</v>
      </c>
      <c r="AA888" s="86">
        <v>0</v>
      </c>
      <c r="AB888" s="61">
        <v>0</v>
      </c>
      <c r="AC888" s="86">
        <v>0</v>
      </c>
      <c r="AD888" s="61">
        <v>0</v>
      </c>
      <c r="AE888" s="86">
        <v>0</v>
      </c>
      <c r="AF888" s="86">
        <v>0</v>
      </c>
      <c r="AG888" s="86"/>
      <c r="AH888" s="86"/>
    </row>
    <row r="889" s="61" customFormat="1" spans="1:34">
      <c r="A889" s="85">
        <v>1199205</v>
      </c>
      <c r="B889" s="61" t="s">
        <v>1031</v>
      </c>
      <c r="C889" s="61">
        <v>11992</v>
      </c>
      <c r="D889" s="61">
        <v>5</v>
      </c>
      <c r="E889" s="49" t="s">
        <v>464</v>
      </c>
      <c r="F889" s="61">
        <v>4</v>
      </c>
      <c r="G889" s="61">
        <v>5</v>
      </c>
      <c r="H889" s="61" t="s">
        <v>464</v>
      </c>
      <c r="I889" s="61" t="s">
        <v>464</v>
      </c>
      <c r="J889" s="61" t="s">
        <v>464</v>
      </c>
      <c r="K889" s="61" t="s">
        <v>464</v>
      </c>
      <c r="L889" s="61">
        <v>6540</v>
      </c>
      <c r="M889" s="61">
        <v>854</v>
      </c>
      <c r="N889" s="61">
        <v>463</v>
      </c>
      <c r="O889" s="61">
        <v>391</v>
      </c>
      <c r="P889" s="61">
        <v>0</v>
      </c>
      <c r="Q889" s="61">
        <v>0</v>
      </c>
      <c r="R889" s="61">
        <v>80</v>
      </c>
      <c r="S889" s="61">
        <v>0</v>
      </c>
      <c r="T889" s="61">
        <v>0</v>
      </c>
      <c r="U889" s="61">
        <v>500</v>
      </c>
      <c r="V889" s="61">
        <v>0</v>
      </c>
      <c r="W889" s="61">
        <v>0</v>
      </c>
      <c r="X889" s="61">
        <v>0</v>
      </c>
      <c r="Y889" s="61">
        <v>0</v>
      </c>
      <c r="Z889" s="61">
        <v>0</v>
      </c>
      <c r="AA889" s="86">
        <v>0</v>
      </c>
      <c r="AB889" s="61">
        <v>0</v>
      </c>
      <c r="AC889" s="86">
        <v>0</v>
      </c>
      <c r="AD889" s="61">
        <v>0</v>
      </c>
      <c r="AE889" s="86">
        <v>0</v>
      </c>
      <c r="AF889" s="86">
        <v>0</v>
      </c>
      <c r="AG889" s="86"/>
      <c r="AH889" s="86"/>
    </row>
    <row r="890" s="61" customFormat="1" spans="1:34">
      <c r="A890" s="85">
        <v>1199206</v>
      </c>
      <c r="B890" s="61" t="s">
        <v>1031</v>
      </c>
      <c r="C890" s="61">
        <v>11992</v>
      </c>
      <c r="D890" s="61">
        <v>6</v>
      </c>
      <c r="E890" s="49" t="s">
        <v>464</v>
      </c>
      <c r="F890" s="61">
        <v>3</v>
      </c>
      <c r="G890" s="61">
        <v>195</v>
      </c>
      <c r="H890" s="61" t="s">
        <v>464</v>
      </c>
      <c r="I890" s="61" t="s">
        <v>464</v>
      </c>
      <c r="J890" s="61" t="s">
        <v>464</v>
      </c>
      <c r="K890" s="61" t="s">
        <v>464</v>
      </c>
      <c r="L890" s="61">
        <v>8191</v>
      </c>
      <c r="M890" s="61">
        <v>1070</v>
      </c>
      <c r="N890" s="61">
        <v>580</v>
      </c>
      <c r="O890" s="61">
        <v>490</v>
      </c>
      <c r="P890" s="61">
        <v>0</v>
      </c>
      <c r="Q890" s="61">
        <v>0</v>
      </c>
      <c r="R890" s="61">
        <v>80</v>
      </c>
      <c r="S890" s="61">
        <v>0</v>
      </c>
      <c r="T890" s="61">
        <v>0</v>
      </c>
      <c r="U890" s="61">
        <v>500</v>
      </c>
      <c r="V890" s="61">
        <v>0</v>
      </c>
      <c r="W890" s="61">
        <v>0</v>
      </c>
      <c r="X890" s="61">
        <v>0</v>
      </c>
      <c r="Y890" s="61">
        <v>0</v>
      </c>
      <c r="Z890" s="61">
        <v>0</v>
      </c>
      <c r="AA890" s="86">
        <v>0</v>
      </c>
      <c r="AB890" s="61">
        <v>0</v>
      </c>
      <c r="AC890" s="86">
        <v>0</v>
      </c>
      <c r="AD890" s="61">
        <v>0</v>
      </c>
      <c r="AE890" s="86">
        <v>0</v>
      </c>
      <c r="AF890" s="86">
        <v>0</v>
      </c>
      <c r="AG890" s="86"/>
      <c r="AH890" s="86"/>
    </row>
    <row r="891" s="61" customFormat="1" spans="1:34">
      <c r="A891" s="85">
        <v>1199207</v>
      </c>
      <c r="B891" s="61" t="s">
        <v>1031</v>
      </c>
      <c r="C891" s="61">
        <v>11992</v>
      </c>
      <c r="D891" s="61">
        <v>7</v>
      </c>
      <c r="E891" s="49" t="s">
        <v>464</v>
      </c>
      <c r="F891" s="61">
        <v>21</v>
      </c>
      <c r="G891" s="61">
        <v>500</v>
      </c>
      <c r="H891" s="61" t="s">
        <v>464</v>
      </c>
      <c r="I891" s="61" t="s">
        <v>464</v>
      </c>
      <c r="J891" s="61" t="s">
        <v>464</v>
      </c>
      <c r="K891" s="61" t="s">
        <v>464</v>
      </c>
      <c r="L891" s="61">
        <v>9969</v>
      </c>
      <c r="M891" s="61">
        <v>1303</v>
      </c>
      <c r="N891" s="61">
        <v>706</v>
      </c>
      <c r="O891" s="61">
        <v>596</v>
      </c>
      <c r="P891" s="61">
        <v>0</v>
      </c>
      <c r="Q891" s="61">
        <v>0</v>
      </c>
      <c r="R891" s="61">
        <v>80</v>
      </c>
      <c r="S891" s="61">
        <v>0</v>
      </c>
      <c r="T891" s="61">
        <v>0</v>
      </c>
      <c r="U891" s="61">
        <v>500</v>
      </c>
      <c r="V891" s="61">
        <v>0</v>
      </c>
      <c r="W891" s="61">
        <v>0</v>
      </c>
      <c r="X891" s="61">
        <v>0</v>
      </c>
      <c r="Y891" s="61">
        <v>0</v>
      </c>
      <c r="Z891" s="61">
        <v>0</v>
      </c>
      <c r="AA891" s="86">
        <v>0</v>
      </c>
      <c r="AB891" s="61">
        <v>0</v>
      </c>
      <c r="AC891" s="86">
        <v>0</v>
      </c>
      <c r="AD891" s="61">
        <v>0</v>
      </c>
      <c r="AE891" s="86">
        <v>0</v>
      </c>
      <c r="AF891" s="86">
        <v>0</v>
      </c>
      <c r="AG891" s="86"/>
      <c r="AH891" s="86"/>
    </row>
    <row r="892" s="61" customFormat="1" spans="1:34">
      <c r="A892" s="85">
        <v>1199208</v>
      </c>
      <c r="B892" s="61" t="s">
        <v>1031</v>
      </c>
      <c r="C892" s="61">
        <v>11992</v>
      </c>
      <c r="D892" s="61">
        <v>8</v>
      </c>
      <c r="E892" s="49">
        <v>100121</v>
      </c>
      <c r="F892" s="61" t="s">
        <v>464</v>
      </c>
      <c r="G892" s="61" t="s">
        <v>464</v>
      </c>
      <c r="H892" s="61" t="s">
        <v>464</v>
      </c>
      <c r="I892" s="61" t="s">
        <v>464</v>
      </c>
      <c r="J892" s="61" t="s">
        <v>464</v>
      </c>
      <c r="K892" s="61" t="s">
        <v>464</v>
      </c>
      <c r="L892" s="61">
        <v>11874</v>
      </c>
      <c r="M892" s="61">
        <v>1552</v>
      </c>
      <c r="N892" s="61">
        <v>841</v>
      </c>
      <c r="O892" s="61">
        <v>710</v>
      </c>
      <c r="P892" s="61">
        <v>0</v>
      </c>
      <c r="Q892" s="61">
        <v>0</v>
      </c>
      <c r="R892" s="61">
        <v>80</v>
      </c>
      <c r="S892" s="61">
        <v>0</v>
      </c>
      <c r="T892" s="61">
        <v>0</v>
      </c>
      <c r="U892" s="61">
        <v>500</v>
      </c>
      <c r="V892" s="61">
        <v>0</v>
      </c>
      <c r="W892" s="61">
        <v>0</v>
      </c>
      <c r="X892" s="61">
        <v>0</v>
      </c>
      <c r="Y892" s="61">
        <v>0</v>
      </c>
      <c r="Z892" s="61">
        <v>0</v>
      </c>
      <c r="AA892" s="86">
        <v>0</v>
      </c>
      <c r="AB892" s="61">
        <v>0</v>
      </c>
      <c r="AC892" s="86">
        <v>0</v>
      </c>
      <c r="AD892" s="61">
        <v>0</v>
      </c>
      <c r="AE892" s="86">
        <v>0</v>
      </c>
      <c r="AF892" s="86">
        <v>0</v>
      </c>
      <c r="AG892" s="86"/>
      <c r="AH892" s="86"/>
    </row>
    <row r="893" s="61" customFormat="1" spans="1:34">
      <c r="A893" s="85">
        <v>1199209</v>
      </c>
      <c r="B893" s="61" t="s">
        <v>1031</v>
      </c>
      <c r="C893" s="61">
        <v>11992</v>
      </c>
      <c r="D893" s="61">
        <v>9</v>
      </c>
      <c r="E893" s="49" t="s">
        <v>464</v>
      </c>
      <c r="F893" s="61">
        <v>2</v>
      </c>
      <c r="G893" s="61">
        <v>1275</v>
      </c>
      <c r="H893" s="61">
        <v>1</v>
      </c>
      <c r="I893" s="61">
        <v>170</v>
      </c>
      <c r="J893" s="61">
        <v>3</v>
      </c>
      <c r="K893" s="61">
        <v>85</v>
      </c>
      <c r="L893" s="61">
        <v>13906</v>
      </c>
      <c r="M893" s="61">
        <v>1817</v>
      </c>
      <c r="N893" s="61">
        <v>985</v>
      </c>
      <c r="O893" s="61">
        <v>832</v>
      </c>
      <c r="P893" s="61">
        <v>0</v>
      </c>
      <c r="Q893" s="61">
        <v>0</v>
      </c>
      <c r="R893" s="61">
        <v>80</v>
      </c>
      <c r="S893" s="61">
        <v>0</v>
      </c>
      <c r="T893" s="61">
        <v>0</v>
      </c>
      <c r="U893" s="61">
        <v>500</v>
      </c>
      <c r="V893" s="61">
        <v>0</v>
      </c>
      <c r="W893" s="61">
        <v>0</v>
      </c>
      <c r="X893" s="61">
        <v>0</v>
      </c>
      <c r="Y893" s="61">
        <v>0</v>
      </c>
      <c r="Z893" s="61">
        <v>0</v>
      </c>
      <c r="AA893" s="86">
        <v>0</v>
      </c>
      <c r="AB893" s="61">
        <v>0</v>
      </c>
      <c r="AC893" s="86">
        <v>0</v>
      </c>
      <c r="AD893" s="61">
        <v>0</v>
      </c>
      <c r="AE893" s="86">
        <v>0</v>
      </c>
      <c r="AF893" s="86">
        <v>0</v>
      </c>
      <c r="AG893" s="86"/>
      <c r="AH893" s="86"/>
    </row>
    <row r="894" s="61" customFormat="1" spans="1:34">
      <c r="A894" s="85">
        <v>1199210</v>
      </c>
      <c r="B894" s="61" t="s">
        <v>1031</v>
      </c>
      <c r="C894" s="61">
        <v>11992</v>
      </c>
      <c r="D894" s="61">
        <v>10</v>
      </c>
      <c r="E894" s="49" t="s">
        <v>464</v>
      </c>
      <c r="F894" s="61">
        <v>4</v>
      </c>
      <c r="G894" s="61">
        <v>6</v>
      </c>
      <c r="H894" s="61" t="s">
        <v>464</v>
      </c>
      <c r="I894" s="61" t="s">
        <v>464</v>
      </c>
      <c r="J894" s="61" t="s">
        <v>464</v>
      </c>
      <c r="K894" s="61" t="s">
        <v>464</v>
      </c>
      <c r="L894" s="61">
        <v>16065</v>
      </c>
      <c r="M894" s="61">
        <v>2099</v>
      </c>
      <c r="N894" s="61">
        <v>1138</v>
      </c>
      <c r="O894" s="61">
        <v>961</v>
      </c>
      <c r="P894" s="61">
        <v>0</v>
      </c>
      <c r="Q894" s="61">
        <v>0</v>
      </c>
      <c r="R894" s="61">
        <v>80</v>
      </c>
      <c r="S894" s="61">
        <v>0</v>
      </c>
      <c r="T894" s="61">
        <v>0</v>
      </c>
      <c r="U894" s="61">
        <v>500</v>
      </c>
      <c r="V894" s="61">
        <v>0</v>
      </c>
      <c r="W894" s="61">
        <v>0</v>
      </c>
      <c r="X894" s="61">
        <v>0</v>
      </c>
      <c r="Y894" s="61">
        <v>0</v>
      </c>
      <c r="Z894" s="61">
        <v>0</v>
      </c>
      <c r="AA894" s="86">
        <v>0</v>
      </c>
      <c r="AB894" s="61">
        <v>0</v>
      </c>
      <c r="AC894" s="86">
        <v>0</v>
      </c>
      <c r="AD894" s="61">
        <v>0</v>
      </c>
      <c r="AE894" s="86">
        <v>0</v>
      </c>
      <c r="AF894" s="86">
        <v>0</v>
      </c>
      <c r="AG894" s="86"/>
      <c r="AH894" s="86"/>
    </row>
    <row r="895" s="61" customFormat="1" spans="1:34">
      <c r="A895" s="85">
        <v>1199211</v>
      </c>
      <c r="B895" s="61" t="s">
        <v>1031</v>
      </c>
      <c r="C895" s="61">
        <v>11992</v>
      </c>
      <c r="D895" s="61">
        <v>11</v>
      </c>
      <c r="E895" s="49" t="s">
        <v>464</v>
      </c>
      <c r="F895" s="61">
        <v>3</v>
      </c>
      <c r="G895" s="61">
        <v>345</v>
      </c>
      <c r="H895" s="61" t="s">
        <v>464</v>
      </c>
      <c r="I895" s="61" t="s">
        <v>464</v>
      </c>
      <c r="J895" s="61" t="s">
        <v>464</v>
      </c>
      <c r="K895" s="61" t="s">
        <v>464</v>
      </c>
      <c r="L895" s="61">
        <v>18986</v>
      </c>
      <c r="M895" s="61">
        <v>2481</v>
      </c>
      <c r="N895" s="61">
        <v>1345</v>
      </c>
      <c r="O895" s="61">
        <v>1136</v>
      </c>
      <c r="P895" s="61">
        <v>0</v>
      </c>
      <c r="Q895" s="61">
        <v>0</v>
      </c>
      <c r="R895" s="61">
        <v>80</v>
      </c>
      <c r="S895" s="61">
        <v>0</v>
      </c>
      <c r="T895" s="61">
        <v>0</v>
      </c>
      <c r="U895" s="61">
        <v>500</v>
      </c>
      <c r="V895" s="61">
        <v>0</v>
      </c>
      <c r="W895" s="61">
        <v>0</v>
      </c>
      <c r="X895" s="61">
        <v>0</v>
      </c>
      <c r="Y895" s="61">
        <v>0</v>
      </c>
      <c r="Z895" s="61">
        <v>0</v>
      </c>
      <c r="AA895" s="86">
        <v>0</v>
      </c>
      <c r="AB895" s="61">
        <v>0</v>
      </c>
      <c r="AC895" s="86">
        <v>0</v>
      </c>
      <c r="AD895" s="61">
        <v>0</v>
      </c>
      <c r="AE895" s="86">
        <v>0</v>
      </c>
      <c r="AF895" s="86">
        <v>0</v>
      </c>
      <c r="AG895" s="86"/>
      <c r="AH895" s="86"/>
    </row>
    <row r="896" s="61" customFormat="1" spans="1:34">
      <c r="A896" s="85">
        <v>1199212</v>
      </c>
      <c r="B896" s="61" t="s">
        <v>1031</v>
      </c>
      <c r="C896" s="61">
        <v>11992</v>
      </c>
      <c r="D896" s="61">
        <v>12</v>
      </c>
      <c r="E896" s="49" t="s">
        <v>464</v>
      </c>
      <c r="F896" s="61">
        <v>19</v>
      </c>
      <c r="G896" s="61">
        <v>1000</v>
      </c>
      <c r="H896" s="61" t="s">
        <v>464</v>
      </c>
      <c r="I896" s="61" t="s">
        <v>464</v>
      </c>
      <c r="J896" s="61" t="s">
        <v>464</v>
      </c>
      <c r="K896" s="61" t="s">
        <v>464</v>
      </c>
      <c r="L896" s="61">
        <v>22987</v>
      </c>
      <c r="M896" s="61">
        <v>3004</v>
      </c>
      <c r="N896" s="61">
        <v>1629</v>
      </c>
      <c r="O896" s="61">
        <v>1375</v>
      </c>
      <c r="P896" s="61">
        <v>0</v>
      </c>
      <c r="Q896" s="61">
        <v>0</v>
      </c>
      <c r="R896" s="61">
        <v>80</v>
      </c>
      <c r="S896" s="61">
        <v>0</v>
      </c>
      <c r="T896" s="61">
        <v>0</v>
      </c>
      <c r="U896" s="61">
        <v>500</v>
      </c>
      <c r="V896" s="61">
        <v>0</v>
      </c>
      <c r="W896" s="61">
        <v>0</v>
      </c>
      <c r="X896" s="61">
        <v>0</v>
      </c>
      <c r="Y896" s="61">
        <v>0</v>
      </c>
      <c r="Z896" s="61">
        <v>0</v>
      </c>
      <c r="AA896" s="86">
        <v>0</v>
      </c>
      <c r="AB896" s="61">
        <v>0</v>
      </c>
      <c r="AC896" s="86">
        <v>0</v>
      </c>
      <c r="AD896" s="61">
        <v>0</v>
      </c>
      <c r="AE896" s="86">
        <v>0</v>
      </c>
      <c r="AF896" s="86">
        <v>0</v>
      </c>
      <c r="AG896" s="86"/>
      <c r="AH896" s="86"/>
    </row>
    <row r="897" s="61" customFormat="1" spans="1:34">
      <c r="A897" s="85">
        <v>1199213</v>
      </c>
      <c r="B897" s="61" t="s">
        <v>1031</v>
      </c>
      <c r="C897" s="61">
        <v>11992</v>
      </c>
      <c r="D897" s="61">
        <v>13</v>
      </c>
      <c r="E897" s="49">
        <v>100131</v>
      </c>
      <c r="F897" s="61" t="s">
        <v>464</v>
      </c>
      <c r="G897" s="61" t="s">
        <v>464</v>
      </c>
      <c r="H897" s="61" t="s">
        <v>464</v>
      </c>
      <c r="I897" s="61" t="s">
        <v>464</v>
      </c>
      <c r="J897" s="61" t="s">
        <v>464</v>
      </c>
      <c r="K897" s="61" t="s">
        <v>464</v>
      </c>
      <c r="L897" s="61">
        <v>28448</v>
      </c>
      <c r="M897" s="61">
        <v>3718</v>
      </c>
      <c r="N897" s="61">
        <v>2016</v>
      </c>
      <c r="O897" s="61">
        <v>1702</v>
      </c>
      <c r="P897" s="61">
        <v>0</v>
      </c>
      <c r="Q897" s="61">
        <v>0</v>
      </c>
      <c r="R897" s="61">
        <v>80</v>
      </c>
      <c r="S897" s="61">
        <v>0</v>
      </c>
      <c r="T897" s="61">
        <v>0</v>
      </c>
      <c r="U897" s="61">
        <v>500</v>
      </c>
      <c r="V897" s="61">
        <v>0</v>
      </c>
      <c r="W897" s="61">
        <v>0</v>
      </c>
      <c r="X897" s="61">
        <v>0</v>
      </c>
      <c r="Y897" s="61">
        <v>0</v>
      </c>
      <c r="Z897" s="61">
        <v>0</v>
      </c>
      <c r="AA897" s="86">
        <v>0</v>
      </c>
      <c r="AB897" s="61">
        <v>0</v>
      </c>
      <c r="AC897" s="86">
        <v>0</v>
      </c>
      <c r="AD897" s="61">
        <v>0</v>
      </c>
      <c r="AE897" s="86">
        <v>0</v>
      </c>
      <c r="AF897" s="86">
        <v>0</v>
      </c>
      <c r="AG897" s="86"/>
      <c r="AH897" s="86"/>
    </row>
    <row r="898" s="61" customFormat="1" spans="1:34">
      <c r="A898" s="85">
        <v>1199214</v>
      </c>
      <c r="B898" s="61" t="s">
        <v>1031</v>
      </c>
      <c r="C898" s="61">
        <v>11992</v>
      </c>
      <c r="D898" s="61">
        <v>14</v>
      </c>
      <c r="E898" s="49" t="s">
        <v>464</v>
      </c>
      <c r="F898" s="61">
        <v>2</v>
      </c>
      <c r="G898" s="61">
        <v>4575</v>
      </c>
      <c r="H898" s="61">
        <v>1</v>
      </c>
      <c r="I898" s="61">
        <v>610</v>
      </c>
      <c r="J898" s="61">
        <v>3</v>
      </c>
      <c r="K898" s="61">
        <v>305</v>
      </c>
      <c r="L898" s="61">
        <v>35877</v>
      </c>
      <c r="M898" s="61">
        <v>4689</v>
      </c>
      <c r="N898" s="61">
        <v>2542</v>
      </c>
      <c r="O898" s="61">
        <v>2147</v>
      </c>
      <c r="P898" s="61">
        <v>0</v>
      </c>
      <c r="Q898" s="61">
        <v>0</v>
      </c>
      <c r="R898" s="61">
        <v>80</v>
      </c>
      <c r="S898" s="61">
        <v>0</v>
      </c>
      <c r="T898" s="61">
        <v>0</v>
      </c>
      <c r="U898" s="61">
        <v>500</v>
      </c>
      <c r="V898" s="61">
        <v>0</v>
      </c>
      <c r="W898" s="61">
        <v>0</v>
      </c>
      <c r="X898" s="61">
        <v>0</v>
      </c>
      <c r="Y898" s="61">
        <v>0</v>
      </c>
      <c r="Z898" s="61">
        <v>0</v>
      </c>
      <c r="AA898" s="86">
        <v>0</v>
      </c>
      <c r="AB898" s="61">
        <v>0</v>
      </c>
      <c r="AC898" s="86">
        <v>0</v>
      </c>
      <c r="AD898" s="61">
        <v>0</v>
      </c>
      <c r="AE898" s="86">
        <v>0</v>
      </c>
      <c r="AF898" s="86">
        <v>0</v>
      </c>
      <c r="AG898" s="86"/>
      <c r="AH898" s="86"/>
    </row>
    <row r="899" s="61" customFormat="1" spans="1:34">
      <c r="A899" s="85">
        <v>1199215</v>
      </c>
      <c r="B899" s="61" t="s">
        <v>1031</v>
      </c>
      <c r="C899" s="61">
        <v>11992</v>
      </c>
      <c r="D899" s="61">
        <v>15</v>
      </c>
      <c r="E899" s="49" t="s">
        <v>464</v>
      </c>
      <c r="F899" s="61">
        <v>4</v>
      </c>
      <c r="G899" s="61">
        <v>7</v>
      </c>
      <c r="H899" s="61" t="s">
        <v>464</v>
      </c>
      <c r="I899" s="61" t="s">
        <v>464</v>
      </c>
      <c r="J899" s="61" t="s">
        <v>464</v>
      </c>
      <c r="K899" s="61" t="s">
        <v>464</v>
      </c>
      <c r="L899" s="61">
        <v>46037</v>
      </c>
      <c r="M899" s="61">
        <v>6017</v>
      </c>
      <c r="N899" s="61">
        <v>3262</v>
      </c>
      <c r="O899" s="61">
        <v>2755</v>
      </c>
      <c r="P899" s="61">
        <v>0</v>
      </c>
      <c r="Q899" s="61">
        <v>0</v>
      </c>
      <c r="R899" s="61">
        <v>80</v>
      </c>
      <c r="S899" s="61">
        <v>0</v>
      </c>
      <c r="T899" s="61">
        <v>0</v>
      </c>
      <c r="U899" s="61">
        <v>500</v>
      </c>
      <c r="V899" s="61">
        <v>0</v>
      </c>
      <c r="W899" s="61">
        <v>0</v>
      </c>
      <c r="X899" s="61">
        <v>0</v>
      </c>
      <c r="Y899" s="61">
        <v>0</v>
      </c>
      <c r="Z899" s="61">
        <v>0</v>
      </c>
      <c r="AA899" s="86">
        <v>0</v>
      </c>
      <c r="AB899" s="61">
        <v>0</v>
      </c>
      <c r="AC899" s="86">
        <v>0</v>
      </c>
      <c r="AD899" s="61">
        <v>0</v>
      </c>
      <c r="AE899" s="86">
        <v>0</v>
      </c>
      <c r="AF899" s="86">
        <v>0</v>
      </c>
      <c r="AG899" s="86"/>
      <c r="AH899" s="86"/>
    </row>
    <row r="900" s="61" customFormat="1" spans="1:34">
      <c r="A900" s="85">
        <v>2299000</v>
      </c>
      <c r="B900" s="61" t="s">
        <v>1032</v>
      </c>
      <c r="C900" s="61">
        <v>22990</v>
      </c>
      <c r="D900" s="61">
        <v>0</v>
      </c>
      <c r="E900" s="49"/>
      <c r="L900" s="61">
        <v>614</v>
      </c>
      <c r="M900" s="61">
        <v>89</v>
      </c>
      <c r="N900" s="61">
        <v>38</v>
      </c>
      <c r="O900" s="61">
        <v>45</v>
      </c>
      <c r="P900" s="61">
        <v>0</v>
      </c>
      <c r="Q900" s="61">
        <v>0</v>
      </c>
      <c r="R900" s="61">
        <v>68</v>
      </c>
      <c r="S900" s="61">
        <v>0</v>
      </c>
      <c r="T900" s="61">
        <v>0</v>
      </c>
      <c r="U900" s="61">
        <v>500</v>
      </c>
      <c r="V900" s="61">
        <v>0</v>
      </c>
      <c r="W900" s="61">
        <v>0</v>
      </c>
      <c r="X900" s="61">
        <v>0</v>
      </c>
      <c r="Y900" s="61">
        <v>0</v>
      </c>
      <c r="Z900" s="61">
        <v>0</v>
      </c>
      <c r="AA900" s="86">
        <v>0</v>
      </c>
      <c r="AB900" s="61">
        <v>0</v>
      </c>
      <c r="AC900" s="86">
        <v>0</v>
      </c>
      <c r="AD900" s="61">
        <v>0</v>
      </c>
      <c r="AE900" s="86">
        <v>0</v>
      </c>
      <c r="AF900" s="86">
        <v>0</v>
      </c>
      <c r="AG900" s="86"/>
      <c r="AH900" s="86"/>
    </row>
    <row r="901" s="61" customFormat="1" spans="1:34">
      <c r="A901" s="85">
        <v>2299001</v>
      </c>
      <c r="B901" s="61" t="s">
        <v>1032</v>
      </c>
      <c r="C901" s="61">
        <v>22990</v>
      </c>
      <c r="D901" s="61">
        <v>1</v>
      </c>
      <c r="E901" s="49" t="s">
        <v>464</v>
      </c>
      <c r="F901" s="61">
        <v>1</v>
      </c>
      <c r="G901" s="61">
        <v>170</v>
      </c>
      <c r="H901" s="61" t="s">
        <v>464</v>
      </c>
      <c r="I901" s="61" t="s">
        <v>464</v>
      </c>
      <c r="J901" s="61" t="s">
        <v>464</v>
      </c>
      <c r="K901" s="61" t="s">
        <v>464</v>
      </c>
      <c r="L901" s="61">
        <v>1350</v>
      </c>
      <c r="M901" s="61">
        <v>195</v>
      </c>
      <c r="N901" s="61">
        <v>83</v>
      </c>
      <c r="O901" s="61">
        <v>99</v>
      </c>
      <c r="P901" s="61">
        <v>0</v>
      </c>
      <c r="Q901" s="61">
        <v>0</v>
      </c>
      <c r="R901" s="61">
        <v>68</v>
      </c>
      <c r="S901" s="61">
        <v>0</v>
      </c>
      <c r="T901" s="61">
        <v>0</v>
      </c>
      <c r="U901" s="61">
        <v>500</v>
      </c>
      <c r="V901" s="61">
        <v>0</v>
      </c>
      <c r="W901" s="61">
        <v>0</v>
      </c>
      <c r="X901" s="61">
        <v>0</v>
      </c>
      <c r="Y901" s="61">
        <v>0</v>
      </c>
      <c r="Z901" s="61">
        <v>0</v>
      </c>
      <c r="AA901" s="86">
        <v>0</v>
      </c>
      <c r="AB901" s="61">
        <v>0</v>
      </c>
      <c r="AC901" s="86">
        <v>0</v>
      </c>
      <c r="AD901" s="61">
        <v>0</v>
      </c>
      <c r="AE901" s="86">
        <v>0</v>
      </c>
      <c r="AF901" s="86">
        <v>0</v>
      </c>
      <c r="AG901" s="86"/>
      <c r="AH901" s="86"/>
    </row>
    <row r="902" s="61" customFormat="1" spans="1:34">
      <c r="A902" s="85">
        <v>2299002</v>
      </c>
      <c r="B902" s="61" t="s">
        <v>1032</v>
      </c>
      <c r="C902" s="61">
        <v>22990</v>
      </c>
      <c r="D902" s="61">
        <v>2</v>
      </c>
      <c r="E902" s="49">
        <v>100211</v>
      </c>
      <c r="F902" s="61" t="s">
        <v>464</v>
      </c>
      <c r="G902" s="61" t="s">
        <v>464</v>
      </c>
      <c r="H902" s="61" t="s">
        <v>464</v>
      </c>
      <c r="I902" s="61" t="s">
        <v>464</v>
      </c>
      <c r="J902" s="61" t="s">
        <v>464</v>
      </c>
      <c r="K902" s="61" t="s">
        <v>464</v>
      </c>
      <c r="L902" s="61">
        <v>2271</v>
      </c>
      <c r="M902" s="61">
        <v>329</v>
      </c>
      <c r="N902" s="61">
        <v>140</v>
      </c>
      <c r="O902" s="61">
        <v>166</v>
      </c>
      <c r="P902" s="61">
        <v>0</v>
      </c>
      <c r="Q902" s="61">
        <v>0</v>
      </c>
      <c r="R902" s="61">
        <v>68</v>
      </c>
      <c r="S902" s="61">
        <v>0</v>
      </c>
      <c r="T902" s="61">
        <v>0</v>
      </c>
      <c r="U902" s="61">
        <v>500</v>
      </c>
      <c r="V902" s="61">
        <v>0</v>
      </c>
      <c r="W902" s="61">
        <v>0</v>
      </c>
      <c r="X902" s="61">
        <v>0</v>
      </c>
      <c r="Y902" s="61">
        <v>0</v>
      </c>
      <c r="Z902" s="61">
        <v>0</v>
      </c>
      <c r="AA902" s="86">
        <v>0</v>
      </c>
      <c r="AB902" s="61">
        <v>0</v>
      </c>
      <c r="AC902" s="86">
        <v>0</v>
      </c>
      <c r="AD902" s="61">
        <v>0</v>
      </c>
      <c r="AE902" s="86">
        <v>0</v>
      </c>
      <c r="AF902" s="86">
        <v>0</v>
      </c>
      <c r="AG902" s="86"/>
      <c r="AH902" s="86"/>
    </row>
    <row r="903" s="61" customFormat="1" spans="1:34">
      <c r="A903" s="85">
        <v>2299003</v>
      </c>
      <c r="B903" s="61" t="s">
        <v>1032</v>
      </c>
      <c r="C903" s="61">
        <v>22990</v>
      </c>
      <c r="D903" s="61">
        <v>3</v>
      </c>
      <c r="E903" s="49" t="s">
        <v>464</v>
      </c>
      <c r="F903" s="61">
        <v>1</v>
      </c>
      <c r="G903" s="61">
        <v>330</v>
      </c>
      <c r="H903" s="61" t="s">
        <v>464</v>
      </c>
      <c r="I903" s="61" t="s">
        <v>464</v>
      </c>
      <c r="J903" s="61" t="s">
        <v>464</v>
      </c>
      <c r="K903" s="61" t="s">
        <v>464</v>
      </c>
      <c r="L903" s="61">
        <v>3499</v>
      </c>
      <c r="M903" s="61">
        <v>507</v>
      </c>
      <c r="N903" s="61">
        <v>216</v>
      </c>
      <c r="O903" s="61">
        <v>256</v>
      </c>
      <c r="P903" s="61">
        <v>0</v>
      </c>
      <c r="Q903" s="61">
        <v>0</v>
      </c>
      <c r="R903" s="61">
        <v>68</v>
      </c>
      <c r="S903" s="61">
        <v>0</v>
      </c>
      <c r="T903" s="61">
        <v>0</v>
      </c>
      <c r="U903" s="61">
        <v>500</v>
      </c>
      <c r="V903" s="61">
        <v>0</v>
      </c>
      <c r="W903" s="61">
        <v>0</v>
      </c>
      <c r="X903" s="61">
        <v>0</v>
      </c>
      <c r="Y903" s="61">
        <v>0</v>
      </c>
      <c r="Z903" s="61">
        <v>0</v>
      </c>
      <c r="AA903" s="86">
        <v>0</v>
      </c>
      <c r="AB903" s="61">
        <v>0</v>
      </c>
      <c r="AC903" s="86">
        <v>0</v>
      </c>
      <c r="AD903" s="61">
        <v>0</v>
      </c>
      <c r="AE903" s="86">
        <v>0</v>
      </c>
      <c r="AF903" s="86">
        <v>0</v>
      </c>
      <c r="AG903" s="86"/>
      <c r="AH903" s="86"/>
    </row>
    <row r="904" s="61" customFormat="1" spans="1:34">
      <c r="A904" s="85">
        <v>2299004</v>
      </c>
      <c r="B904" s="61" t="s">
        <v>1032</v>
      </c>
      <c r="C904" s="61">
        <v>22990</v>
      </c>
      <c r="D904" s="61">
        <v>4</v>
      </c>
      <c r="E904" s="49" t="s">
        <v>464</v>
      </c>
      <c r="F904" s="61">
        <v>2</v>
      </c>
      <c r="G904" s="61">
        <v>825</v>
      </c>
      <c r="H904" s="61">
        <v>1</v>
      </c>
      <c r="I904" s="61">
        <v>110</v>
      </c>
      <c r="J904" s="61">
        <v>3</v>
      </c>
      <c r="K904" s="61">
        <v>55</v>
      </c>
      <c r="L904" s="61">
        <v>4850</v>
      </c>
      <c r="M904" s="61">
        <v>703</v>
      </c>
      <c r="N904" s="61">
        <v>300</v>
      </c>
      <c r="O904" s="61">
        <v>355</v>
      </c>
      <c r="P904" s="61">
        <v>0</v>
      </c>
      <c r="Q904" s="61">
        <v>0</v>
      </c>
      <c r="R904" s="61">
        <v>68</v>
      </c>
      <c r="S904" s="61">
        <v>0</v>
      </c>
      <c r="T904" s="61">
        <v>0</v>
      </c>
      <c r="U904" s="61">
        <v>500</v>
      </c>
      <c r="V904" s="61">
        <v>0</v>
      </c>
      <c r="W904" s="61">
        <v>0</v>
      </c>
      <c r="X904" s="61">
        <v>0</v>
      </c>
      <c r="Y904" s="61">
        <v>0</v>
      </c>
      <c r="Z904" s="61">
        <v>0</v>
      </c>
      <c r="AA904" s="86">
        <v>0</v>
      </c>
      <c r="AB904" s="61">
        <v>0</v>
      </c>
      <c r="AC904" s="86">
        <v>0</v>
      </c>
      <c r="AD904" s="61">
        <v>0</v>
      </c>
      <c r="AE904" s="86">
        <v>0</v>
      </c>
      <c r="AF904" s="86">
        <v>0</v>
      </c>
      <c r="AG904" s="86"/>
      <c r="AH904" s="86"/>
    </row>
    <row r="905" s="61" customFormat="1" spans="1:34">
      <c r="A905" s="85">
        <v>2299005</v>
      </c>
      <c r="B905" s="61" t="s">
        <v>1032</v>
      </c>
      <c r="C905" s="61">
        <v>22990</v>
      </c>
      <c r="D905" s="61">
        <v>5</v>
      </c>
      <c r="E905" s="49" t="s">
        <v>464</v>
      </c>
      <c r="F905" s="61">
        <v>4</v>
      </c>
      <c r="G905" s="61">
        <v>5</v>
      </c>
      <c r="H905" s="61" t="s">
        <v>464</v>
      </c>
      <c r="I905" s="61" t="s">
        <v>464</v>
      </c>
      <c r="J905" s="61" t="s">
        <v>464</v>
      </c>
      <c r="K905" s="61" t="s">
        <v>464</v>
      </c>
      <c r="L905" s="61">
        <v>6324</v>
      </c>
      <c r="M905" s="61">
        <v>916</v>
      </c>
      <c r="N905" s="61">
        <v>391</v>
      </c>
      <c r="O905" s="61">
        <v>463</v>
      </c>
      <c r="P905" s="61">
        <v>0</v>
      </c>
      <c r="Q905" s="61">
        <v>0</v>
      </c>
      <c r="R905" s="61">
        <v>68</v>
      </c>
      <c r="S905" s="61">
        <v>0</v>
      </c>
      <c r="T905" s="61">
        <v>0</v>
      </c>
      <c r="U905" s="61">
        <v>500</v>
      </c>
      <c r="V905" s="61">
        <v>0</v>
      </c>
      <c r="W905" s="61">
        <v>0</v>
      </c>
      <c r="X905" s="61">
        <v>0</v>
      </c>
      <c r="Y905" s="61">
        <v>0</v>
      </c>
      <c r="Z905" s="61">
        <v>0</v>
      </c>
      <c r="AA905" s="86">
        <v>0</v>
      </c>
      <c r="AB905" s="61">
        <v>0</v>
      </c>
      <c r="AC905" s="86">
        <v>0</v>
      </c>
      <c r="AD905" s="61">
        <v>0</v>
      </c>
      <c r="AE905" s="86">
        <v>0</v>
      </c>
      <c r="AF905" s="86">
        <v>0</v>
      </c>
      <c r="AG905" s="86"/>
      <c r="AH905" s="86"/>
    </row>
    <row r="906" s="61" customFormat="1" spans="1:34">
      <c r="A906" s="85">
        <v>2299006</v>
      </c>
      <c r="B906" s="61" t="s">
        <v>1032</v>
      </c>
      <c r="C906" s="61">
        <v>22990</v>
      </c>
      <c r="D906" s="61">
        <v>6</v>
      </c>
      <c r="E906" s="49" t="s">
        <v>464</v>
      </c>
      <c r="F906" s="61">
        <v>1</v>
      </c>
      <c r="G906" s="61">
        <v>390</v>
      </c>
      <c r="H906" s="61" t="s">
        <v>464</v>
      </c>
      <c r="I906" s="61" t="s">
        <v>464</v>
      </c>
      <c r="J906" s="61" t="s">
        <v>464</v>
      </c>
      <c r="K906" s="61" t="s">
        <v>464</v>
      </c>
      <c r="L906" s="61">
        <v>7920</v>
      </c>
      <c r="M906" s="61">
        <v>1148</v>
      </c>
      <c r="N906" s="61">
        <v>490</v>
      </c>
      <c r="O906" s="61">
        <v>580</v>
      </c>
      <c r="P906" s="61">
        <v>0</v>
      </c>
      <c r="Q906" s="61">
        <v>0</v>
      </c>
      <c r="R906" s="61">
        <v>68</v>
      </c>
      <c r="S906" s="61">
        <v>0</v>
      </c>
      <c r="T906" s="61">
        <v>0</v>
      </c>
      <c r="U906" s="61">
        <v>500</v>
      </c>
      <c r="V906" s="61">
        <v>0</v>
      </c>
      <c r="W906" s="61">
        <v>0</v>
      </c>
      <c r="X906" s="61">
        <v>0</v>
      </c>
      <c r="Y906" s="61">
        <v>0</v>
      </c>
      <c r="Z906" s="61">
        <v>0</v>
      </c>
      <c r="AA906" s="86">
        <v>0</v>
      </c>
      <c r="AB906" s="61">
        <v>0</v>
      </c>
      <c r="AC906" s="86">
        <v>0</v>
      </c>
      <c r="AD906" s="61">
        <v>0</v>
      </c>
      <c r="AE906" s="86">
        <v>0</v>
      </c>
      <c r="AF906" s="86">
        <v>0</v>
      </c>
      <c r="AG906" s="86"/>
      <c r="AH906" s="86"/>
    </row>
    <row r="907" s="61" customFormat="1" spans="1:34">
      <c r="A907" s="85">
        <v>2299007</v>
      </c>
      <c r="B907" s="61" t="s">
        <v>1032</v>
      </c>
      <c r="C907" s="61">
        <v>22990</v>
      </c>
      <c r="D907" s="61">
        <v>7</v>
      </c>
      <c r="E907" s="49" t="s">
        <v>464</v>
      </c>
      <c r="F907" s="61">
        <v>20</v>
      </c>
      <c r="G907" s="61">
        <v>500</v>
      </c>
      <c r="H907" s="61" t="s">
        <v>464</v>
      </c>
      <c r="I907" s="61" t="s">
        <v>464</v>
      </c>
      <c r="J907" s="61" t="s">
        <v>464</v>
      </c>
      <c r="K907" s="61" t="s">
        <v>464</v>
      </c>
      <c r="L907" s="61">
        <v>9639</v>
      </c>
      <c r="M907" s="61">
        <v>1397</v>
      </c>
      <c r="N907" s="61">
        <v>596</v>
      </c>
      <c r="O907" s="61">
        <v>706</v>
      </c>
      <c r="P907" s="61">
        <v>0</v>
      </c>
      <c r="Q907" s="61">
        <v>0</v>
      </c>
      <c r="R907" s="61">
        <v>68</v>
      </c>
      <c r="S907" s="61">
        <v>0</v>
      </c>
      <c r="T907" s="61">
        <v>0</v>
      </c>
      <c r="U907" s="61">
        <v>500</v>
      </c>
      <c r="V907" s="61">
        <v>0</v>
      </c>
      <c r="W907" s="61">
        <v>0</v>
      </c>
      <c r="X907" s="61">
        <v>0</v>
      </c>
      <c r="Y907" s="61">
        <v>0</v>
      </c>
      <c r="Z907" s="61">
        <v>0</v>
      </c>
      <c r="AA907" s="86">
        <v>0</v>
      </c>
      <c r="AB907" s="61">
        <v>0</v>
      </c>
      <c r="AC907" s="86">
        <v>0</v>
      </c>
      <c r="AD907" s="61">
        <v>0</v>
      </c>
      <c r="AE907" s="86">
        <v>0</v>
      </c>
      <c r="AF907" s="86">
        <v>0</v>
      </c>
      <c r="AG907" s="86"/>
      <c r="AH907" s="86"/>
    </row>
    <row r="908" s="61" customFormat="1" spans="1:34">
      <c r="A908" s="85">
        <v>2299008</v>
      </c>
      <c r="B908" s="61" t="s">
        <v>1032</v>
      </c>
      <c r="C908" s="61">
        <v>22990</v>
      </c>
      <c r="D908" s="61">
        <v>8</v>
      </c>
      <c r="E908" s="49">
        <v>100221</v>
      </c>
      <c r="F908" s="61" t="s">
        <v>464</v>
      </c>
      <c r="G908" s="61" t="s">
        <v>464</v>
      </c>
      <c r="H908" s="61" t="s">
        <v>464</v>
      </c>
      <c r="I908" s="61" t="s">
        <v>464</v>
      </c>
      <c r="J908" s="61" t="s">
        <v>464</v>
      </c>
      <c r="K908" s="61" t="s">
        <v>464</v>
      </c>
      <c r="L908" s="61">
        <v>11481</v>
      </c>
      <c r="M908" s="61">
        <v>1664</v>
      </c>
      <c r="N908" s="61">
        <v>710</v>
      </c>
      <c r="O908" s="61">
        <v>841</v>
      </c>
      <c r="P908" s="61">
        <v>0</v>
      </c>
      <c r="Q908" s="61">
        <v>0</v>
      </c>
      <c r="R908" s="61">
        <v>68</v>
      </c>
      <c r="S908" s="61">
        <v>0</v>
      </c>
      <c r="T908" s="61">
        <v>0</v>
      </c>
      <c r="U908" s="61">
        <v>500</v>
      </c>
      <c r="V908" s="61">
        <v>0</v>
      </c>
      <c r="W908" s="61">
        <v>0</v>
      </c>
      <c r="X908" s="61">
        <v>0</v>
      </c>
      <c r="Y908" s="61">
        <v>0</v>
      </c>
      <c r="Z908" s="61">
        <v>0</v>
      </c>
      <c r="AA908" s="86">
        <v>0</v>
      </c>
      <c r="AB908" s="61">
        <v>0</v>
      </c>
      <c r="AC908" s="86">
        <v>0</v>
      </c>
      <c r="AD908" s="61">
        <v>0</v>
      </c>
      <c r="AE908" s="86">
        <v>0</v>
      </c>
      <c r="AF908" s="86">
        <v>0</v>
      </c>
      <c r="AG908" s="86"/>
      <c r="AH908" s="86"/>
    </row>
    <row r="909" s="61" customFormat="1" spans="1:34">
      <c r="A909" s="85">
        <v>2299009</v>
      </c>
      <c r="B909" s="61" t="s">
        <v>1032</v>
      </c>
      <c r="C909" s="61">
        <v>22990</v>
      </c>
      <c r="D909" s="61">
        <v>9</v>
      </c>
      <c r="E909" s="49" t="s">
        <v>464</v>
      </c>
      <c r="F909" s="61">
        <v>2</v>
      </c>
      <c r="G909" s="61">
        <v>1275</v>
      </c>
      <c r="H909" s="61">
        <v>1</v>
      </c>
      <c r="I909" s="61">
        <v>170</v>
      </c>
      <c r="J909" s="61">
        <v>3</v>
      </c>
      <c r="K909" s="61">
        <v>85</v>
      </c>
      <c r="L909" s="61">
        <v>13446</v>
      </c>
      <c r="M909" s="61">
        <v>1949</v>
      </c>
      <c r="N909" s="61">
        <v>832</v>
      </c>
      <c r="O909" s="61">
        <v>985</v>
      </c>
      <c r="P909" s="61">
        <v>0</v>
      </c>
      <c r="Q909" s="61">
        <v>0</v>
      </c>
      <c r="R909" s="61">
        <v>68</v>
      </c>
      <c r="S909" s="61">
        <v>0</v>
      </c>
      <c r="T909" s="61">
        <v>0</v>
      </c>
      <c r="U909" s="61">
        <v>500</v>
      </c>
      <c r="V909" s="61">
        <v>0</v>
      </c>
      <c r="W909" s="61">
        <v>0</v>
      </c>
      <c r="X909" s="61">
        <v>0</v>
      </c>
      <c r="Y909" s="61">
        <v>0</v>
      </c>
      <c r="Z909" s="61">
        <v>0</v>
      </c>
      <c r="AA909" s="86">
        <v>0</v>
      </c>
      <c r="AB909" s="61">
        <v>0</v>
      </c>
      <c r="AC909" s="86">
        <v>0</v>
      </c>
      <c r="AD909" s="61">
        <v>0</v>
      </c>
      <c r="AE909" s="86">
        <v>0</v>
      </c>
      <c r="AF909" s="86">
        <v>0</v>
      </c>
      <c r="AG909" s="86"/>
      <c r="AH909" s="86"/>
    </row>
    <row r="910" s="61" customFormat="1" spans="1:34">
      <c r="A910" s="85">
        <v>2299010</v>
      </c>
      <c r="B910" s="61" t="s">
        <v>1032</v>
      </c>
      <c r="C910" s="61">
        <v>22990</v>
      </c>
      <c r="D910" s="61">
        <v>10</v>
      </c>
      <c r="E910" s="49" t="s">
        <v>464</v>
      </c>
      <c r="F910" s="61">
        <v>4</v>
      </c>
      <c r="G910" s="61">
        <v>6</v>
      </c>
      <c r="H910" s="61" t="s">
        <v>464</v>
      </c>
      <c r="I910" s="61" t="s">
        <v>464</v>
      </c>
      <c r="J910" s="61" t="s">
        <v>464</v>
      </c>
      <c r="K910" s="61" t="s">
        <v>464</v>
      </c>
      <c r="L910" s="61">
        <v>15534</v>
      </c>
      <c r="M910" s="61">
        <v>2251</v>
      </c>
      <c r="N910" s="61">
        <v>961</v>
      </c>
      <c r="O910" s="61">
        <v>1138</v>
      </c>
      <c r="P910" s="61">
        <v>0</v>
      </c>
      <c r="Q910" s="61">
        <v>0</v>
      </c>
      <c r="R910" s="61">
        <v>68</v>
      </c>
      <c r="S910" s="61">
        <v>0</v>
      </c>
      <c r="T910" s="61">
        <v>0</v>
      </c>
      <c r="U910" s="61">
        <v>500</v>
      </c>
      <c r="V910" s="61">
        <v>0</v>
      </c>
      <c r="W910" s="61">
        <v>0</v>
      </c>
      <c r="X910" s="61">
        <v>0</v>
      </c>
      <c r="Y910" s="61">
        <v>0</v>
      </c>
      <c r="Z910" s="61">
        <v>0</v>
      </c>
      <c r="AA910" s="86">
        <v>0</v>
      </c>
      <c r="AB910" s="61">
        <v>0</v>
      </c>
      <c r="AC910" s="86">
        <v>0</v>
      </c>
      <c r="AD910" s="61">
        <v>0</v>
      </c>
      <c r="AE910" s="86">
        <v>0</v>
      </c>
      <c r="AF910" s="86">
        <v>0</v>
      </c>
      <c r="AG910" s="86"/>
      <c r="AH910" s="86"/>
    </row>
    <row r="911" s="61" customFormat="1" spans="1:34">
      <c r="A911" s="85">
        <v>2299011</v>
      </c>
      <c r="B911" s="61" t="s">
        <v>1032</v>
      </c>
      <c r="C911" s="61">
        <v>22990</v>
      </c>
      <c r="D911" s="61">
        <v>11</v>
      </c>
      <c r="E911" s="49" t="s">
        <v>464</v>
      </c>
      <c r="F911" s="61">
        <v>1</v>
      </c>
      <c r="G911" s="61">
        <v>690</v>
      </c>
      <c r="H911" s="61" t="s">
        <v>464</v>
      </c>
      <c r="I911" s="61" t="s">
        <v>464</v>
      </c>
      <c r="J911" s="61" t="s">
        <v>464</v>
      </c>
      <c r="K911" s="61" t="s">
        <v>464</v>
      </c>
      <c r="L911" s="61">
        <v>18358</v>
      </c>
      <c r="M911" s="61">
        <v>2661</v>
      </c>
      <c r="N911" s="61">
        <v>1136</v>
      </c>
      <c r="O911" s="61">
        <v>1345</v>
      </c>
      <c r="P911" s="61">
        <v>0</v>
      </c>
      <c r="Q911" s="61">
        <v>0</v>
      </c>
      <c r="R911" s="61">
        <v>68</v>
      </c>
      <c r="S911" s="61">
        <v>0</v>
      </c>
      <c r="T911" s="61">
        <v>0</v>
      </c>
      <c r="U911" s="61">
        <v>500</v>
      </c>
      <c r="V911" s="61">
        <v>0</v>
      </c>
      <c r="W911" s="61">
        <v>0</v>
      </c>
      <c r="X911" s="61">
        <v>0</v>
      </c>
      <c r="Y911" s="61">
        <v>0</v>
      </c>
      <c r="Z911" s="61">
        <v>0</v>
      </c>
      <c r="AA911" s="86">
        <v>0</v>
      </c>
      <c r="AB911" s="61">
        <v>0</v>
      </c>
      <c r="AC911" s="86">
        <v>0</v>
      </c>
      <c r="AD911" s="61">
        <v>0</v>
      </c>
      <c r="AE911" s="86">
        <v>0</v>
      </c>
      <c r="AF911" s="86">
        <v>0</v>
      </c>
      <c r="AG911" s="86"/>
      <c r="AH911" s="86"/>
    </row>
    <row r="912" s="61" customFormat="1" spans="1:34">
      <c r="A912" s="85">
        <v>2299012</v>
      </c>
      <c r="B912" s="61" t="s">
        <v>1032</v>
      </c>
      <c r="C912" s="61">
        <v>22990</v>
      </c>
      <c r="D912" s="61">
        <v>12</v>
      </c>
      <c r="E912" s="49" t="s">
        <v>464</v>
      </c>
      <c r="F912" s="61">
        <v>18</v>
      </c>
      <c r="G912" s="61">
        <v>1000</v>
      </c>
      <c r="H912" s="61" t="s">
        <v>464</v>
      </c>
      <c r="I912" s="61" t="s">
        <v>464</v>
      </c>
      <c r="J912" s="61" t="s">
        <v>464</v>
      </c>
      <c r="K912" s="61" t="s">
        <v>464</v>
      </c>
      <c r="L912" s="61">
        <v>22226</v>
      </c>
      <c r="M912" s="61">
        <v>3221</v>
      </c>
      <c r="N912" s="61">
        <v>1375</v>
      </c>
      <c r="O912" s="61">
        <v>1629</v>
      </c>
      <c r="P912" s="61">
        <v>0</v>
      </c>
      <c r="Q912" s="61">
        <v>0</v>
      </c>
      <c r="R912" s="61">
        <v>68</v>
      </c>
      <c r="S912" s="61">
        <v>0</v>
      </c>
      <c r="T912" s="61">
        <v>0</v>
      </c>
      <c r="U912" s="61">
        <v>500</v>
      </c>
      <c r="V912" s="61">
        <v>0</v>
      </c>
      <c r="W912" s="61">
        <v>0</v>
      </c>
      <c r="X912" s="61">
        <v>0</v>
      </c>
      <c r="Y912" s="61">
        <v>0</v>
      </c>
      <c r="Z912" s="61">
        <v>0</v>
      </c>
      <c r="AA912" s="86">
        <v>0</v>
      </c>
      <c r="AB912" s="61">
        <v>0</v>
      </c>
      <c r="AC912" s="86">
        <v>0</v>
      </c>
      <c r="AD912" s="61">
        <v>0</v>
      </c>
      <c r="AE912" s="86">
        <v>0</v>
      </c>
      <c r="AF912" s="86">
        <v>0</v>
      </c>
      <c r="AG912" s="86"/>
      <c r="AH912" s="86"/>
    </row>
    <row r="913" s="61" customFormat="1" spans="1:34">
      <c r="A913" s="85">
        <v>2299013</v>
      </c>
      <c r="B913" s="61" t="s">
        <v>1032</v>
      </c>
      <c r="C913" s="61">
        <v>22990</v>
      </c>
      <c r="D913" s="61">
        <v>13</v>
      </c>
      <c r="E913" s="49">
        <v>100231</v>
      </c>
      <c r="F913" s="61" t="s">
        <v>464</v>
      </c>
      <c r="G913" s="61" t="s">
        <v>464</v>
      </c>
      <c r="H913" s="61" t="s">
        <v>464</v>
      </c>
      <c r="I913" s="61" t="s">
        <v>464</v>
      </c>
      <c r="J913" s="61" t="s">
        <v>464</v>
      </c>
      <c r="K913" s="61" t="s">
        <v>464</v>
      </c>
      <c r="L913" s="61">
        <v>27507</v>
      </c>
      <c r="M913" s="61">
        <v>3987</v>
      </c>
      <c r="N913" s="61">
        <v>1702</v>
      </c>
      <c r="O913" s="61">
        <v>2016</v>
      </c>
      <c r="P913" s="61">
        <v>0</v>
      </c>
      <c r="Q913" s="61">
        <v>0</v>
      </c>
      <c r="R913" s="61">
        <v>68</v>
      </c>
      <c r="S913" s="61">
        <v>0</v>
      </c>
      <c r="T913" s="61">
        <v>0</v>
      </c>
      <c r="U913" s="61">
        <v>500</v>
      </c>
      <c r="V913" s="61">
        <v>0</v>
      </c>
      <c r="W913" s="61">
        <v>0</v>
      </c>
      <c r="X913" s="61">
        <v>0</v>
      </c>
      <c r="Y913" s="61">
        <v>0</v>
      </c>
      <c r="Z913" s="61">
        <v>0</v>
      </c>
      <c r="AA913" s="86">
        <v>0</v>
      </c>
      <c r="AB913" s="61">
        <v>0</v>
      </c>
      <c r="AC913" s="86">
        <v>0</v>
      </c>
      <c r="AD913" s="61">
        <v>0</v>
      </c>
      <c r="AE913" s="86">
        <v>0</v>
      </c>
      <c r="AF913" s="86">
        <v>0</v>
      </c>
      <c r="AG913" s="86"/>
      <c r="AH913" s="86"/>
    </row>
    <row r="914" s="61" customFormat="1" spans="1:34">
      <c r="A914" s="85">
        <v>2299014</v>
      </c>
      <c r="B914" s="61" t="s">
        <v>1032</v>
      </c>
      <c r="C914" s="61">
        <v>22990</v>
      </c>
      <c r="D914" s="61">
        <v>14</v>
      </c>
      <c r="E914" s="49" t="s">
        <v>464</v>
      </c>
      <c r="F914" s="61">
        <v>2</v>
      </c>
      <c r="G914" s="61">
        <v>4575</v>
      </c>
      <c r="H914" s="61">
        <v>1</v>
      </c>
      <c r="I914" s="61">
        <v>610</v>
      </c>
      <c r="J914" s="61">
        <v>3</v>
      </c>
      <c r="K914" s="61">
        <v>305</v>
      </c>
      <c r="L914" s="61">
        <v>34691</v>
      </c>
      <c r="M914" s="61">
        <v>5028</v>
      </c>
      <c r="N914" s="61">
        <v>2147</v>
      </c>
      <c r="O914" s="61">
        <v>2542</v>
      </c>
      <c r="P914" s="61">
        <v>0</v>
      </c>
      <c r="Q914" s="61">
        <v>0</v>
      </c>
      <c r="R914" s="61">
        <v>68</v>
      </c>
      <c r="S914" s="61">
        <v>0</v>
      </c>
      <c r="T914" s="61">
        <v>0</v>
      </c>
      <c r="U914" s="61">
        <v>500</v>
      </c>
      <c r="V914" s="61">
        <v>0</v>
      </c>
      <c r="W914" s="61">
        <v>0</v>
      </c>
      <c r="X914" s="61">
        <v>0</v>
      </c>
      <c r="Y914" s="61">
        <v>0</v>
      </c>
      <c r="Z914" s="61">
        <v>0</v>
      </c>
      <c r="AA914" s="86">
        <v>0</v>
      </c>
      <c r="AB914" s="61">
        <v>0</v>
      </c>
      <c r="AC914" s="86">
        <v>0</v>
      </c>
      <c r="AD914" s="61">
        <v>0</v>
      </c>
      <c r="AE914" s="86">
        <v>0</v>
      </c>
      <c r="AF914" s="86">
        <v>0</v>
      </c>
      <c r="AG914" s="86"/>
      <c r="AH914" s="86"/>
    </row>
    <row r="915" s="61" customFormat="1" spans="1:34">
      <c r="A915" s="85">
        <v>2299015</v>
      </c>
      <c r="B915" s="61" t="s">
        <v>1032</v>
      </c>
      <c r="C915" s="61">
        <v>22990</v>
      </c>
      <c r="D915" s="61">
        <v>15</v>
      </c>
      <c r="E915" s="49" t="s">
        <v>464</v>
      </c>
      <c r="F915" s="61">
        <v>4</v>
      </c>
      <c r="G915" s="61">
        <v>7</v>
      </c>
      <c r="H915" s="61" t="s">
        <v>464</v>
      </c>
      <c r="I915" s="61" t="s">
        <v>464</v>
      </c>
      <c r="J915" s="61" t="s">
        <v>464</v>
      </c>
      <c r="K915" s="61" t="s">
        <v>464</v>
      </c>
      <c r="L915" s="61">
        <v>44515</v>
      </c>
      <c r="M915" s="61">
        <v>6452</v>
      </c>
      <c r="N915" s="61">
        <v>2755</v>
      </c>
      <c r="O915" s="61">
        <v>3262</v>
      </c>
      <c r="P915" s="61">
        <v>0</v>
      </c>
      <c r="Q915" s="61">
        <v>0</v>
      </c>
      <c r="R915" s="61">
        <v>68</v>
      </c>
      <c r="S915" s="61">
        <v>0</v>
      </c>
      <c r="T915" s="61">
        <v>0</v>
      </c>
      <c r="U915" s="61">
        <v>500</v>
      </c>
      <c r="V915" s="61">
        <v>0</v>
      </c>
      <c r="W915" s="61">
        <v>0</v>
      </c>
      <c r="X915" s="61">
        <v>0</v>
      </c>
      <c r="Y915" s="61">
        <v>0</v>
      </c>
      <c r="Z915" s="61">
        <v>0</v>
      </c>
      <c r="AA915" s="86">
        <v>0</v>
      </c>
      <c r="AB915" s="61">
        <v>0</v>
      </c>
      <c r="AC915" s="86">
        <v>0</v>
      </c>
      <c r="AD915" s="61">
        <v>0</v>
      </c>
      <c r="AE915" s="86">
        <v>0</v>
      </c>
      <c r="AF915" s="86">
        <v>0</v>
      </c>
      <c r="AG915" s="86"/>
      <c r="AH915" s="86"/>
    </row>
    <row r="916" s="61" customFormat="1" spans="1:34">
      <c r="A916" s="85">
        <v>2399100</v>
      </c>
      <c r="B916" s="61" t="s">
        <v>1033</v>
      </c>
      <c r="C916" s="61">
        <v>23991</v>
      </c>
      <c r="D916" s="61">
        <v>0</v>
      </c>
      <c r="E916" s="49"/>
      <c r="L916" s="61">
        <v>628</v>
      </c>
      <c r="M916" s="61">
        <v>86</v>
      </c>
      <c r="N916" s="61">
        <v>46</v>
      </c>
      <c r="O916" s="61">
        <v>39</v>
      </c>
      <c r="P916" s="61">
        <v>0</v>
      </c>
      <c r="Q916" s="61">
        <v>0</v>
      </c>
      <c r="R916" s="61">
        <v>81</v>
      </c>
      <c r="S916" s="61">
        <v>0</v>
      </c>
      <c r="T916" s="61">
        <v>0</v>
      </c>
      <c r="U916" s="61">
        <v>500</v>
      </c>
      <c r="V916" s="61">
        <v>0</v>
      </c>
      <c r="W916" s="61">
        <v>0</v>
      </c>
      <c r="X916" s="61">
        <v>0</v>
      </c>
      <c r="Y916" s="61">
        <v>0</v>
      </c>
      <c r="Z916" s="61">
        <v>0</v>
      </c>
      <c r="AA916" s="86">
        <v>0</v>
      </c>
      <c r="AB916" s="61">
        <v>0</v>
      </c>
      <c r="AC916" s="86">
        <v>0</v>
      </c>
      <c r="AD916" s="61">
        <v>0</v>
      </c>
      <c r="AE916" s="86">
        <v>0</v>
      </c>
      <c r="AF916" s="86">
        <v>0</v>
      </c>
      <c r="AG916" s="86"/>
      <c r="AH916" s="86"/>
    </row>
    <row r="917" s="61" customFormat="1" spans="1:34">
      <c r="A917" s="85">
        <v>2399101</v>
      </c>
      <c r="B917" s="61" t="s">
        <v>1033</v>
      </c>
      <c r="C917" s="61">
        <v>23991</v>
      </c>
      <c r="D917" s="61">
        <v>1</v>
      </c>
      <c r="E917" s="49" t="s">
        <v>464</v>
      </c>
      <c r="F917" s="61">
        <v>1</v>
      </c>
      <c r="G917" s="61">
        <v>170</v>
      </c>
      <c r="H917" s="61" t="s">
        <v>464</v>
      </c>
      <c r="I917" s="61" t="s">
        <v>464</v>
      </c>
      <c r="J917" s="61" t="s">
        <v>464</v>
      </c>
      <c r="K917" s="61" t="s">
        <v>464</v>
      </c>
      <c r="L917" s="61">
        <v>1381</v>
      </c>
      <c r="M917" s="61">
        <v>189</v>
      </c>
      <c r="N917" s="61">
        <v>101</v>
      </c>
      <c r="O917" s="61">
        <v>85</v>
      </c>
      <c r="P917" s="61">
        <v>0</v>
      </c>
      <c r="Q917" s="61">
        <v>0</v>
      </c>
      <c r="R917" s="61">
        <v>81</v>
      </c>
      <c r="S917" s="61">
        <v>0</v>
      </c>
      <c r="T917" s="61">
        <v>0</v>
      </c>
      <c r="U917" s="61">
        <v>500</v>
      </c>
      <c r="V917" s="61">
        <v>0</v>
      </c>
      <c r="W917" s="61">
        <v>0</v>
      </c>
      <c r="X917" s="61">
        <v>0</v>
      </c>
      <c r="Y917" s="61">
        <v>0</v>
      </c>
      <c r="Z917" s="61">
        <v>0</v>
      </c>
      <c r="AA917" s="86">
        <v>0</v>
      </c>
      <c r="AB917" s="61">
        <v>0</v>
      </c>
      <c r="AC917" s="86">
        <v>0</v>
      </c>
      <c r="AD917" s="61">
        <v>0</v>
      </c>
      <c r="AE917" s="86">
        <v>0</v>
      </c>
      <c r="AF917" s="86">
        <v>0</v>
      </c>
      <c r="AG917" s="86"/>
      <c r="AH917" s="86"/>
    </row>
    <row r="918" s="61" customFormat="1" spans="1:34">
      <c r="A918" s="85">
        <v>2399102</v>
      </c>
      <c r="B918" s="61" t="s">
        <v>1033</v>
      </c>
      <c r="C918" s="61">
        <v>23991</v>
      </c>
      <c r="D918" s="61">
        <v>2</v>
      </c>
      <c r="E918" s="49">
        <v>100311</v>
      </c>
      <c r="F918" s="61" t="s">
        <v>464</v>
      </c>
      <c r="G918" s="61" t="s">
        <v>464</v>
      </c>
      <c r="H918" s="61" t="s">
        <v>464</v>
      </c>
      <c r="I918" s="61" t="s">
        <v>464</v>
      </c>
      <c r="J918" s="61" t="s">
        <v>464</v>
      </c>
      <c r="K918" s="61" t="s">
        <v>464</v>
      </c>
      <c r="L918" s="61">
        <v>2323</v>
      </c>
      <c r="M918" s="61">
        <v>318</v>
      </c>
      <c r="N918" s="61">
        <v>170</v>
      </c>
      <c r="O918" s="61">
        <v>144</v>
      </c>
      <c r="P918" s="61">
        <v>0</v>
      </c>
      <c r="Q918" s="61">
        <v>0</v>
      </c>
      <c r="R918" s="61">
        <v>81</v>
      </c>
      <c r="S918" s="61">
        <v>0</v>
      </c>
      <c r="T918" s="61">
        <v>0</v>
      </c>
      <c r="U918" s="61">
        <v>500</v>
      </c>
      <c r="V918" s="61">
        <v>0</v>
      </c>
      <c r="W918" s="61">
        <v>0</v>
      </c>
      <c r="X918" s="61">
        <v>0</v>
      </c>
      <c r="Y918" s="61">
        <v>0</v>
      </c>
      <c r="Z918" s="61">
        <v>0</v>
      </c>
      <c r="AA918" s="86">
        <v>0</v>
      </c>
      <c r="AB918" s="61">
        <v>0</v>
      </c>
      <c r="AC918" s="86">
        <v>0</v>
      </c>
      <c r="AD918" s="61">
        <v>0</v>
      </c>
      <c r="AE918" s="86">
        <v>0</v>
      </c>
      <c r="AF918" s="86">
        <v>0</v>
      </c>
      <c r="AG918" s="86"/>
      <c r="AH918" s="86"/>
    </row>
    <row r="919" s="61" customFormat="1" spans="1:34">
      <c r="A919" s="85">
        <v>2399103</v>
      </c>
      <c r="B919" s="61" t="s">
        <v>1033</v>
      </c>
      <c r="C919" s="61">
        <v>23991</v>
      </c>
      <c r="D919" s="61">
        <v>3</v>
      </c>
      <c r="E919" s="49" t="s">
        <v>464</v>
      </c>
      <c r="F919" s="61">
        <v>1</v>
      </c>
      <c r="G919" s="61">
        <v>330</v>
      </c>
      <c r="H919" s="61" t="s">
        <v>464</v>
      </c>
      <c r="I919" s="61" t="s">
        <v>464</v>
      </c>
      <c r="J919" s="61" t="s">
        <v>464</v>
      </c>
      <c r="K919" s="61" t="s">
        <v>464</v>
      </c>
      <c r="L919" s="61">
        <v>3579</v>
      </c>
      <c r="M919" s="61">
        <v>490</v>
      </c>
      <c r="N919" s="61">
        <v>262</v>
      </c>
      <c r="O919" s="61">
        <v>222</v>
      </c>
      <c r="P919" s="61">
        <v>0</v>
      </c>
      <c r="Q919" s="61">
        <v>0</v>
      </c>
      <c r="R919" s="61">
        <v>81</v>
      </c>
      <c r="S919" s="61">
        <v>0</v>
      </c>
      <c r="T919" s="61">
        <v>0</v>
      </c>
      <c r="U919" s="61">
        <v>500</v>
      </c>
      <c r="V919" s="61">
        <v>0</v>
      </c>
      <c r="W919" s="61">
        <v>0</v>
      </c>
      <c r="X919" s="61">
        <v>0</v>
      </c>
      <c r="Y919" s="61">
        <v>0</v>
      </c>
      <c r="Z919" s="61">
        <v>0</v>
      </c>
      <c r="AA919" s="86">
        <v>0</v>
      </c>
      <c r="AB919" s="61">
        <v>0</v>
      </c>
      <c r="AC919" s="86">
        <v>0</v>
      </c>
      <c r="AD919" s="61">
        <v>0</v>
      </c>
      <c r="AE919" s="86">
        <v>0</v>
      </c>
      <c r="AF919" s="86">
        <v>0</v>
      </c>
      <c r="AG919" s="86"/>
      <c r="AH919" s="86"/>
    </row>
    <row r="920" s="61" customFormat="1" spans="1:34">
      <c r="A920" s="85">
        <v>2399104</v>
      </c>
      <c r="B920" s="61" t="s">
        <v>1033</v>
      </c>
      <c r="C920" s="61">
        <v>23991</v>
      </c>
      <c r="D920" s="61">
        <v>4</v>
      </c>
      <c r="E920" s="49" t="s">
        <v>464</v>
      </c>
      <c r="F920" s="61">
        <v>2</v>
      </c>
      <c r="G920" s="61">
        <v>825</v>
      </c>
      <c r="H920" s="61">
        <v>1</v>
      </c>
      <c r="I920" s="61">
        <v>110</v>
      </c>
      <c r="J920" s="61">
        <v>3</v>
      </c>
      <c r="K920" s="61">
        <v>55</v>
      </c>
      <c r="L920" s="61">
        <v>4961</v>
      </c>
      <c r="M920" s="61">
        <v>679</v>
      </c>
      <c r="N920" s="61">
        <v>363</v>
      </c>
      <c r="O920" s="61">
        <v>308</v>
      </c>
      <c r="P920" s="61">
        <v>0</v>
      </c>
      <c r="Q920" s="61">
        <v>0</v>
      </c>
      <c r="R920" s="61">
        <v>81</v>
      </c>
      <c r="S920" s="61">
        <v>0</v>
      </c>
      <c r="T920" s="61">
        <v>0</v>
      </c>
      <c r="U920" s="61">
        <v>500</v>
      </c>
      <c r="V920" s="61">
        <v>0</v>
      </c>
      <c r="W920" s="61">
        <v>0</v>
      </c>
      <c r="X920" s="61">
        <v>0</v>
      </c>
      <c r="Y920" s="61">
        <v>0</v>
      </c>
      <c r="Z920" s="61">
        <v>0</v>
      </c>
      <c r="AA920" s="86">
        <v>0</v>
      </c>
      <c r="AB920" s="61">
        <v>0</v>
      </c>
      <c r="AC920" s="86">
        <v>0</v>
      </c>
      <c r="AD920" s="61">
        <v>0</v>
      </c>
      <c r="AE920" s="86">
        <v>0</v>
      </c>
      <c r="AF920" s="86">
        <v>0</v>
      </c>
      <c r="AG920" s="86"/>
      <c r="AH920" s="86"/>
    </row>
    <row r="921" s="61" customFormat="1" spans="1:34">
      <c r="A921" s="85">
        <v>2399105</v>
      </c>
      <c r="B921" s="61" t="s">
        <v>1033</v>
      </c>
      <c r="C921" s="61">
        <v>23991</v>
      </c>
      <c r="D921" s="61">
        <v>5</v>
      </c>
      <c r="E921" s="49" t="s">
        <v>464</v>
      </c>
      <c r="F921" s="61">
        <v>4</v>
      </c>
      <c r="G921" s="61">
        <v>5</v>
      </c>
      <c r="H921" s="61" t="s">
        <v>464</v>
      </c>
      <c r="I921" s="61" t="s">
        <v>464</v>
      </c>
      <c r="J921" s="61" t="s">
        <v>464</v>
      </c>
      <c r="K921" s="61" t="s">
        <v>464</v>
      </c>
      <c r="L921" s="61">
        <v>6468</v>
      </c>
      <c r="M921" s="61">
        <v>885</v>
      </c>
      <c r="N921" s="61">
        <v>473</v>
      </c>
      <c r="O921" s="61">
        <v>401</v>
      </c>
      <c r="P921" s="61">
        <v>0</v>
      </c>
      <c r="Q921" s="61">
        <v>0</v>
      </c>
      <c r="R921" s="61">
        <v>81</v>
      </c>
      <c r="S921" s="61">
        <v>0</v>
      </c>
      <c r="T921" s="61">
        <v>0</v>
      </c>
      <c r="U921" s="61">
        <v>500</v>
      </c>
      <c r="V921" s="61">
        <v>0</v>
      </c>
      <c r="W921" s="61">
        <v>0</v>
      </c>
      <c r="X921" s="61">
        <v>0</v>
      </c>
      <c r="Y921" s="61">
        <v>0</v>
      </c>
      <c r="Z921" s="61">
        <v>0</v>
      </c>
      <c r="AA921" s="86">
        <v>0</v>
      </c>
      <c r="AB921" s="61">
        <v>0</v>
      </c>
      <c r="AC921" s="86">
        <v>0</v>
      </c>
      <c r="AD921" s="61">
        <v>0</v>
      </c>
      <c r="AE921" s="86">
        <v>0</v>
      </c>
      <c r="AF921" s="86">
        <v>0</v>
      </c>
      <c r="AG921" s="86"/>
      <c r="AH921" s="86"/>
    </row>
    <row r="922" s="61" customFormat="1" spans="1:34">
      <c r="A922" s="85">
        <v>2399106</v>
      </c>
      <c r="B922" s="61" t="s">
        <v>1033</v>
      </c>
      <c r="C922" s="61">
        <v>23991</v>
      </c>
      <c r="D922" s="61">
        <v>6</v>
      </c>
      <c r="E922" s="49" t="s">
        <v>464</v>
      </c>
      <c r="F922" s="61">
        <v>1</v>
      </c>
      <c r="G922" s="61">
        <v>390</v>
      </c>
      <c r="H922" s="61" t="s">
        <v>464</v>
      </c>
      <c r="I922" s="61" t="s">
        <v>464</v>
      </c>
      <c r="J922" s="61" t="s">
        <v>464</v>
      </c>
      <c r="K922" s="61" t="s">
        <v>464</v>
      </c>
      <c r="L922" s="61">
        <v>8101</v>
      </c>
      <c r="M922" s="61">
        <v>1109</v>
      </c>
      <c r="N922" s="61">
        <v>593</v>
      </c>
      <c r="O922" s="61">
        <v>503</v>
      </c>
      <c r="P922" s="61">
        <v>0</v>
      </c>
      <c r="Q922" s="61">
        <v>0</v>
      </c>
      <c r="R922" s="61">
        <v>81</v>
      </c>
      <c r="S922" s="61">
        <v>0</v>
      </c>
      <c r="T922" s="61">
        <v>0</v>
      </c>
      <c r="U922" s="61">
        <v>500</v>
      </c>
      <c r="V922" s="61">
        <v>0</v>
      </c>
      <c r="W922" s="61">
        <v>0</v>
      </c>
      <c r="X922" s="61">
        <v>0</v>
      </c>
      <c r="Y922" s="61">
        <v>0</v>
      </c>
      <c r="Z922" s="61">
        <v>0</v>
      </c>
      <c r="AA922" s="86">
        <v>0</v>
      </c>
      <c r="AB922" s="61">
        <v>0</v>
      </c>
      <c r="AC922" s="86">
        <v>0</v>
      </c>
      <c r="AD922" s="61">
        <v>0</v>
      </c>
      <c r="AE922" s="86">
        <v>0</v>
      </c>
      <c r="AF922" s="86">
        <v>0</v>
      </c>
      <c r="AG922" s="86"/>
      <c r="AH922" s="86"/>
    </row>
    <row r="923" s="61" customFormat="1" spans="1:34">
      <c r="A923" s="85">
        <v>2399107</v>
      </c>
      <c r="B923" s="61" t="s">
        <v>1033</v>
      </c>
      <c r="C923" s="61">
        <v>23991</v>
      </c>
      <c r="D923" s="61">
        <v>7</v>
      </c>
      <c r="E923" s="49" t="s">
        <v>464</v>
      </c>
      <c r="F923" s="61">
        <v>20</v>
      </c>
      <c r="G923" s="61">
        <v>500</v>
      </c>
      <c r="H923" s="61" t="s">
        <v>464</v>
      </c>
      <c r="I923" s="61" t="s">
        <v>464</v>
      </c>
      <c r="J923" s="61" t="s">
        <v>464</v>
      </c>
      <c r="K923" s="61" t="s">
        <v>464</v>
      </c>
      <c r="L923" s="61">
        <v>9859</v>
      </c>
      <c r="M923" s="61">
        <v>1350</v>
      </c>
      <c r="N923" s="61">
        <v>722</v>
      </c>
      <c r="O923" s="61">
        <v>612</v>
      </c>
      <c r="P923" s="61">
        <v>0</v>
      </c>
      <c r="Q923" s="61">
        <v>0</v>
      </c>
      <c r="R923" s="61">
        <v>81</v>
      </c>
      <c r="S923" s="61">
        <v>0</v>
      </c>
      <c r="T923" s="61">
        <v>0</v>
      </c>
      <c r="U923" s="61">
        <v>500</v>
      </c>
      <c r="V923" s="61">
        <v>0</v>
      </c>
      <c r="W923" s="61">
        <v>0</v>
      </c>
      <c r="X923" s="61">
        <v>0</v>
      </c>
      <c r="Y923" s="61">
        <v>0</v>
      </c>
      <c r="Z923" s="61">
        <v>0</v>
      </c>
      <c r="AA923" s="86">
        <v>0</v>
      </c>
      <c r="AB923" s="61">
        <v>0</v>
      </c>
      <c r="AC923" s="86">
        <v>0</v>
      </c>
      <c r="AD923" s="61">
        <v>0</v>
      </c>
      <c r="AE923" s="86">
        <v>0</v>
      </c>
      <c r="AF923" s="86">
        <v>0</v>
      </c>
      <c r="AG923" s="86"/>
      <c r="AH923" s="86"/>
    </row>
    <row r="924" s="61" customFormat="1" spans="1:34">
      <c r="A924" s="85">
        <v>2399108</v>
      </c>
      <c r="B924" s="61" t="s">
        <v>1033</v>
      </c>
      <c r="C924" s="61">
        <v>23991</v>
      </c>
      <c r="D924" s="61">
        <v>8</v>
      </c>
      <c r="E924" s="49">
        <v>100321</v>
      </c>
      <c r="F924" s="61" t="s">
        <v>464</v>
      </c>
      <c r="G924" s="61" t="s">
        <v>464</v>
      </c>
      <c r="H924" s="61" t="s">
        <v>464</v>
      </c>
      <c r="I924" s="61" t="s">
        <v>464</v>
      </c>
      <c r="J924" s="61" t="s">
        <v>464</v>
      </c>
      <c r="K924" s="61" t="s">
        <v>464</v>
      </c>
      <c r="L924" s="61">
        <v>11743</v>
      </c>
      <c r="M924" s="61">
        <v>1608</v>
      </c>
      <c r="N924" s="61">
        <v>860</v>
      </c>
      <c r="O924" s="61">
        <v>729</v>
      </c>
      <c r="P924" s="61">
        <v>0</v>
      </c>
      <c r="Q924" s="61">
        <v>0</v>
      </c>
      <c r="R924" s="61">
        <v>81</v>
      </c>
      <c r="S924" s="61">
        <v>0</v>
      </c>
      <c r="T924" s="61">
        <v>0</v>
      </c>
      <c r="U924" s="61">
        <v>500</v>
      </c>
      <c r="V924" s="61">
        <v>0</v>
      </c>
      <c r="W924" s="61">
        <v>0</v>
      </c>
      <c r="X924" s="61">
        <v>0</v>
      </c>
      <c r="Y924" s="61">
        <v>0</v>
      </c>
      <c r="Z924" s="61">
        <v>0</v>
      </c>
      <c r="AA924" s="86">
        <v>0</v>
      </c>
      <c r="AB924" s="61">
        <v>0</v>
      </c>
      <c r="AC924" s="86">
        <v>0</v>
      </c>
      <c r="AD924" s="61">
        <v>0</v>
      </c>
      <c r="AE924" s="86">
        <v>0</v>
      </c>
      <c r="AF924" s="86">
        <v>0</v>
      </c>
      <c r="AG924" s="86"/>
      <c r="AH924" s="86"/>
    </row>
    <row r="925" s="61" customFormat="1" spans="1:34">
      <c r="A925" s="85">
        <v>2399109</v>
      </c>
      <c r="B925" s="61" t="s">
        <v>1033</v>
      </c>
      <c r="C925" s="61">
        <v>23991</v>
      </c>
      <c r="D925" s="61">
        <v>9</v>
      </c>
      <c r="E925" s="49" t="s">
        <v>464</v>
      </c>
      <c r="F925" s="61">
        <v>2</v>
      </c>
      <c r="G925" s="61">
        <v>1275</v>
      </c>
      <c r="H925" s="61">
        <v>1</v>
      </c>
      <c r="I925" s="61">
        <v>170</v>
      </c>
      <c r="J925" s="61">
        <v>3</v>
      </c>
      <c r="K925" s="61">
        <v>85</v>
      </c>
      <c r="L925" s="61">
        <v>13753</v>
      </c>
      <c r="M925" s="61">
        <v>1883</v>
      </c>
      <c r="N925" s="61">
        <v>1007</v>
      </c>
      <c r="O925" s="61">
        <v>854</v>
      </c>
      <c r="P925" s="61">
        <v>0</v>
      </c>
      <c r="Q925" s="61">
        <v>0</v>
      </c>
      <c r="R925" s="61">
        <v>81</v>
      </c>
      <c r="S925" s="61">
        <v>0</v>
      </c>
      <c r="T925" s="61">
        <v>0</v>
      </c>
      <c r="U925" s="61">
        <v>500</v>
      </c>
      <c r="V925" s="61">
        <v>0</v>
      </c>
      <c r="W925" s="61">
        <v>0</v>
      </c>
      <c r="X925" s="61">
        <v>0</v>
      </c>
      <c r="Y925" s="61">
        <v>0</v>
      </c>
      <c r="Z925" s="61">
        <v>0</v>
      </c>
      <c r="AA925" s="86">
        <v>0</v>
      </c>
      <c r="AB925" s="61">
        <v>0</v>
      </c>
      <c r="AC925" s="86">
        <v>0</v>
      </c>
      <c r="AD925" s="61">
        <v>0</v>
      </c>
      <c r="AE925" s="86">
        <v>0</v>
      </c>
      <c r="AF925" s="86">
        <v>0</v>
      </c>
      <c r="AG925" s="86"/>
      <c r="AH925" s="86"/>
    </row>
    <row r="926" s="61" customFormat="1" spans="1:34">
      <c r="A926" s="85">
        <v>2399110</v>
      </c>
      <c r="B926" s="61" t="s">
        <v>1033</v>
      </c>
      <c r="C926" s="61">
        <v>23991</v>
      </c>
      <c r="D926" s="61">
        <v>10</v>
      </c>
      <c r="E926" s="49" t="s">
        <v>464</v>
      </c>
      <c r="F926" s="61">
        <v>4</v>
      </c>
      <c r="G926" s="61">
        <v>6</v>
      </c>
      <c r="H926" s="61" t="s">
        <v>464</v>
      </c>
      <c r="I926" s="61" t="s">
        <v>464</v>
      </c>
      <c r="J926" s="61" t="s">
        <v>464</v>
      </c>
      <c r="K926" s="61" t="s">
        <v>464</v>
      </c>
      <c r="L926" s="61">
        <v>15888</v>
      </c>
      <c r="M926" s="61">
        <v>2175</v>
      </c>
      <c r="N926" s="61">
        <v>1163</v>
      </c>
      <c r="O926" s="61">
        <v>986</v>
      </c>
      <c r="P926" s="61">
        <v>0</v>
      </c>
      <c r="Q926" s="61">
        <v>0</v>
      </c>
      <c r="R926" s="61">
        <v>81</v>
      </c>
      <c r="S926" s="61">
        <v>0</v>
      </c>
      <c r="T926" s="61">
        <v>0</v>
      </c>
      <c r="U926" s="61">
        <v>500</v>
      </c>
      <c r="V926" s="61">
        <v>0</v>
      </c>
      <c r="W926" s="61">
        <v>0</v>
      </c>
      <c r="X926" s="61">
        <v>0</v>
      </c>
      <c r="Y926" s="61">
        <v>0</v>
      </c>
      <c r="Z926" s="61">
        <v>0</v>
      </c>
      <c r="AA926" s="86">
        <v>0</v>
      </c>
      <c r="AB926" s="61">
        <v>0</v>
      </c>
      <c r="AC926" s="86">
        <v>0</v>
      </c>
      <c r="AD926" s="61">
        <v>0</v>
      </c>
      <c r="AE926" s="86">
        <v>0</v>
      </c>
      <c r="AF926" s="86">
        <v>0</v>
      </c>
      <c r="AG926" s="86"/>
      <c r="AH926" s="86"/>
    </row>
    <row r="927" s="61" customFormat="1" spans="1:34">
      <c r="A927" s="85">
        <v>2399111</v>
      </c>
      <c r="B927" s="61" t="s">
        <v>1033</v>
      </c>
      <c r="C927" s="61">
        <v>23991</v>
      </c>
      <c r="D927" s="61">
        <v>11</v>
      </c>
      <c r="E927" s="49" t="s">
        <v>464</v>
      </c>
      <c r="F927" s="61">
        <v>1</v>
      </c>
      <c r="G927" s="61">
        <v>690</v>
      </c>
      <c r="H927" s="61" t="s">
        <v>464</v>
      </c>
      <c r="I927" s="61" t="s">
        <v>464</v>
      </c>
      <c r="J927" s="61" t="s">
        <v>464</v>
      </c>
      <c r="K927" s="61" t="s">
        <v>464</v>
      </c>
      <c r="L927" s="61">
        <v>18777</v>
      </c>
      <c r="M927" s="61">
        <v>2571</v>
      </c>
      <c r="N927" s="61">
        <v>1375</v>
      </c>
      <c r="O927" s="61">
        <v>1166</v>
      </c>
      <c r="P927" s="61">
        <v>0</v>
      </c>
      <c r="Q927" s="61">
        <v>0</v>
      </c>
      <c r="R927" s="61">
        <v>81</v>
      </c>
      <c r="S927" s="61">
        <v>0</v>
      </c>
      <c r="T927" s="61">
        <v>0</v>
      </c>
      <c r="U927" s="61">
        <v>500</v>
      </c>
      <c r="V927" s="61">
        <v>0</v>
      </c>
      <c r="W927" s="61">
        <v>0</v>
      </c>
      <c r="X927" s="61">
        <v>0</v>
      </c>
      <c r="Y927" s="61">
        <v>0</v>
      </c>
      <c r="Z927" s="61">
        <v>0</v>
      </c>
      <c r="AA927" s="86">
        <v>0</v>
      </c>
      <c r="AB927" s="61">
        <v>0</v>
      </c>
      <c r="AC927" s="86">
        <v>0</v>
      </c>
      <c r="AD927" s="61">
        <v>0</v>
      </c>
      <c r="AE927" s="86">
        <v>0</v>
      </c>
      <c r="AF927" s="86">
        <v>0</v>
      </c>
      <c r="AG927" s="86"/>
      <c r="AH927" s="86"/>
    </row>
    <row r="928" s="61" customFormat="1" spans="1:34">
      <c r="A928" s="85">
        <v>2399112</v>
      </c>
      <c r="B928" s="61" t="s">
        <v>1033</v>
      </c>
      <c r="C928" s="61">
        <v>23991</v>
      </c>
      <c r="D928" s="61">
        <v>12</v>
      </c>
      <c r="E928" s="49" t="s">
        <v>464</v>
      </c>
      <c r="F928" s="61">
        <v>19</v>
      </c>
      <c r="G928" s="61">
        <v>1000</v>
      </c>
      <c r="H928" s="61" t="s">
        <v>464</v>
      </c>
      <c r="I928" s="61" t="s">
        <v>464</v>
      </c>
      <c r="J928" s="61" t="s">
        <v>464</v>
      </c>
      <c r="K928" s="61" t="s">
        <v>464</v>
      </c>
      <c r="L928" s="61">
        <v>22733</v>
      </c>
      <c r="M928" s="61">
        <v>3113</v>
      </c>
      <c r="N928" s="61">
        <v>1665</v>
      </c>
      <c r="O928" s="61">
        <v>1411</v>
      </c>
      <c r="P928" s="61">
        <v>0</v>
      </c>
      <c r="Q928" s="61">
        <v>0</v>
      </c>
      <c r="R928" s="61">
        <v>81</v>
      </c>
      <c r="S928" s="61">
        <v>0</v>
      </c>
      <c r="T928" s="61">
        <v>0</v>
      </c>
      <c r="U928" s="61">
        <v>500</v>
      </c>
      <c r="V928" s="61">
        <v>0</v>
      </c>
      <c r="W928" s="61">
        <v>0</v>
      </c>
      <c r="X928" s="61">
        <v>0</v>
      </c>
      <c r="Y928" s="61">
        <v>0</v>
      </c>
      <c r="Z928" s="61">
        <v>0</v>
      </c>
      <c r="AA928" s="86">
        <v>0</v>
      </c>
      <c r="AB928" s="61">
        <v>0</v>
      </c>
      <c r="AC928" s="86">
        <v>0</v>
      </c>
      <c r="AD928" s="61">
        <v>0</v>
      </c>
      <c r="AE928" s="86">
        <v>0</v>
      </c>
      <c r="AF928" s="86">
        <v>0</v>
      </c>
      <c r="AG928" s="86"/>
      <c r="AH928" s="86"/>
    </row>
    <row r="929" s="61" customFormat="1" spans="1:34">
      <c r="A929" s="85">
        <v>2399113</v>
      </c>
      <c r="B929" s="61" t="s">
        <v>1033</v>
      </c>
      <c r="C929" s="61">
        <v>23991</v>
      </c>
      <c r="D929" s="61">
        <v>13</v>
      </c>
      <c r="E929" s="49">
        <v>100331</v>
      </c>
      <c r="F929" s="61" t="s">
        <v>464</v>
      </c>
      <c r="G929" s="61" t="s">
        <v>464</v>
      </c>
      <c r="H929" s="61" t="s">
        <v>464</v>
      </c>
      <c r="I929" s="61" t="s">
        <v>464</v>
      </c>
      <c r="J929" s="61" t="s">
        <v>464</v>
      </c>
      <c r="K929" s="61" t="s">
        <v>464</v>
      </c>
      <c r="L929" s="61">
        <v>28134</v>
      </c>
      <c r="M929" s="61">
        <v>3852</v>
      </c>
      <c r="N929" s="61">
        <v>2060</v>
      </c>
      <c r="O929" s="61">
        <v>1747</v>
      </c>
      <c r="P929" s="61">
        <v>0</v>
      </c>
      <c r="Q929" s="61">
        <v>0</v>
      </c>
      <c r="R929" s="61">
        <v>81</v>
      </c>
      <c r="S929" s="61">
        <v>0</v>
      </c>
      <c r="T929" s="61">
        <v>0</v>
      </c>
      <c r="U929" s="61">
        <v>500</v>
      </c>
      <c r="V929" s="61">
        <v>0</v>
      </c>
      <c r="W929" s="61">
        <v>0</v>
      </c>
      <c r="X929" s="61">
        <v>0</v>
      </c>
      <c r="Y929" s="61">
        <v>0</v>
      </c>
      <c r="Z929" s="61">
        <v>0</v>
      </c>
      <c r="AA929" s="86">
        <v>0</v>
      </c>
      <c r="AB929" s="61">
        <v>0</v>
      </c>
      <c r="AC929" s="86">
        <v>0</v>
      </c>
      <c r="AD929" s="61">
        <v>0</v>
      </c>
      <c r="AE929" s="86">
        <v>0</v>
      </c>
      <c r="AF929" s="86">
        <v>0</v>
      </c>
      <c r="AG929" s="86"/>
      <c r="AH929" s="86"/>
    </row>
    <row r="930" s="61" customFormat="1" spans="1:34">
      <c r="A930" s="85">
        <v>2399114</v>
      </c>
      <c r="B930" s="61" t="s">
        <v>1033</v>
      </c>
      <c r="C930" s="61">
        <v>23991</v>
      </c>
      <c r="D930" s="61">
        <v>14</v>
      </c>
      <c r="E930" s="49" t="s">
        <v>464</v>
      </c>
      <c r="F930" s="61">
        <v>2</v>
      </c>
      <c r="G930" s="61">
        <v>4575</v>
      </c>
      <c r="H930" s="61">
        <v>1</v>
      </c>
      <c r="I930" s="61">
        <v>610</v>
      </c>
      <c r="J930" s="61">
        <v>3</v>
      </c>
      <c r="K930" s="61">
        <v>305</v>
      </c>
      <c r="L930" s="61">
        <v>35482</v>
      </c>
      <c r="M930" s="61">
        <v>4859</v>
      </c>
      <c r="N930" s="61">
        <v>2599</v>
      </c>
      <c r="O930" s="61">
        <v>2203</v>
      </c>
      <c r="P930" s="61">
        <v>0</v>
      </c>
      <c r="Q930" s="61">
        <v>0</v>
      </c>
      <c r="R930" s="61">
        <v>81</v>
      </c>
      <c r="S930" s="61">
        <v>0</v>
      </c>
      <c r="T930" s="61">
        <v>0</v>
      </c>
      <c r="U930" s="61">
        <v>500</v>
      </c>
      <c r="V930" s="61">
        <v>0</v>
      </c>
      <c r="W930" s="61">
        <v>0</v>
      </c>
      <c r="X930" s="61">
        <v>0</v>
      </c>
      <c r="Y930" s="61">
        <v>0</v>
      </c>
      <c r="Z930" s="61">
        <v>0</v>
      </c>
      <c r="AA930" s="86">
        <v>0</v>
      </c>
      <c r="AB930" s="61">
        <v>0</v>
      </c>
      <c r="AC930" s="86">
        <v>0</v>
      </c>
      <c r="AD930" s="61">
        <v>0</v>
      </c>
      <c r="AE930" s="86">
        <v>0</v>
      </c>
      <c r="AF930" s="86">
        <v>0</v>
      </c>
      <c r="AG930" s="86"/>
      <c r="AH930" s="86"/>
    </row>
    <row r="931" s="61" customFormat="1" spans="1:34">
      <c r="A931" s="85">
        <v>2399115</v>
      </c>
      <c r="B931" s="61" t="s">
        <v>1033</v>
      </c>
      <c r="C931" s="61">
        <v>23991</v>
      </c>
      <c r="D931" s="61">
        <v>15</v>
      </c>
      <c r="E931" s="49" t="s">
        <v>464</v>
      </c>
      <c r="F931" s="61">
        <v>4</v>
      </c>
      <c r="G931" s="61">
        <v>7</v>
      </c>
      <c r="H931" s="61" t="s">
        <v>464</v>
      </c>
      <c r="I931" s="61" t="s">
        <v>464</v>
      </c>
      <c r="J931" s="61" t="s">
        <v>464</v>
      </c>
      <c r="K931" s="61" t="s">
        <v>464</v>
      </c>
      <c r="L931" s="61">
        <v>45530</v>
      </c>
      <c r="M931" s="61">
        <v>6235</v>
      </c>
      <c r="N931" s="61">
        <v>3335</v>
      </c>
      <c r="O931" s="61">
        <v>2827</v>
      </c>
      <c r="P931" s="61">
        <v>0</v>
      </c>
      <c r="Q931" s="61">
        <v>0</v>
      </c>
      <c r="R931" s="61">
        <v>81</v>
      </c>
      <c r="S931" s="61">
        <v>0</v>
      </c>
      <c r="T931" s="61">
        <v>0</v>
      </c>
      <c r="U931" s="61">
        <v>500</v>
      </c>
      <c r="V931" s="61">
        <v>0</v>
      </c>
      <c r="W931" s="61">
        <v>0</v>
      </c>
      <c r="X931" s="61">
        <v>0</v>
      </c>
      <c r="Y931" s="61">
        <v>0</v>
      </c>
      <c r="Z931" s="61">
        <v>0</v>
      </c>
      <c r="AA931" s="86">
        <v>0</v>
      </c>
      <c r="AB931" s="61">
        <v>0</v>
      </c>
      <c r="AC931" s="86">
        <v>0</v>
      </c>
      <c r="AD931" s="61">
        <v>0</v>
      </c>
      <c r="AE931" s="86">
        <v>0</v>
      </c>
      <c r="AF931" s="86">
        <v>0</v>
      </c>
      <c r="AG931" s="86"/>
      <c r="AH931" s="86"/>
    </row>
    <row r="932" s="61" customFormat="1" spans="1:34">
      <c r="A932" s="85">
        <v>2499200</v>
      </c>
      <c r="B932" s="61" t="s">
        <v>1034</v>
      </c>
      <c r="C932" s="61">
        <v>24992</v>
      </c>
      <c r="D932" s="61">
        <v>0</v>
      </c>
      <c r="E932" s="49"/>
      <c r="L932" s="61">
        <v>657</v>
      </c>
      <c r="M932" s="61">
        <v>76</v>
      </c>
      <c r="N932" s="61">
        <v>40</v>
      </c>
      <c r="O932" s="61">
        <v>48</v>
      </c>
      <c r="P932" s="61">
        <v>0</v>
      </c>
      <c r="Q932" s="61">
        <v>0</v>
      </c>
      <c r="R932" s="61">
        <v>91</v>
      </c>
      <c r="S932" s="61">
        <v>0</v>
      </c>
      <c r="T932" s="61">
        <v>0</v>
      </c>
      <c r="U932" s="61">
        <v>500</v>
      </c>
      <c r="V932" s="61">
        <v>0</v>
      </c>
      <c r="W932" s="61">
        <v>0</v>
      </c>
      <c r="X932" s="61">
        <v>0</v>
      </c>
      <c r="Y932" s="61">
        <v>0</v>
      </c>
      <c r="Z932" s="61">
        <v>0</v>
      </c>
      <c r="AA932" s="86">
        <v>0</v>
      </c>
      <c r="AB932" s="61">
        <v>0</v>
      </c>
      <c r="AC932" s="86">
        <v>0</v>
      </c>
      <c r="AD932" s="61">
        <v>0</v>
      </c>
      <c r="AE932" s="86">
        <v>0</v>
      </c>
      <c r="AF932" s="86">
        <v>0</v>
      </c>
      <c r="AG932" s="86"/>
      <c r="AH932" s="86"/>
    </row>
    <row r="933" s="61" customFormat="1" spans="1:34">
      <c r="A933" s="85">
        <v>2499201</v>
      </c>
      <c r="B933" s="61" t="s">
        <v>1034</v>
      </c>
      <c r="C933" s="61">
        <v>24992</v>
      </c>
      <c r="D933" s="61">
        <v>1</v>
      </c>
      <c r="E933" s="49" t="s">
        <v>464</v>
      </c>
      <c r="F933" s="61">
        <v>2</v>
      </c>
      <c r="G933" s="61">
        <v>1275</v>
      </c>
      <c r="H933" s="61" t="s">
        <v>464</v>
      </c>
      <c r="I933" s="61" t="s">
        <v>464</v>
      </c>
      <c r="J933" s="61" t="s">
        <v>464</v>
      </c>
      <c r="K933" s="61" t="s">
        <v>464</v>
      </c>
      <c r="L933" s="61">
        <v>1445</v>
      </c>
      <c r="M933" s="61">
        <v>167</v>
      </c>
      <c r="N933" s="61">
        <v>88</v>
      </c>
      <c r="O933" s="61">
        <v>105</v>
      </c>
      <c r="P933" s="61">
        <v>0</v>
      </c>
      <c r="Q933" s="61">
        <v>0</v>
      </c>
      <c r="R933" s="61">
        <v>91</v>
      </c>
      <c r="S933" s="61">
        <v>0</v>
      </c>
      <c r="T933" s="61">
        <v>0</v>
      </c>
      <c r="U933" s="61">
        <v>500</v>
      </c>
      <c r="V933" s="61">
        <v>0</v>
      </c>
      <c r="W933" s="61">
        <v>0</v>
      </c>
      <c r="X933" s="61">
        <v>0</v>
      </c>
      <c r="Y933" s="61">
        <v>0</v>
      </c>
      <c r="Z933" s="61">
        <v>0</v>
      </c>
      <c r="AA933" s="86">
        <v>0</v>
      </c>
      <c r="AB933" s="61">
        <v>0</v>
      </c>
      <c r="AC933" s="86">
        <v>0</v>
      </c>
      <c r="AD933" s="61">
        <v>0</v>
      </c>
      <c r="AE933" s="86">
        <v>0</v>
      </c>
      <c r="AF933" s="86">
        <v>0</v>
      </c>
      <c r="AG933" s="86"/>
      <c r="AH933" s="86"/>
    </row>
    <row r="934" s="61" customFormat="1" spans="1:34">
      <c r="A934" s="85">
        <v>2499202</v>
      </c>
      <c r="B934" s="61" t="s">
        <v>1034</v>
      </c>
      <c r="C934" s="61">
        <v>24992</v>
      </c>
      <c r="D934" s="61">
        <v>2</v>
      </c>
      <c r="E934" s="49">
        <v>100411</v>
      </c>
      <c r="F934" s="61" t="s">
        <v>464</v>
      </c>
      <c r="G934" s="61" t="s">
        <v>464</v>
      </c>
      <c r="H934" s="61" t="s">
        <v>464</v>
      </c>
      <c r="I934" s="61" t="s">
        <v>464</v>
      </c>
      <c r="J934" s="61" t="s">
        <v>464</v>
      </c>
      <c r="K934" s="61" t="s">
        <v>464</v>
      </c>
      <c r="L934" s="61">
        <v>2430</v>
      </c>
      <c r="M934" s="61">
        <v>281</v>
      </c>
      <c r="N934" s="61">
        <v>148</v>
      </c>
      <c r="O934" s="61">
        <v>177</v>
      </c>
      <c r="P934" s="61">
        <v>0</v>
      </c>
      <c r="Q934" s="61">
        <v>0</v>
      </c>
      <c r="R934" s="61">
        <v>91</v>
      </c>
      <c r="S934" s="61">
        <v>0</v>
      </c>
      <c r="T934" s="61">
        <v>0</v>
      </c>
      <c r="U934" s="61">
        <v>500</v>
      </c>
      <c r="V934" s="61">
        <v>0</v>
      </c>
      <c r="W934" s="61">
        <v>0</v>
      </c>
      <c r="X934" s="61">
        <v>0</v>
      </c>
      <c r="Y934" s="61">
        <v>0</v>
      </c>
      <c r="Z934" s="61">
        <v>0</v>
      </c>
      <c r="AA934" s="86">
        <v>0</v>
      </c>
      <c r="AB934" s="61">
        <v>0</v>
      </c>
      <c r="AC934" s="86">
        <v>0</v>
      </c>
      <c r="AD934" s="61">
        <v>0</v>
      </c>
      <c r="AE934" s="86">
        <v>0</v>
      </c>
      <c r="AF934" s="86">
        <v>0</v>
      </c>
      <c r="AG934" s="86"/>
      <c r="AH934" s="86"/>
    </row>
    <row r="935" s="61" customFormat="1" spans="1:34">
      <c r="A935" s="85">
        <v>2499203</v>
      </c>
      <c r="B935" s="61" t="s">
        <v>1034</v>
      </c>
      <c r="C935" s="61">
        <v>24992</v>
      </c>
      <c r="D935" s="61">
        <v>3</v>
      </c>
      <c r="E935" s="49" t="s">
        <v>464</v>
      </c>
      <c r="F935" s="61">
        <v>2</v>
      </c>
      <c r="G935" s="61">
        <v>2475</v>
      </c>
      <c r="H935" s="61" t="s">
        <v>464</v>
      </c>
      <c r="I935" s="61" t="s">
        <v>464</v>
      </c>
      <c r="J935" s="61" t="s">
        <v>464</v>
      </c>
      <c r="K935" s="61" t="s">
        <v>464</v>
      </c>
      <c r="L935" s="61">
        <v>3744</v>
      </c>
      <c r="M935" s="61">
        <v>433</v>
      </c>
      <c r="N935" s="61">
        <v>228</v>
      </c>
      <c r="O935" s="61">
        <v>273</v>
      </c>
      <c r="P935" s="61">
        <v>0</v>
      </c>
      <c r="Q935" s="61">
        <v>0</v>
      </c>
      <c r="R935" s="61">
        <v>91</v>
      </c>
      <c r="S935" s="61">
        <v>0</v>
      </c>
      <c r="T935" s="61">
        <v>0</v>
      </c>
      <c r="U935" s="61">
        <v>500</v>
      </c>
      <c r="V935" s="61">
        <v>0</v>
      </c>
      <c r="W935" s="61">
        <v>0</v>
      </c>
      <c r="X935" s="61">
        <v>0</v>
      </c>
      <c r="Y935" s="61">
        <v>0</v>
      </c>
      <c r="Z935" s="61">
        <v>0</v>
      </c>
      <c r="AA935" s="86">
        <v>0</v>
      </c>
      <c r="AB935" s="61">
        <v>0</v>
      </c>
      <c r="AC935" s="86">
        <v>0</v>
      </c>
      <c r="AD935" s="61">
        <v>0</v>
      </c>
      <c r="AE935" s="86">
        <v>0</v>
      </c>
      <c r="AF935" s="86">
        <v>0</v>
      </c>
      <c r="AG935" s="86"/>
      <c r="AH935" s="86"/>
    </row>
    <row r="936" s="61" customFormat="1" spans="1:34">
      <c r="A936" s="85">
        <v>2499204</v>
      </c>
      <c r="B936" s="61" t="s">
        <v>1034</v>
      </c>
      <c r="C936" s="61">
        <v>24992</v>
      </c>
      <c r="D936" s="61">
        <v>4</v>
      </c>
      <c r="E936" s="49" t="s">
        <v>464</v>
      </c>
      <c r="F936" s="61">
        <v>2</v>
      </c>
      <c r="G936" s="61">
        <v>825</v>
      </c>
      <c r="H936" s="61">
        <v>1</v>
      </c>
      <c r="I936" s="61">
        <v>110</v>
      </c>
      <c r="J936" s="61">
        <v>3</v>
      </c>
      <c r="K936" s="61">
        <v>55</v>
      </c>
      <c r="L936" s="61">
        <v>5190</v>
      </c>
      <c r="M936" s="61">
        <v>600</v>
      </c>
      <c r="N936" s="61">
        <v>316</v>
      </c>
      <c r="O936" s="61">
        <v>379</v>
      </c>
      <c r="P936" s="61">
        <v>0</v>
      </c>
      <c r="Q936" s="61">
        <v>0</v>
      </c>
      <c r="R936" s="61">
        <v>91</v>
      </c>
      <c r="S936" s="61">
        <v>0</v>
      </c>
      <c r="T936" s="61">
        <v>0</v>
      </c>
      <c r="U936" s="61">
        <v>500</v>
      </c>
      <c r="V936" s="61">
        <v>0</v>
      </c>
      <c r="W936" s="61">
        <v>0</v>
      </c>
      <c r="X936" s="61">
        <v>0</v>
      </c>
      <c r="Y936" s="61">
        <v>0</v>
      </c>
      <c r="Z936" s="61">
        <v>0</v>
      </c>
      <c r="AA936" s="86">
        <v>0</v>
      </c>
      <c r="AB936" s="61">
        <v>0</v>
      </c>
      <c r="AC936" s="86">
        <v>0</v>
      </c>
      <c r="AD936" s="61">
        <v>0</v>
      </c>
      <c r="AE936" s="86">
        <v>0</v>
      </c>
      <c r="AF936" s="86">
        <v>0</v>
      </c>
      <c r="AG936" s="86"/>
      <c r="AH936" s="86"/>
    </row>
    <row r="937" s="61" customFormat="1" spans="1:34">
      <c r="A937" s="85">
        <v>2499205</v>
      </c>
      <c r="B937" s="61" t="s">
        <v>1034</v>
      </c>
      <c r="C937" s="61">
        <v>24992</v>
      </c>
      <c r="D937" s="61">
        <v>5</v>
      </c>
      <c r="E937" s="49" t="s">
        <v>464</v>
      </c>
      <c r="F937" s="61">
        <v>4</v>
      </c>
      <c r="G937" s="61">
        <v>5</v>
      </c>
      <c r="H937" s="61" t="s">
        <v>464</v>
      </c>
      <c r="I937" s="61" t="s">
        <v>464</v>
      </c>
      <c r="J937" s="61" t="s">
        <v>464</v>
      </c>
      <c r="K937" s="61" t="s">
        <v>464</v>
      </c>
      <c r="L937" s="61">
        <v>6767</v>
      </c>
      <c r="M937" s="61">
        <v>782</v>
      </c>
      <c r="N937" s="61">
        <v>412</v>
      </c>
      <c r="O937" s="61">
        <v>494</v>
      </c>
      <c r="P937" s="61">
        <v>0</v>
      </c>
      <c r="Q937" s="61">
        <v>0</v>
      </c>
      <c r="R937" s="61">
        <v>91</v>
      </c>
      <c r="S937" s="61">
        <v>0</v>
      </c>
      <c r="T937" s="61">
        <v>0</v>
      </c>
      <c r="U937" s="61">
        <v>500</v>
      </c>
      <c r="V937" s="61">
        <v>0</v>
      </c>
      <c r="W937" s="61">
        <v>0</v>
      </c>
      <c r="X937" s="61">
        <v>0</v>
      </c>
      <c r="Y937" s="61">
        <v>0</v>
      </c>
      <c r="Z937" s="61">
        <v>0</v>
      </c>
      <c r="AA937" s="86">
        <v>0</v>
      </c>
      <c r="AB937" s="61">
        <v>0</v>
      </c>
      <c r="AC937" s="86">
        <v>0</v>
      </c>
      <c r="AD937" s="61">
        <v>0</v>
      </c>
      <c r="AE937" s="86">
        <v>0</v>
      </c>
      <c r="AF937" s="86">
        <v>0</v>
      </c>
      <c r="AG937" s="86"/>
      <c r="AH937" s="86"/>
    </row>
    <row r="938" s="61" customFormat="1" spans="1:34">
      <c r="A938" s="85">
        <v>2499206</v>
      </c>
      <c r="B938" s="61" t="s">
        <v>1034</v>
      </c>
      <c r="C938" s="61">
        <v>24992</v>
      </c>
      <c r="D938" s="61">
        <v>6</v>
      </c>
      <c r="E938" s="49" t="s">
        <v>464</v>
      </c>
      <c r="F938" s="61">
        <v>2</v>
      </c>
      <c r="G938" s="61">
        <v>2925</v>
      </c>
      <c r="H938" s="61" t="s">
        <v>464</v>
      </c>
      <c r="I938" s="61" t="s">
        <v>464</v>
      </c>
      <c r="J938" s="61" t="s">
        <v>464</v>
      </c>
      <c r="K938" s="61" t="s">
        <v>464</v>
      </c>
      <c r="L938" s="61">
        <v>8475</v>
      </c>
      <c r="M938" s="61">
        <v>980</v>
      </c>
      <c r="N938" s="61">
        <v>516</v>
      </c>
      <c r="O938" s="61">
        <v>619</v>
      </c>
      <c r="P938" s="61">
        <v>0</v>
      </c>
      <c r="Q938" s="61">
        <v>0</v>
      </c>
      <c r="R938" s="61">
        <v>91</v>
      </c>
      <c r="S938" s="61">
        <v>0</v>
      </c>
      <c r="T938" s="61">
        <v>0</v>
      </c>
      <c r="U938" s="61">
        <v>500</v>
      </c>
      <c r="V938" s="61">
        <v>0</v>
      </c>
      <c r="W938" s="61">
        <v>0</v>
      </c>
      <c r="X938" s="61">
        <v>0</v>
      </c>
      <c r="Y938" s="61">
        <v>0</v>
      </c>
      <c r="Z938" s="61">
        <v>0</v>
      </c>
      <c r="AA938" s="86">
        <v>0</v>
      </c>
      <c r="AB938" s="61">
        <v>0</v>
      </c>
      <c r="AC938" s="86">
        <v>0</v>
      </c>
      <c r="AD938" s="61">
        <v>0</v>
      </c>
      <c r="AE938" s="86">
        <v>0</v>
      </c>
      <c r="AF938" s="86">
        <v>0</v>
      </c>
      <c r="AG938" s="86"/>
      <c r="AH938" s="86"/>
    </row>
    <row r="939" s="61" customFormat="1" spans="1:34">
      <c r="A939" s="85">
        <v>2499207</v>
      </c>
      <c r="B939" s="61" t="s">
        <v>1034</v>
      </c>
      <c r="C939" s="61">
        <v>24992</v>
      </c>
      <c r="D939" s="61">
        <v>7</v>
      </c>
      <c r="E939" s="49" t="s">
        <v>464</v>
      </c>
      <c r="F939" s="61">
        <v>21</v>
      </c>
      <c r="G939" s="61">
        <v>500</v>
      </c>
      <c r="H939" s="61" t="s">
        <v>464</v>
      </c>
      <c r="I939" s="61" t="s">
        <v>464</v>
      </c>
      <c r="J939" s="61" t="s">
        <v>464</v>
      </c>
      <c r="K939" s="61" t="s">
        <v>464</v>
      </c>
      <c r="L939" s="61">
        <v>10314</v>
      </c>
      <c r="M939" s="61">
        <v>1193</v>
      </c>
      <c r="N939" s="61">
        <v>628</v>
      </c>
      <c r="O939" s="61">
        <v>753</v>
      </c>
      <c r="P939" s="61">
        <v>0</v>
      </c>
      <c r="Q939" s="61">
        <v>0</v>
      </c>
      <c r="R939" s="61">
        <v>91</v>
      </c>
      <c r="S939" s="61">
        <v>0</v>
      </c>
      <c r="T939" s="61">
        <v>0</v>
      </c>
      <c r="U939" s="61">
        <v>500</v>
      </c>
      <c r="V939" s="61">
        <v>0</v>
      </c>
      <c r="W939" s="61">
        <v>0</v>
      </c>
      <c r="X939" s="61">
        <v>0</v>
      </c>
      <c r="Y939" s="61">
        <v>0</v>
      </c>
      <c r="Z939" s="61">
        <v>0</v>
      </c>
      <c r="AA939" s="86">
        <v>0</v>
      </c>
      <c r="AB939" s="61">
        <v>0</v>
      </c>
      <c r="AC939" s="86">
        <v>0</v>
      </c>
      <c r="AD939" s="61">
        <v>0</v>
      </c>
      <c r="AE939" s="86">
        <v>0</v>
      </c>
      <c r="AF939" s="86">
        <v>0</v>
      </c>
      <c r="AG939" s="86"/>
      <c r="AH939" s="86"/>
    </row>
    <row r="940" s="61" customFormat="1" spans="1:34">
      <c r="A940" s="85">
        <v>2499208</v>
      </c>
      <c r="B940" s="61" t="s">
        <v>1034</v>
      </c>
      <c r="C940" s="61">
        <v>24992</v>
      </c>
      <c r="D940" s="61">
        <v>8</v>
      </c>
      <c r="E940" s="49">
        <v>100421</v>
      </c>
      <c r="F940" s="61" t="s">
        <v>464</v>
      </c>
      <c r="G940" s="61" t="s">
        <v>464</v>
      </c>
      <c r="H940" s="61" t="s">
        <v>464</v>
      </c>
      <c r="I940" s="61" t="s">
        <v>464</v>
      </c>
      <c r="J940" s="61" t="s">
        <v>464</v>
      </c>
      <c r="K940" s="61" t="s">
        <v>464</v>
      </c>
      <c r="L940" s="61">
        <v>12285</v>
      </c>
      <c r="M940" s="61">
        <v>1421</v>
      </c>
      <c r="N940" s="61">
        <v>748</v>
      </c>
      <c r="O940" s="61">
        <v>897</v>
      </c>
      <c r="P940" s="61">
        <v>0</v>
      </c>
      <c r="Q940" s="61">
        <v>0</v>
      </c>
      <c r="R940" s="61">
        <v>91</v>
      </c>
      <c r="S940" s="61">
        <v>0</v>
      </c>
      <c r="T940" s="61">
        <v>0</v>
      </c>
      <c r="U940" s="61">
        <v>500</v>
      </c>
      <c r="V940" s="61">
        <v>0</v>
      </c>
      <c r="W940" s="61">
        <v>0</v>
      </c>
      <c r="X940" s="61">
        <v>0</v>
      </c>
      <c r="Y940" s="61">
        <v>0</v>
      </c>
      <c r="Z940" s="61">
        <v>0</v>
      </c>
      <c r="AA940" s="86">
        <v>0</v>
      </c>
      <c r="AB940" s="61">
        <v>0</v>
      </c>
      <c r="AC940" s="86">
        <v>0</v>
      </c>
      <c r="AD940" s="61">
        <v>0</v>
      </c>
      <c r="AE940" s="86">
        <v>0</v>
      </c>
      <c r="AF940" s="86">
        <v>0</v>
      </c>
      <c r="AG940" s="86"/>
      <c r="AH940" s="86"/>
    </row>
    <row r="941" s="61" customFormat="1" spans="1:34">
      <c r="A941" s="85">
        <v>2499209</v>
      </c>
      <c r="B941" s="61" t="s">
        <v>1034</v>
      </c>
      <c r="C941" s="61">
        <v>24992</v>
      </c>
      <c r="D941" s="61">
        <v>9</v>
      </c>
      <c r="E941" s="49" t="s">
        <v>464</v>
      </c>
      <c r="F941" s="61">
        <v>2</v>
      </c>
      <c r="G941" s="61">
        <v>1275</v>
      </c>
      <c r="H941" s="61">
        <v>1</v>
      </c>
      <c r="I941" s="61">
        <v>170</v>
      </c>
      <c r="J941" s="61">
        <v>3</v>
      </c>
      <c r="K941" s="61">
        <v>85</v>
      </c>
      <c r="L941" s="61">
        <v>14388</v>
      </c>
      <c r="M941" s="61">
        <v>1664</v>
      </c>
      <c r="N941" s="61">
        <v>876</v>
      </c>
      <c r="O941" s="61">
        <v>1051</v>
      </c>
      <c r="P941" s="61">
        <v>0</v>
      </c>
      <c r="Q941" s="61">
        <v>0</v>
      </c>
      <c r="R941" s="61">
        <v>91</v>
      </c>
      <c r="S941" s="61">
        <v>0</v>
      </c>
      <c r="T941" s="61">
        <v>0</v>
      </c>
      <c r="U941" s="61">
        <v>500</v>
      </c>
      <c r="V941" s="61">
        <v>0</v>
      </c>
      <c r="W941" s="61">
        <v>0</v>
      </c>
      <c r="X941" s="61">
        <v>0</v>
      </c>
      <c r="Y941" s="61">
        <v>0</v>
      </c>
      <c r="Z941" s="61">
        <v>0</v>
      </c>
      <c r="AA941" s="86">
        <v>0</v>
      </c>
      <c r="AB941" s="61">
        <v>0</v>
      </c>
      <c r="AC941" s="86">
        <v>0</v>
      </c>
      <c r="AD941" s="61">
        <v>0</v>
      </c>
      <c r="AE941" s="86">
        <v>0</v>
      </c>
      <c r="AF941" s="86">
        <v>0</v>
      </c>
      <c r="AG941" s="86"/>
      <c r="AH941" s="86"/>
    </row>
    <row r="942" s="61" customFormat="1" spans="1:34">
      <c r="A942" s="85">
        <v>2499210</v>
      </c>
      <c r="B942" s="61" t="s">
        <v>1034</v>
      </c>
      <c r="C942" s="61">
        <v>24992</v>
      </c>
      <c r="D942" s="61">
        <v>10</v>
      </c>
      <c r="E942" s="49" t="s">
        <v>464</v>
      </c>
      <c r="F942" s="61">
        <v>4</v>
      </c>
      <c r="G942" s="61">
        <v>6</v>
      </c>
      <c r="H942" s="61" t="s">
        <v>464</v>
      </c>
      <c r="I942" s="61" t="s">
        <v>464</v>
      </c>
      <c r="J942" s="61" t="s">
        <v>464</v>
      </c>
      <c r="K942" s="61" t="s">
        <v>464</v>
      </c>
      <c r="L942" s="61">
        <v>16622</v>
      </c>
      <c r="M942" s="61">
        <v>1922</v>
      </c>
      <c r="N942" s="61">
        <v>1012</v>
      </c>
      <c r="O942" s="61">
        <v>1214</v>
      </c>
      <c r="P942" s="61">
        <v>0</v>
      </c>
      <c r="Q942" s="61">
        <v>0</v>
      </c>
      <c r="R942" s="61">
        <v>91</v>
      </c>
      <c r="S942" s="61">
        <v>0</v>
      </c>
      <c r="T942" s="61">
        <v>0</v>
      </c>
      <c r="U942" s="61">
        <v>500</v>
      </c>
      <c r="V942" s="61">
        <v>0</v>
      </c>
      <c r="W942" s="61">
        <v>0</v>
      </c>
      <c r="X942" s="61">
        <v>0</v>
      </c>
      <c r="Y942" s="61">
        <v>0</v>
      </c>
      <c r="Z942" s="61">
        <v>0</v>
      </c>
      <c r="AA942" s="86">
        <v>0</v>
      </c>
      <c r="AB942" s="61">
        <v>0</v>
      </c>
      <c r="AC942" s="86">
        <v>0</v>
      </c>
      <c r="AD942" s="61">
        <v>0</v>
      </c>
      <c r="AE942" s="86">
        <v>0</v>
      </c>
      <c r="AF942" s="86">
        <v>0</v>
      </c>
      <c r="AG942" s="86"/>
      <c r="AH942" s="86"/>
    </row>
    <row r="943" s="61" customFormat="1" spans="1:34">
      <c r="A943" s="85">
        <v>2499211</v>
      </c>
      <c r="B943" s="61" t="s">
        <v>1034</v>
      </c>
      <c r="C943" s="61">
        <v>24992</v>
      </c>
      <c r="D943" s="61">
        <v>11</v>
      </c>
      <c r="E943" s="49" t="s">
        <v>464</v>
      </c>
      <c r="F943" s="61">
        <v>2</v>
      </c>
      <c r="G943" s="61">
        <v>5175</v>
      </c>
      <c r="H943" s="61" t="s">
        <v>464</v>
      </c>
      <c r="I943" s="61" t="s">
        <v>464</v>
      </c>
      <c r="J943" s="61" t="s">
        <v>464</v>
      </c>
      <c r="K943" s="61" t="s">
        <v>464</v>
      </c>
      <c r="L943" s="61">
        <v>19644</v>
      </c>
      <c r="M943" s="61">
        <v>2272</v>
      </c>
      <c r="N943" s="61">
        <v>1196</v>
      </c>
      <c r="O943" s="61">
        <v>1435</v>
      </c>
      <c r="P943" s="61">
        <v>0</v>
      </c>
      <c r="Q943" s="61">
        <v>0</v>
      </c>
      <c r="R943" s="61">
        <v>91</v>
      </c>
      <c r="S943" s="61">
        <v>0</v>
      </c>
      <c r="T943" s="61">
        <v>0</v>
      </c>
      <c r="U943" s="61">
        <v>500</v>
      </c>
      <c r="V943" s="61">
        <v>0</v>
      </c>
      <c r="W943" s="61">
        <v>0</v>
      </c>
      <c r="X943" s="61">
        <v>0</v>
      </c>
      <c r="Y943" s="61">
        <v>0</v>
      </c>
      <c r="Z943" s="61">
        <v>0</v>
      </c>
      <c r="AA943" s="86">
        <v>0</v>
      </c>
      <c r="AB943" s="61">
        <v>0</v>
      </c>
      <c r="AC943" s="86">
        <v>0</v>
      </c>
      <c r="AD943" s="61">
        <v>0</v>
      </c>
      <c r="AE943" s="86">
        <v>0</v>
      </c>
      <c r="AF943" s="86">
        <v>0</v>
      </c>
      <c r="AG943" s="86"/>
      <c r="AH943" s="86"/>
    </row>
    <row r="944" s="61" customFormat="1" spans="1:34">
      <c r="A944" s="85">
        <v>2499212</v>
      </c>
      <c r="B944" s="61" t="s">
        <v>1034</v>
      </c>
      <c r="C944" s="61">
        <v>24992</v>
      </c>
      <c r="D944" s="61">
        <v>12</v>
      </c>
      <c r="E944" s="49" t="s">
        <v>464</v>
      </c>
      <c r="F944" s="61">
        <v>18</v>
      </c>
      <c r="G944" s="61">
        <v>1000</v>
      </c>
      <c r="H944" s="61" t="s">
        <v>464</v>
      </c>
      <c r="I944" s="61" t="s">
        <v>464</v>
      </c>
      <c r="J944" s="61" t="s">
        <v>464</v>
      </c>
      <c r="K944" s="61" t="s">
        <v>464</v>
      </c>
      <c r="L944" s="61">
        <v>23783</v>
      </c>
      <c r="M944" s="61">
        <v>2751</v>
      </c>
      <c r="N944" s="61">
        <v>1448</v>
      </c>
      <c r="O944" s="61">
        <v>1737</v>
      </c>
      <c r="P944" s="61">
        <v>0</v>
      </c>
      <c r="Q944" s="61">
        <v>0</v>
      </c>
      <c r="R944" s="61">
        <v>91</v>
      </c>
      <c r="S944" s="61">
        <v>0</v>
      </c>
      <c r="T944" s="61">
        <v>0</v>
      </c>
      <c r="U944" s="61">
        <v>500</v>
      </c>
      <c r="V944" s="61">
        <v>0</v>
      </c>
      <c r="W944" s="61">
        <v>0</v>
      </c>
      <c r="X944" s="61">
        <v>0</v>
      </c>
      <c r="Y944" s="61">
        <v>0</v>
      </c>
      <c r="Z944" s="61">
        <v>0</v>
      </c>
      <c r="AA944" s="86">
        <v>0</v>
      </c>
      <c r="AB944" s="61">
        <v>0</v>
      </c>
      <c r="AC944" s="86">
        <v>0</v>
      </c>
      <c r="AD944" s="61">
        <v>0</v>
      </c>
      <c r="AE944" s="86">
        <v>0</v>
      </c>
      <c r="AF944" s="86">
        <v>0</v>
      </c>
      <c r="AG944" s="86"/>
      <c r="AH944" s="86"/>
    </row>
    <row r="945" s="61" customFormat="1" spans="1:34">
      <c r="A945" s="85">
        <v>2499213</v>
      </c>
      <c r="B945" s="61" t="s">
        <v>1034</v>
      </c>
      <c r="C945" s="61">
        <v>24992</v>
      </c>
      <c r="D945" s="61">
        <v>13</v>
      </c>
      <c r="E945" s="49">
        <v>100431</v>
      </c>
      <c r="F945" s="61" t="s">
        <v>464</v>
      </c>
      <c r="G945" s="61" t="s">
        <v>464</v>
      </c>
      <c r="H945" s="61" t="s">
        <v>464</v>
      </c>
      <c r="I945" s="61" t="s">
        <v>464</v>
      </c>
      <c r="J945" s="61" t="s">
        <v>464</v>
      </c>
      <c r="K945" s="61" t="s">
        <v>464</v>
      </c>
      <c r="L945" s="61">
        <v>29433</v>
      </c>
      <c r="M945" s="61">
        <v>3404</v>
      </c>
      <c r="N945" s="61">
        <v>1792</v>
      </c>
      <c r="O945" s="61">
        <v>2150</v>
      </c>
      <c r="P945" s="61">
        <v>0</v>
      </c>
      <c r="Q945" s="61">
        <v>0</v>
      </c>
      <c r="R945" s="61">
        <v>91</v>
      </c>
      <c r="S945" s="61">
        <v>0</v>
      </c>
      <c r="T945" s="61">
        <v>0</v>
      </c>
      <c r="U945" s="61">
        <v>500</v>
      </c>
      <c r="V945" s="61">
        <v>0</v>
      </c>
      <c r="W945" s="61">
        <v>0</v>
      </c>
      <c r="X945" s="61">
        <v>0</v>
      </c>
      <c r="Y945" s="61">
        <v>0</v>
      </c>
      <c r="Z945" s="61">
        <v>0</v>
      </c>
      <c r="AA945" s="86">
        <v>0</v>
      </c>
      <c r="AB945" s="61">
        <v>0</v>
      </c>
      <c r="AC945" s="86">
        <v>0</v>
      </c>
      <c r="AD945" s="61">
        <v>0</v>
      </c>
      <c r="AE945" s="86">
        <v>0</v>
      </c>
      <c r="AF945" s="86">
        <v>0</v>
      </c>
      <c r="AG945" s="86"/>
      <c r="AH945" s="86"/>
    </row>
    <row r="946" s="61" customFormat="1" spans="1:34">
      <c r="A946" s="85">
        <v>2499214</v>
      </c>
      <c r="B946" s="61" t="s">
        <v>1034</v>
      </c>
      <c r="C946" s="61">
        <v>24992</v>
      </c>
      <c r="D946" s="61">
        <v>14</v>
      </c>
      <c r="E946" s="49" t="s">
        <v>464</v>
      </c>
      <c r="F946" s="61">
        <v>2</v>
      </c>
      <c r="G946" s="61">
        <v>4575</v>
      </c>
      <c r="H946" s="61">
        <v>1</v>
      </c>
      <c r="I946" s="61">
        <v>610</v>
      </c>
      <c r="J946" s="61">
        <v>3</v>
      </c>
      <c r="K946" s="61">
        <v>305</v>
      </c>
      <c r="L946" s="61">
        <v>37120</v>
      </c>
      <c r="M946" s="61">
        <v>4294</v>
      </c>
      <c r="N946" s="61">
        <v>2260</v>
      </c>
      <c r="O946" s="61">
        <v>2712</v>
      </c>
      <c r="P946" s="61">
        <v>0</v>
      </c>
      <c r="Q946" s="61">
        <v>0</v>
      </c>
      <c r="R946" s="61">
        <v>91</v>
      </c>
      <c r="S946" s="61">
        <v>0</v>
      </c>
      <c r="T946" s="61">
        <v>0</v>
      </c>
      <c r="U946" s="61">
        <v>500</v>
      </c>
      <c r="V946" s="61">
        <v>0</v>
      </c>
      <c r="W946" s="61">
        <v>0</v>
      </c>
      <c r="X946" s="61">
        <v>0</v>
      </c>
      <c r="Y946" s="61">
        <v>0</v>
      </c>
      <c r="Z946" s="61">
        <v>0</v>
      </c>
      <c r="AA946" s="86">
        <v>0</v>
      </c>
      <c r="AB946" s="61">
        <v>0</v>
      </c>
      <c r="AC946" s="86">
        <v>0</v>
      </c>
      <c r="AD946" s="61">
        <v>0</v>
      </c>
      <c r="AE946" s="86">
        <v>0</v>
      </c>
      <c r="AF946" s="86">
        <v>0</v>
      </c>
      <c r="AG946" s="86"/>
      <c r="AH946" s="86"/>
    </row>
    <row r="947" s="61" customFormat="1" spans="1:34">
      <c r="A947" s="85">
        <v>2499215</v>
      </c>
      <c r="B947" s="61" t="s">
        <v>1034</v>
      </c>
      <c r="C947" s="61">
        <v>24992</v>
      </c>
      <c r="D947" s="61">
        <v>15</v>
      </c>
      <c r="E947" s="49" t="s">
        <v>464</v>
      </c>
      <c r="F947" s="61">
        <v>4</v>
      </c>
      <c r="G947" s="61">
        <v>7</v>
      </c>
      <c r="H947" s="61" t="s">
        <v>464</v>
      </c>
      <c r="I947" s="61" t="s">
        <v>464</v>
      </c>
      <c r="J947" s="61" t="s">
        <v>464</v>
      </c>
      <c r="K947" s="61" t="s">
        <v>464</v>
      </c>
      <c r="L947" s="61">
        <v>47632</v>
      </c>
      <c r="M947" s="61">
        <v>5510</v>
      </c>
      <c r="N947" s="61">
        <v>2900</v>
      </c>
      <c r="O947" s="61">
        <v>3480</v>
      </c>
      <c r="P947" s="61">
        <v>0</v>
      </c>
      <c r="Q947" s="61">
        <v>0</v>
      </c>
      <c r="R947" s="61">
        <v>91</v>
      </c>
      <c r="S947" s="61">
        <v>0</v>
      </c>
      <c r="T947" s="61">
        <v>0</v>
      </c>
      <c r="U947" s="61">
        <v>500</v>
      </c>
      <c r="V947" s="61">
        <v>0</v>
      </c>
      <c r="W947" s="61">
        <v>0</v>
      </c>
      <c r="X947" s="61">
        <v>0</v>
      </c>
      <c r="Y947" s="61">
        <v>0</v>
      </c>
      <c r="Z947" s="61">
        <v>0</v>
      </c>
      <c r="AA947" s="86">
        <v>0</v>
      </c>
      <c r="AB947" s="61">
        <v>0</v>
      </c>
      <c r="AC947" s="86">
        <v>0</v>
      </c>
      <c r="AD947" s="61">
        <v>0</v>
      </c>
      <c r="AE947" s="86">
        <v>0</v>
      </c>
      <c r="AF947" s="86">
        <v>0</v>
      </c>
      <c r="AG947" s="86"/>
      <c r="AH947" s="86"/>
    </row>
    <row r="948" s="61" customFormat="1" spans="1:34">
      <c r="A948" s="85">
        <v>3399000</v>
      </c>
      <c r="B948" s="61" t="s">
        <v>1035</v>
      </c>
      <c r="C948" s="61">
        <v>33990</v>
      </c>
      <c r="D948" s="61">
        <v>0</v>
      </c>
      <c r="E948" s="49"/>
      <c r="L948" s="61">
        <v>610</v>
      </c>
      <c r="M948" s="61">
        <v>91</v>
      </c>
      <c r="N948" s="61">
        <v>44</v>
      </c>
      <c r="O948" s="61">
        <v>37</v>
      </c>
      <c r="P948" s="61">
        <v>0</v>
      </c>
      <c r="Q948" s="61">
        <v>0</v>
      </c>
      <c r="R948" s="61">
        <v>82</v>
      </c>
      <c r="S948" s="61">
        <v>0</v>
      </c>
      <c r="T948" s="61">
        <v>0</v>
      </c>
      <c r="U948" s="61">
        <v>500</v>
      </c>
      <c r="V948" s="61">
        <v>0</v>
      </c>
      <c r="W948" s="61">
        <v>0</v>
      </c>
      <c r="X948" s="61">
        <v>0</v>
      </c>
      <c r="Y948" s="61">
        <v>0</v>
      </c>
      <c r="Z948" s="61">
        <v>0</v>
      </c>
      <c r="AA948" s="86">
        <v>0</v>
      </c>
      <c r="AB948" s="61">
        <v>0</v>
      </c>
      <c r="AC948" s="86">
        <v>0</v>
      </c>
      <c r="AD948" s="61">
        <v>0</v>
      </c>
      <c r="AE948" s="86">
        <v>0</v>
      </c>
      <c r="AF948" s="86">
        <v>0</v>
      </c>
      <c r="AG948" s="86"/>
      <c r="AH948" s="86"/>
    </row>
    <row r="949" s="61" customFormat="1" spans="1:34">
      <c r="A949" s="85">
        <v>3399001</v>
      </c>
      <c r="B949" s="61" t="s">
        <v>1035</v>
      </c>
      <c r="C949" s="61">
        <v>33990</v>
      </c>
      <c r="D949" s="61">
        <v>1</v>
      </c>
      <c r="E949" s="49" t="s">
        <v>464</v>
      </c>
      <c r="F949" s="61">
        <v>1</v>
      </c>
      <c r="G949" s="61">
        <v>170</v>
      </c>
      <c r="H949" s="61" t="s">
        <v>464</v>
      </c>
      <c r="I949" s="61" t="s">
        <v>464</v>
      </c>
      <c r="J949" s="61" t="s">
        <v>464</v>
      </c>
      <c r="K949" s="61" t="s">
        <v>464</v>
      </c>
      <c r="L949" s="61">
        <v>1342</v>
      </c>
      <c r="M949" s="61">
        <v>200</v>
      </c>
      <c r="N949" s="61">
        <v>96</v>
      </c>
      <c r="O949" s="61">
        <v>81</v>
      </c>
      <c r="P949" s="61">
        <v>0</v>
      </c>
      <c r="Q949" s="61">
        <v>0</v>
      </c>
      <c r="R949" s="61">
        <v>82</v>
      </c>
      <c r="S949" s="61">
        <v>0</v>
      </c>
      <c r="T949" s="61">
        <v>0</v>
      </c>
      <c r="U949" s="61">
        <v>500</v>
      </c>
      <c r="V949" s="61">
        <v>0</v>
      </c>
      <c r="W949" s="61">
        <v>0</v>
      </c>
      <c r="X949" s="61">
        <v>0</v>
      </c>
      <c r="Y949" s="61">
        <v>0</v>
      </c>
      <c r="Z949" s="61">
        <v>0</v>
      </c>
      <c r="AA949" s="86">
        <v>0</v>
      </c>
      <c r="AB949" s="61">
        <v>0</v>
      </c>
      <c r="AC949" s="86">
        <v>0</v>
      </c>
      <c r="AD949" s="61">
        <v>0</v>
      </c>
      <c r="AE949" s="86">
        <v>0</v>
      </c>
      <c r="AF949" s="86">
        <v>0</v>
      </c>
      <c r="AG949" s="86"/>
      <c r="AH949" s="86"/>
    </row>
    <row r="950" s="61" customFormat="1" spans="1:34">
      <c r="A950" s="85">
        <v>3399002</v>
      </c>
      <c r="B950" s="61" t="s">
        <v>1035</v>
      </c>
      <c r="C950" s="61">
        <v>33990</v>
      </c>
      <c r="D950" s="61">
        <v>2</v>
      </c>
      <c r="E950" s="49">
        <v>100311</v>
      </c>
      <c r="F950" s="61" t="s">
        <v>464</v>
      </c>
      <c r="G950" s="61" t="s">
        <v>464</v>
      </c>
      <c r="H950" s="61" t="s">
        <v>464</v>
      </c>
      <c r="I950" s="61" t="s">
        <v>464</v>
      </c>
      <c r="J950" s="61" t="s">
        <v>464</v>
      </c>
      <c r="K950" s="61" t="s">
        <v>464</v>
      </c>
      <c r="L950" s="61">
        <v>2257</v>
      </c>
      <c r="M950" s="61">
        <v>336</v>
      </c>
      <c r="N950" s="61">
        <v>162</v>
      </c>
      <c r="O950" s="61">
        <v>136</v>
      </c>
      <c r="P950" s="61">
        <v>0</v>
      </c>
      <c r="Q950" s="61">
        <v>0</v>
      </c>
      <c r="R950" s="61">
        <v>82</v>
      </c>
      <c r="S950" s="61">
        <v>0</v>
      </c>
      <c r="T950" s="61">
        <v>0</v>
      </c>
      <c r="U950" s="61">
        <v>500</v>
      </c>
      <c r="V950" s="61">
        <v>0</v>
      </c>
      <c r="W950" s="61">
        <v>0</v>
      </c>
      <c r="X950" s="61">
        <v>0</v>
      </c>
      <c r="Y950" s="61">
        <v>0</v>
      </c>
      <c r="Z950" s="61">
        <v>0</v>
      </c>
      <c r="AA950" s="86">
        <v>0</v>
      </c>
      <c r="AB950" s="61">
        <v>0</v>
      </c>
      <c r="AC950" s="86">
        <v>0</v>
      </c>
      <c r="AD950" s="61">
        <v>0</v>
      </c>
      <c r="AE950" s="86">
        <v>0</v>
      </c>
      <c r="AF950" s="86">
        <v>0</v>
      </c>
      <c r="AG950" s="86"/>
      <c r="AH950" s="86"/>
    </row>
    <row r="951" s="61" customFormat="1" spans="1:34">
      <c r="A951" s="85">
        <v>3399003</v>
      </c>
      <c r="B951" s="61" t="s">
        <v>1035</v>
      </c>
      <c r="C951" s="61">
        <v>33990</v>
      </c>
      <c r="D951" s="61">
        <v>3</v>
      </c>
      <c r="E951" s="49" t="s">
        <v>464</v>
      </c>
      <c r="F951" s="61">
        <v>1</v>
      </c>
      <c r="G951" s="61">
        <v>330</v>
      </c>
      <c r="H951" s="61" t="s">
        <v>464</v>
      </c>
      <c r="I951" s="61" t="s">
        <v>464</v>
      </c>
      <c r="J951" s="61" t="s">
        <v>464</v>
      </c>
      <c r="K951" s="61" t="s">
        <v>464</v>
      </c>
      <c r="L951" s="61">
        <v>3477</v>
      </c>
      <c r="M951" s="61">
        <v>518</v>
      </c>
      <c r="N951" s="61">
        <v>250</v>
      </c>
      <c r="O951" s="61">
        <v>210</v>
      </c>
      <c r="P951" s="61">
        <v>0</v>
      </c>
      <c r="Q951" s="61">
        <v>0</v>
      </c>
      <c r="R951" s="61">
        <v>82</v>
      </c>
      <c r="S951" s="61">
        <v>0</v>
      </c>
      <c r="T951" s="61">
        <v>0</v>
      </c>
      <c r="U951" s="61">
        <v>500</v>
      </c>
      <c r="V951" s="61">
        <v>0</v>
      </c>
      <c r="W951" s="61">
        <v>0</v>
      </c>
      <c r="X951" s="61">
        <v>0</v>
      </c>
      <c r="Y951" s="61">
        <v>0</v>
      </c>
      <c r="Z951" s="61">
        <v>0</v>
      </c>
      <c r="AA951" s="86">
        <v>0</v>
      </c>
      <c r="AB951" s="61">
        <v>0</v>
      </c>
      <c r="AC951" s="86">
        <v>0</v>
      </c>
      <c r="AD951" s="61">
        <v>0</v>
      </c>
      <c r="AE951" s="86">
        <v>0</v>
      </c>
      <c r="AF951" s="86">
        <v>0</v>
      </c>
      <c r="AG951" s="86"/>
      <c r="AH951" s="86"/>
    </row>
    <row r="952" s="61" customFormat="1" spans="1:34">
      <c r="A952" s="85">
        <v>3399004</v>
      </c>
      <c r="B952" s="61" t="s">
        <v>1035</v>
      </c>
      <c r="C952" s="61">
        <v>33990</v>
      </c>
      <c r="D952" s="61">
        <v>4</v>
      </c>
      <c r="E952" s="49" t="s">
        <v>464</v>
      </c>
      <c r="F952" s="61">
        <v>2</v>
      </c>
      <c r="G952" s="61">
        <v>825</v>
      </c>
      <c r="H952" s="61">
        <v>1</v>
      </c>
      <c r="I952" s="61">
        <v>110</v>
      </c>
      <c r="J952" s="61">
        <v>3</v>
      </c>
      <c r="K952" s="61">
        <v>55</v>
      </c>
      <c r="L952" s="61">
        <v>4819</v>
      </c>
      <c r="M952" s="61">
        <v>718</v>
      </c>
      <c r="N952" s="61">
        <v>347</v>
      </c>
      <c r="O952" s="61">
        <v>292</v>
      </c>
      <c r="P952" s="61">
        <v>0</v>
      </c>
      <c r="Q952" s="61">
        <v>0</v>
      </c>
      <c r="R952" s="61">
        <v>82</v>
      </c>
      <c r="S952" s="61">
        <v>0</v>
      </c>
      <c r="T952" s="61">
        <v>0</v>
      </c>
      <c r="U952" s="61">
        <v>500</v>
      </c>
      <c r="V952" s="61">
        <v>0</v>
      </c>
      <c r="W952" s="61">
        <v>0</v>
      </c>
      <c r="X952" s="61">
        <v>0</v>
      </c>
      <c r="Y952" s="61">
        <v>0</v>
      </c>
      <c r="Z952" s="61">
        <v>0</v>
      </c>
      <c r="AA952" s="86">
        <v>0</v>
      </c>
      <c r="AB952" s="61">
        <v>0</v>
      </c>
      <c r="AC952" s="86">
        <v>0</v>
      </c>
      <c r="AD952" s="61">
        <v>0</v>
      </c>
      <c r="AE952" s="86">
        <v>0</v>
      </c>
      <c r="AF952" s="86">
        <v>0</v>
      </c>
      <c r="AG952" s="86"/>
      <c r="AH952" s="86"/>
    </row>
    <row r="953" s="61" customFormat="1" spans="1:34">
      <c r="A953" s="85">
        <v>3399005</v>
      </c>
      <c r="B953" s="61" t="s">
        <v>1035</v>
      </c>
      <c r="C953" s="61">
        <v>33990</v>
      </c>
      <c r="D953" s="61">
        <v>5</v>
      </c>
      <c r="E953" s="49" t="s">
        <v>464</v>
      </c>
      <c r="F953" s="61">
        <v>4</v>
      </c>
      <c r="G953" s="61">
        <v>5</v>
      </c>
      <c r="H953" s="61" t="s">
        <v>464</v>
      </c>
      <c r="I953" s="61" t="s">
        <v>464</v>
      </c>
      <c r="J953" s="61" t="s">
        <v>464</v>
      </c>
      <c r="K953" s="61" t="s">
        <v>464</v>
      </c>
      <c r="L953" s="61">
        <v>6283</v>
      </c>
      <c r="M953" s="61">
        <v>937</v>
      </c>
      <c r="N953" s="61">
        <v>453</v>
      </c>
      <c r="O953" s="61">
        <v>381</v>
      </c>
      <c r="P953" s="61">
        <v>0</v>
      </c>
      <c r="Q953" s="61">
        <v>0</v>
      </c>
      <c r="R953" s="61">
        <v>82</v>
      </c>
      <c r="S953" s="61">
        <v>0</v>
      </c>
      <c r="T953" s="61">
        <v>0</v>
      </c>
      <c r="U953" s="61">
        <v>500</v>
      </c>
      <c r="V953" s="61">
        <v>0</v>
      </c>
      <c r="W953" s="61">
        <v>0</v>
      </c>
      <c r="X953" s="61">
        <v>0</v>
      </c>
      <c r="Y953" s="61">
        <v>0</v>
      </c>
      <c r="Z953" s="61">
        <v>0</v>
      </c>
      <c r="AA953" s="86">
        <v>0</v>
      </c>
      <c r="AB953" s="61">
        <v>0</v>
      </c>
      <c r="AC953" s="86">
        <v>0</v>
      </c>
      <c r="AD953" s="61">
        <v>0</v>
      </c>
      <c r="AE953" s="86">
        <v>0</v>
      </c>
      <c r="AF953" s="86">
        <v>0</v>
      </c>
      <c r="AG953" s="86"/>
      <c r="AH953" s="86"/>
    </row>
    <row r="954" s="61" customFormat="1" spans="1:34">
      <c r="A954" s="85">
        <v>3399006</v>
      </c>
      <c r="B954" s="61" t="s">
        <v>1035</v>
      </c>
      <c r="C954" s="61">
        <v>33990</v>
      </c>
      <c r="D954" s="61">
        <v>6</v>
      </c>
      <c r="E954" s="49" t="s">
        <v>464</v>
      </c>
      <c r="F954" s="61">
        <v>1</v>
      </c>
      <c r="G954" s="61">
        <v>390</v>
      </c>
      <c r="H954" s="61" t="s">
        <v>464</v>
      </c>
      <c r="I954" s="61" t="s">
        <v>464</v>
      </c>
      <c r="J954" s="61" t="s">
        <v>464</v>
      </c>
      <c r="K954" s="61" t="s">
        <v>464</v>
      </c>
      <c r="L954" s="61">
        <v>7869</v>
      </c>
      <c r="M954" s="61">
        <v>1173</v>
      </c>
      <c r="N954" s="61">
        <v>567</v>
      </c>
      <c r="O954" s="61">
        <v>477</v>
      </c>
      <c r="P954" s="61">
        <v>0</v>
      </c>
      <c r="Q954" s="61">
        <v>0</v>
      </c>
      <c r="R954" s="61">
        <v>82</v>
      </c>
      <c r="S954" s="61">
        <v>0</v>
      </c>
      <c r="T954" s="61">
        <v>0</v>
      </c>
      <c r="U954" s="61">
        <v>500</v>
      </c>
      <c r="V954" s="61">
        <v>0</v>
      </c>
      <c r="W954" s="61">
        <v>0</v>
      </c>
      <c r="X954" s="61">
        <v>0</v>
      </c>
      <c r="Y954" s="61">
        <v>0</v>
      </c>
      <c r="Z954" s="61">
        <v>0</v>
      </c>
      <c r="AA954" s="86">
        <v>0</v>
      </c>
      <c r="AB954" s="61">
        <v>0</v>
      </c>
      <c r="AC954" s="86">
        <v>0</v>
      </c>
      <c r="AD954" s="61">
        <v>0</v>
      </c>
      <c r="AE954" s="86">
        <v>0</v>
      </c>
      <c r="AF954" s="86">
        <v>0</v>
      </c>
      <c r="AG954" s="86"/>
      <c r="AH954" s="86"/>
    </row>
    <row r="955" s="61" customFormat="1" spans="1:34">
      <c r="A955" s="85">
        <v>3399007</v>
      </c>
      <c r="B955" s="61" t="s">
        <v>1035</v>
      </c>
      <c r="C955" s="61">
        <v>33990</v>
      </c>
      <c r="D955" s="61">
        <v>7</v>
      </c>
      <c r="E955" s="49" t="s">
        <v>464</v>
      </c>
      <c r="F955" s="61">
        <v>20</v>
      </c>
      <c r="G955" s="61">
        <v>500</v>
      </c>
      <c r="H955" s="61" t="s">
        <v>464</v>
      </c>
      <c r="I955" s="61" t="s">
        <v>464</v>
      </c>
      <c r="J955" s="61" t="s">
        <v>464</v>
      </c>
      <c r="K955" s="61" t="s">
        <v>464</v>
      </c>
      <c r="L955" s="61">
        <v>9577</v>
      </c>
      <c r="M955" s="61">
        <v>1428</v>
      </c>
      <c r="N955" s="61">
        <v>690</v>
      </c>
      <c r="O955" s="61">
        <v>580</v>
      </c>
      <c r="P955" s="61">
        <v>0</v>
      </c>
      <c r="Q955" s="61">
        <v>0</v>
      </c>
      <c r="R955" s="61">
        <v>82</v>
      </c>
      <c r="S955" s="61">
        <v>0</v>
      </c>
      <c r="T955" s="61">
        <v>0</v>
      </c>
      <c r="U955" s="61">
        <v>500</v>
      </c>
      <c r="V955" s="61">
        <v>0</v>
      </c>
      <c r="W955" s="61">
        <v>0</v>
      </c>
      <c r="X955" s="61">
        <v>0</v>
      </c>
      <c r="Y955" s="61">
        <v>0</v>
      </c>
      <c r="Z955" s="61">
        <v>0</v>
      </c>
      <c r="AA955" s="86">
        <v>0</v>
      </c>
      <c r="AB955" s="61">
        <v>0</v>
      </c>
      <c r="AC955" s="86">
        <v>0</v>
      </c>
      <c r="AD955" s="61">
        <v>0</v>
      </c>
      <c r="AE955" s="86">
        <v>0</v>
      </c>
      <c r="AF955" s="86">
        <v>0</v>
      </c>
      <c r="AG955" s="86"/>
      <c r="AH955" s="86"/>
    </row>
    <row r="956" s="61" customFormat="1" spans="1:34">
      <c r="A956" s="85">
        <v>3399008</v>
      </c>
      <c r="B956" s="61" t="s">
        <v>1035</v>
      </c>
      <c r="C956" s="61">
        <v>33990</v>
      </c>
      <c r="D956" s="61">
        <v>8</v>
      </c>
      <c r="E956" s="49">
        <v>100321</v>
      </c>
      <c r="F956" s="61" t="s">
        <v>464</v>
      </c>
      <c r="G956" s="61" t="s">
        <v>464</v>
      </c>
      <c r="H956" s="61" t="s">
        <v>464</v>
      </c>
      <c r="I956" s="61" t="s">
        <v>464</v>
      </c>
      <c r="J956" s="61" t="s">
        <v>464</v>
      </c>
      <c r="K956" s="61" t="s">
        <v>464</v>
      </c>
      <c r="L956" s="61">
        <v>11407</v>
      </c>
      <c r="M956" s="61">
        <v>1701</v>
      </c>
      <c r="N956" s="61">
        <v>822</v>
      </c>
      <c r="O956" s="61">
        <v>691</v>
      </c>
      <c r="P956" s="61">
        <v>0</v>
      </c>
      <c r="Q956" s="61">
        <v>0</v>
      </c>
      <c r="R956" s="61">
        <v>82</v>
      </c>
      <c r="S956" s="61">
        <v>0</v>
      </c>
      <c r="T956" s="61">
        <v>0</v>
      </c>
      <c r="U956" s="61">
        <v>500</v>
      </c>
      <c r="V956" s="61">
        <v>0</v>
      </c>
      <c r="W956" s="61">
        <v>0</v>
      </c>
      <c r="X956" s="61">
        <v>0</v>
      </c>
      <c r="Y956" s="61">
        <v>0</v>
      </c>
      <c r="Z956" s="61">
        <v>0</v>
      </c>
      <c r="AA956" s="86">
        <v>0</v>
      </c>
      <c r="AB956" s="61">
        <v>0</v>
      </c>
      <c r="AC956" s="86">
        <v>0</v>
      </c>
      <c r="AD956" s="61">
        <v>0</v>
      </c>
      <c r="AE956" s="86">
        <v>0</v>
      </c>
      <c r="AF956" s="86">
        <v>0</v>
      </c>
      <c r="AG956" s="86"/>
      <c r="AH956" s="86"/>
    </row>
    <row r="957" s="61" customFormat="1" spans="1:34">
      <c r="A957" s="85">
        <v>3399009</v>
      </c>
      <c r="B957" s="61" t="s">
        <v>1035</v>
      </c>
      <c r="C957" s="61">
        <v>33990</v>
      </c>
      <c r="D957" s="61">
        <v>9</v>
      </c>
      <c r="E957" s="49" t="s">
        <v>464</v>
      </c>
      <c r="F957" s="61">
        <v>2</v>
      </c>
      <c r="G957" s="61">
        <v>1275</v>
      </c>
      <c r="H957" s="61">
        <v>1</v>
      </c>
      <c r="I957" s="61">
        <v>170</v>
      </c>
      <c r="J957" s="61">
        <v>3</v>
      </c>
      <c r="K957" s="61">
        <v>85</v>
      </c>
      <c r="L957" s="61">
        <v>13359</v>
      </c>
      <c r="M957" s="61">
        <v>1992</v>
      </c>
      <c r="N957" s="61">
        <v>963</v>
      </c>
      <c r="O957" s="61">
        <v>810</v>
      </c>
      <c r="P957" s="61">
        <v>0</v>
      </c>
      <c r="Q957" s="61">
        <v>0</v>
      </c>
      <c r="R957" s="61">
        <v>82</v>
      </c>
      <c r="S957" s="61">
        <v>0</v>
      </c>
      <c r="T957" s="61">
        <v>0</v>
      </c>
      <c r="U957" s="61">
        <v>500</v>
      </c>
      <c r="V957" s="61">
        <v>0</v>
      </c>
      <c r="W957" s="61">
        <v>0</v>
      </c>
      <c r="X957" s="61">
        <v>0</v>
      </c>
      <c r="Y957" s="61">
        <v>0</v>
      </c>
      <c r="Z957" s="61">
        <v>0</v>
      </c>
      <c r="AA957" s="86">
        <v>0</v>
      </c>
      <c r="AB957" s="61">
        <v>0</v>
      </c>
      <c r="AC957" s="86">
        <v>0</v>
      </c>
      <c r="AD957" s="61">
        <v>0</v>
      </c>
      <c r="AE957" s="86">
        <v>0</v>
      </c>
      <c r="AF957" s="86">
        <v>0</v>
      </c>
      <c r="AG957" s="86"/>
      <c r="AH957" s="86"/>
    </row>
    <row r="958" s="61" customFormat="1" spans="1:34">
      <c r="A958" s="85">
        <v>3399010</v>
      </c>
      <c r="B958" s="61" t="s">
        <v>1035</v>
      </c>
      <c r="C958" s="61">
        <v>33990</v>
      </c>
      <c r="D958" s="61">
        <v>10</v>
      </c>
      <c r="E958" s="49" t="s">
        <v>464</v>
      </c>
      <c r="F958" s="61">
        <v>4</v>
      </c>
      <c r="G958" s="61">
        <v>6</v>
      </c>
      <c r="H958" s="61" t="s">
        <v>464</v>
      </c>
      <c r="I958" s="61" t="s">
        <v>464</v>
      </c>
      <c r="J958" s="61" t="s">
        <v>464</v>
      </c>
      <c r="K958" s="61" t="s">
        <v>464</v>
      </c>
      <c r="L958" s="61">
        <v>15433</v>
      </c>
      <c r="M958" s="61">
        <v>2302</v>
      </c>
      <c r="N958" s="61">
        <v>1113</v>
      </c>
      <c r="O958" s="61">
        <v>936</v>
      </c>
      <c r="P958" s="61">
        <v>0</v>
      </c>
      <c r="Q958" s="61">
        <v>0</v>
      </c>
      <c r="R958" s="61">
        <v>82</v>
      </c>
      <c r="S958" s="61">
        <v>0</v>
      </c>
      <c r="T958" s="61">
        <v>0</v>
      </c>
      <c r="U958" s="61">
        <v>500</v>
      </c>
      <c r="V958" s="61">
        <v>0</v>
      </c>
      <c r="W958" s="61">
        <v>0</v>
      </c>
      <c r="X958" s="61">
        <v>0</v>
      </c>
      <c r="Y958" s="61">
        <v>0</v>
      </c>
      <c r="Z958" s="61">
        <v>0</v>
      </c>
      <c r="AA958" s="86">
        <v>0</v>
      </c>
      <c r="AB958" s="61">
        <v>0</v>
      </c>
      <c r="AC958" s="86">
        <v>0</v>
      </c>
      <c r="AD958" s="61">
        <v>0</v>
      </c>
      <c r="AE958" s="86">
        <v>0</v>
      </c>
      <c r="AF958" s="86">
        <v>0</v>
      </c>
      <c r="AG958" s="86"/>
      <c r="AH958" s="86"/>
    </row>
    <row r="959" s="61" customFormat="1" spans="1:34">
      <c r="A959" s="85">
        <v>3399011</v>
      </c>
      <c r="B959" s="61" t="s">
        <v>1035</v>
      </c>
      <c r="C959" s="61">
        <v>33990</v>
      </c>
      <c r="D959" s="61">
        <v>11</v>
      </c>
      <c r="E959" s="49" t="s">
        <v>464</v>
      </c>
      <c r="F959" s="61">
        <v>1</v>
      </c>
      <c r="G959" s="61">
        <v>690</v>
      </c>
      <c r="H959" s="61" t="s">
        <v>464</v>
      </c>
      <c r="I959" s="61" t="s">
        <v>464</v>
      </c>
      <c r="J959" s="61" t="s">
        <v>464</v>
      </c>
      <c r="K959" s="61" t="s">
        <v>464</v>
      </c>
      <c r="L959" s="61">
        <v>18239</v>
      </c>
      <c r="M959" s="61">
        <v>2720</v>
      </c>
      <c r="N959" s="61">
        <v>1315</v>
      </c>
      <c r="O959" s="61">
        <v>1106</v>
      </c>
      <c r="P959" s="61">
        <v>0</v>
      </c>
      <c r="Q959" s="61">
        <v>0</v>
      </c>
      <c r="R959" s="61">
        <v>82</v>
      </c>
      <c r="S959" s="61">
        <v>0</v>
      </c>
      <c r="T959" s="61">
        <v>0</v>
      </c>
      <c r="U959" s="61">
        <v>500</v>
      </c>
      <c r="V959" s="61">
        <v>0</v>
      </c>
      <c r="W959" s="61">
        <v>0</v>
      </c>
      <c r="X959" s="61">
        <v>0</v>
      </c>
      <c r="Y959" s="61">
        <v>0</v>
      </c>
      <c r="Z959" s="61">
        <v>0</v>
      </c>
      <c r="AA959" s="86">
        <v>0</v>
      </c>
      <c r="AB959" s="61">
        <v>0</v>
      </c>
      <c r="AC959" s="86">
        <v>0</v>
      </c>
      <c r="AD959" s="61">
        <v>0</v>
      </c>
      <c r="AE959" s="86">
        <v>0</v>
      </c>
      <c r="AF959" s="86">
        <v>0</v>
      </c>
      <c r="AG959" s="86"/>
      <c r="AH959" s="86"/>
    </row>
    <row r="960" s="61" customFormat="1" spans="1:34">
      <c r="A960" s="85">
        <v>3399012</v>
      </c>
      <c r="B960" s="61" t="s">
        <v>1035</v>
      </c>
      <c r="C960" s="61">
        <v>33990</v>
      </c>
      <c r="D960" s="61">
        <v>12</v>
      </c>
      <c r="E960" s="49" t="s">
        <v>464</v>
      </c>
      <c r="F960" s="61">
        <v>19</v>
      </c>
      <c r="G960" s="61">
        <v>1000</v>
      </c>
      <c r="H960" s="61" t="s">
        <v>464</v>
      </c>
      <c r="I960" s="61" t="s">
        <v>464</v>
      </c>
      <c r="J960" s="61" t="s">
        <v>464</v>
      </c>
      <c r="K960" s="61" t="s">
        <v>464</v>
      </c>
      <c r="L960" s="61">
        <v>22082</v>
      </c>
      <c r="M960" s="61">
        <v>3294</v>
      </c>
      <c r="N960" s="61">
        <v>1592</v>
      </c>
      <c r="O960" s="61">
        <v>1339</v>
      </c>
      <c r="P960" s="61">
        <v>0</v>
      </c>
      <c r="Q960" s="61">
        <v>0</v>
      </c>
      <c r="R960" s="61">
        <v>82</v>
      </c>
      <c r="S960" s="61">
        <v>0</v>
      </c>
      <c r="T960" s="61">
        <v>0</v>
      </c>
      <c r="U960" s="61">
        <v>500</v>
      </c>
      <c r="V960" s="61">
        <v>0</v>
      </c>
      <c r="W960" s="61">
        <v>0</v>
      </c>
      <c r="X960" s="61">
        <v>0</v>
      </c>
      <c r="Y960" s="61">
        <v>0</v>
      </c>
      <c r="Z960" s="61">
        <v>0</v>
      </c>
      <c r="AA960" s="86">
        <v>0</v>
      </c>
      <c r="AB960" s="61">
        <v>0</v>
      </c>
      <c r="AC960" s="86">
        <v>0</v>
      </c>
      <c r="AD960" s="61">
        <v>0</v>
      </c>
      <c r="AE960" s="86">
        <v>0</v>
      </c>
      <c r="AF960" s="86">
        <v>0</v>
      </c>
      <c r="AG960" s="86"/>
      <c r="AH960" s="86"/>
    </row>
    <row r="961" s="61" customFormat="1" spans="1:34">
      <c r="A961" s="85">
        <v>3399013</v>
      </c>
      <c r="B961" s="61" t="s">
        <v>1035</v>
      </c>
      <c r="C961" s="61">
        <v>33990</v>
      </c>
      <c r="D961" s="61">
        <v>13</v>
      </c>
      <c r="E961" s="49">
        <v>100331</v>
      </c>
      <c r="F961" s="61" t="s">
        <v>464</v>
      </c>
      <c r="G961" s="61" t="s">
        <v>464</v>
      </c>
      <c r="H961" s="61" t="s">
        <v>464</v>
      </c>
      <c r="I961" s="61" t="s">
        <v>464</v>
      </c>
      <c r="J961" s="61" t="s">
        <v>464</v>
      </c>
      <c r="K961" s="61" t="s">
        <v>464</v>
      </c>
      <c r="L961" s="61">
        <v>27328</v>
      </c>
      <c r="M961" s="61">
        <v>4076</v>
      </c>
      <c r="N961" s="61">
        <v>1971</v>
      </c>
      <c r="O961" s="61">
        <v>1657</v>
      </c>
      <c r="P961" s="61">
        <v>0</v>
      </c>
      <c r="Q961" s="61">
        <v>0</v>
      </c>
      <c r="R961" s="61">
        <v>82</v>
      </c>
      <c r="S961" s="61">
        <v>0</v>
      </c>
      <c r="T961" s="61">
        <v>0</v>
      </c>
      <c r="U961" s="61">
        <v>500</v>
      </c>
      <c r="V961" s="61">
        <v>0</v>
      </c>
      <c r="W961" s="61">
        <v>0</v>
      </c>
      <c r="X961" s="61">
        <v>0</v>
      </c>
      <c r="Y961" s="61">
        <v>0</v>
      </c>
      <c r="Z961" s="61">
        <v>0</v>
      </c>
      <c r="AA961" s="86">
        <v>0</v>
      </c>
      <c r="AB961" s="61">
        <v>0</v>
      </c>
      <c r="AC961" s="86">
        <v>0</v>
      </c>
      <c r="AD961" s="61">
        <v>0</v>
      </c>
      <c r="AE961" s="86">
        <v>0</v>
      </c>
      <c r="AF961" s="86">
        <v>0</v>
      </c>
      <c r="AG961" s="86"/>
      <c r="AH961" s="86"/>
    </row>
    <row r="962" s="61" customFormat="1" spans="1:34">
      <c r="A962" s="85">
        <v>3399014</v>
      </c>
      <c r="B962" s="61" t="s">
        <v>1035</v>
      </c>
      <c r="C962" s="61">
        <v>33990</v>
      </c>
      <c r="D962" s="61">
        <v>14</v>
      </c>
      <c r="E962" s="49" t="s">
        <v>464</v>
      </c>
      <c r="F962" s="61">
        <v>2</v>
      </c>
      <c r="G962" s="61">
        <v>4575</v>
      </c>
      <c r="H962" s="61">
        <v>1</v>
      </c>
      <c r="I962" s="61">
        <v>610</v>
      </c>
      <c r="J962" s="61">
        <v>3</v>
      </c>
      <c r="K962" s="61">
        <v>305</v>
      </c>
      <c r="L962" s="61">
        <v>34465</v>
      </c>
      <c r="M962" s="61">
        <v>5141</v>
      </c>
      <c r="N962" s="61">
        <v>2486</v>
      </c>
      <c r="O962" s="61">
        <v>2090</v>
      </c>
      <c r="P962" s="61">
        <v>0</v>
      </c>
      <c r="Q962" s="61">
        <v>0</v>
      </c>
      <c r="R962" s="61">
        <v>82</v>
      </c>
      <c r="S962" s="61">
        <v>0</v>
      </c>
      <c r="T962" s="61">
        <v>0</v>
      </c>
      <c r="U962" s="61">
        <v>500</v>
      </c>
      <c r="V962" s="61">
        <v>0</v>
      </c>
      <c r="W962" s="61">
        <v>0</v>
      </c>
      <c r="X962" s="61">
        <v>0</v>
      </c>
      <c r="Y962" s="61">
        <v>0</v>
      </c>
      <c r="Z962" s="61">
        <v>0</v>
      </c>
      <c r="AA962" s="86">
        <v>0</v>
      </c>
      <c r="AB962" s="61">
        <v>0</v>
      </c>
      <c r="AC962" s="86">
        <v>0</v>
      </c>
      <c r="AD962" s="61">
        <v>0</v>
      </c>
      <c r="AE962" s="86">
        <v>0</v>
      </c>
      <c r="AF962" s="86">
        <v>0</v>
      </c>
      <c r="AG962" s="86"/>
      <c r="AH962" s="86"/>
    </row>
    <row r="963" s="61" customFormat="1" spans="1:34">
      <c r="A963" s="85">
        <v>3399015</v>
      </c>
      <c r="B963" s="61" t="s">
        <v>1035</v>
      </c>
      <c r="C963" s="61">
        <v>33990</v>
      </c>
      <c r="D963" s="61">
        <v>15</v>
      </c>
      <c r="E963" s="49" t="s">
        <v>464</v>
      </c>
      <c r="F963" s="61">
        <v>4</v>
      </c>
      <c r="G963" s="61">
        <v>7</v>
      </c>
      <c r="H963" s="61" t="s">
        <v>464</v>
      </c>
      <c r="I963" s="61" t="s">
        <v>464</v>
      </c>
      <c r="J963" s="61" t="s">
        <v>464</v>
      </c>
      <c r="K963" s="61" t="s">
        <v>464</v>
      </c>
      <c r="L963" s="61">
        <v>44225</v>
      </c>
      <c r="M963" s="61">
        <v>6597</v>
      </c>
      <c r="N963" s="61">
        <v>3190</v>
      </c>
      <c r="O963" s="61">
        <v>2682</v>
      </c>
      <c r="P963" s="61">
        <v>0</v>
      </c>
      <c r="Q963" s="61">
        <v>0</v>
      </c>
      <c r="R963" s="61">
        <v>82</v>
      </c>
      <c r="S963" s="61">
        <v>0</v>
      </c>
      <c r="T963" s="61">
        <v>0</v>
      </c>
      <c r="U963" s="61">
        <v>500</v>
      </c>
      <c r="V963" s="61">
        <v>0</v>
      </c>
      <c r="W963" s="61">
        <v>0</v>
      </c>
      <c r="X963" s="61">
        <v>0</v>
      </c>
      <c r="Y963" s="61">
        <v>0</v>
      </c>
      <c r="Z963" s="61">
        <v>0</v>
      </c>
      <c r="AA963" s="86">
        <v>0</v>
      </c>
      <c r="AB963" s="61">
        <v>0</v>
      </c>
      <c r="AC963" s="86">
        <v>0</v>
      </c>
      <c r="AD963" s="61">
        <v>0</v>
      </c>
      <c r="AE963" s="86">
        <v>0</v>
      </c>
      <c r="AF963" s="86">
        <v>0</v>
      </c>
      <c r="AG963" s="86"/>
      <c r="AH963" s="86"/>
    </row>
    <row r="964" s="61" customFormat="1" spans="1:34">
      <c r="A964" s="85">
        <v>3199100</v>
      </c>
      <c r="B964" s="61" t="s">
        <v>1036</v>
      </c>
      <c r="C964" s="61">
        <v>31991</v>
      </c>
      <c r="D964" s="61">
        <v>0</v>
      </c>
      <c r="E964" s="49"/>
      <c r="L964" s="61">
        <v>648</v>
      </c>
      <c r="M964" s="61">
        <v>79</v>
      </c>
      <c r="N964" s="61">
        <v>46</v>
      </c>
      <c r="O964" s="61">
        <v>39</v>
      </c>
      <c r="P964" s="61">
        <v>0</v>
      </c>
      <c r="Q964" s="61">
        <v>0</v>
      </c>
      <c r="R964" s="61">
        <v>83</v>
      </c>
      <c r="S964" s="61">
        <v>0</v>
      </c>
      <c r="T964" s="61">
        <v>0</v>
      </c>
      <c r="U964" s="61">
        <v>500</v>
      </c>
      <c r="V964" s="61">
        <v>0</v>
      </c>
      <c r="W964" s="61">
        <v>0</v>
      </c>
      <c r="X964" s="61">
        <v>0</v>
      </c>
      <c r="Y964" s="61">
        <v>0</v>
      </c>
      <c r="Z964" s="61">
        <v>0</v>
      </c>
      <c r="AA964" s="86">
        <v>0</v>
      </c>
      <c r="AB964" s="61">
        <v>0</v>
      </c>
      <c r="AC964" s="86">
        <v>0</v>
      </c>
      <c r="AD964" s="61">
        <v>0</v>
      </c>
      <c r="AE964" s="86">
        <v>0</v>
      </c>
      <c r="AF964" s="86">
        <v>0</v>
      </c>
      <c r="AG964" s="86"/>
      <c r="AH964" s="86"/>
    </row>
    <row r="965" s="61" customFormat="1" spans="1:34">
      <c r="A965" s="85">
        <v>3199101</v>
      </c>
      <c r="B965" s="61" t="s">
        <v>1036</v>
      </c>
      <c r="C965" s="61">
        <v>31991</v>
      </c>
      <c r="D965" s="61">
        <v>1</v>
      </c>
      <c r="E965" s="49" t="s">
        <v>464</v>
      </c>
      <c r="F965" s="61">
        <v>3</v>
      </c>
      <c r="G965" s="61">
        <v>85</v>
      </c>
      <c r="H965" s="61" t="s">
        <v>464</v>
      </c>
      <c r="I965" s="61" t="s">
        <v>464</v>
      </c>
      <c r="J965" s="61" t="s">
        <v>464</v>
      </c>
      <c r="K965" s="61" t="s">
        <v>464</v>
      </c>
      <c r="L965" s="61">
        <v>1425</v>
      </c>
      <c r="M965" s="61">
        <v>173</v>
      </c>
      <c r="N965" s="61">
        <v>101</v>
      </c>
      <c r="O965" s="61">
        <v>85</v>
      </c>
      <c r="P965" s="61">
        <v>0</v>
      </c>
      <c r="Q965" s="61">
        <v>0</v>
      </c>
      <c r="R965" s="61">
        <v>83</v>
      </c>
      <c r="S965" s="61">
        <v>0</v>
      </c>
      <c r="T965" s="61">
        <v>0</v>
      </c>
      <c r="U965" s="61">
        <v>500</v>
      </c>
      <c r="V965" s="61">
        <v>0</v>
      </c>
      <c r="W965" s="61">
        <v>0</v>
      </c>
      <c r="X965" s="61">
        <v>0</v>
      </c>
      <c r="Y965" s="61">
        <v>0</v>
      </c>
      <c r="Z965" s="61">
        <v>0</v>
      </c>
      <c r="AA965" s="86">
        <v>0</v>
      </c>
      <c r="AB965" s="61">
        <v>0</v>
      </c>
      <c r="AC965" s="86">
        <v>0</v>
      </c>
      <c r="AD965" s="61">
        <v>0</v>
      </c>
      <c r="AE965" s="86">
        <v>0</v>
      </c>
      <c r="AF965" s="86">
        <v>0</v>
      </c>
      <c r="AG965" s="86"/>
      <c r="AH965" s="86"/>
    </row>
    <row r="966" s="61" customFormat="1" spans="1:34">
      <c r="A966" s="85">
        <v>3199102</v>
      </c>
      <c r="B966" s="61" t="s">
        <v>1036</v>
      </c>
      <c r="C966" s="61">
        <v>31991</v>
      </c>
      <c r="D966" s="61">
        <v>2</v>
      </c>
      <c r="E966" s="49">
        <v>100111</v>
      </c>
      <c r="F966" s="61" t="s">
        <v>464</v>
      </c>
      <c r="G966" s="61" t="s">
        <v>464</v>
      </c>
      <c r="H966" s="61" t="s">
        <v>464</v>
      </c>
      <c r="I966" s="61" t="s">
        <v>464</v>
      </c>
      <c r="J966" s="61" t="s">
        <v>464</v>
      </c>
      <c r="K966" s="61" t="s">
        <v>464</v>
      </c>
      <c r="L966" s="61">
        <v>2397</v>
      </c>
      <c r="M966" s="61">
        <v>292</v>
      </c>
      <c r="N966" s="61">
        <v>170</v>
      </c>
      <c r="O966" s="61">
        <v>144</v>
      </c>
      <c r="P966" s="61">
        <v>0</v>
      </c>
      <c r="Q966" s="61">
        <v>0</v>
      </c>
      <c r="R966" s="61">
        <v>83</v>
      </c>
      <c r="S966" s="61">
        <v>0</v>
      </c>
      <c r="T966" s="61">
        <v>0</v>
      </c>
      <c r="U966" s="61">
        <v>500</v>
      </c>
      <c r="V966" s="61">
        <v>0</v>
      </c>
      <c r="W966" s="61">
        <v>0</v>
      </c>
      <c r="X966" s="61">
        <v>0</v>
      </c>
      <c r="Y966" s="61">
        <v>0</v>
      </c>
      <c r="Z966" s="61">
        <v>0</v>
      </c>
      <c r="AA966" s="86">
        <v>0</v>
      </c>
      <c r="AB966" s="61">
        <v>0</v>
      </c>
      <c r="AC966" s="86">
        <v>0</v>
      </c>
      <c r="AD966" s="61">
        <v>0</v>
      </c>
      <c r="AE966" s="86">
        <v>0</v>
      </c>
      <c r="AF966" s="86">
        <v>0</v>
      </c>
      <c r="AG966" s="86"/>
      <c r="AH966" s="86"/>
    </row>
    <row r="967" s="61" customFormat="1" spans="1:34">
      <c r="A967" s="85">
        <v>3199103</v>
      </c>
      <c r="B967" s="61" t="s">
        <v>1036</v>
      </c>
      <c r="C967" s="61">
        <v>31991</v>
      </c>
      <c r="D967" s="61">
        <v>3</v>
      </c>
      <c r="E967" s="49" t="s">
        <v>464</v>
      </c>
      <c r="F967" s="61">
        <v>3</v>
      </c>
      <c r="G967" s="61">
        <v>165</v>
      </c>
      <c r="H967" s="61" t="s">
        <v>464</v>
      </c>
      <c r="I967" s="61" t="s">
        <v>464</v>
      </c>
      <c r="J967" s="61" t="s">
        <v>464</v>
      </c>
      <c r="K967" s="61" t="s">
        <v>464</v>
      </c>
      <c r="L967" s="61">
        <v>3693</v>
      </c>
      <c r="M967" s="61">
        <v>450</v>
      </c>
      <c r="N967" s="61">
        <v>262</v>
      </c>
      <c r="O967" s="61">
        <v>222</v>
      </c>
      <c r="P967" s="61">
        <v>0</v>
      </c>
      <c r="Q967" s="61">
        <v>0</v>
      </c>
      <c r="R967" s="61">
        <v>83</v>
      </c>
      <c r="S967" s="61">
        <v>0</v>
      </c>
      <c r="T967" s="61">
        <v>0</v>
      </c>
      <c r="U967" s="61">
        <v>500</v>
      </c>
      <c r="V967" s="61">
        <v>0</v>
      </c>
      <c r="W967" s="61">
        <v>0</v>
      </c>
      <c r="X967" s="61">
        <v>0</v>
      </c>
      <c r="Y967" s="61">
        <v>0</v>
      </c>
      <c r="Z967" s="61">
        <v>0</v>
      </c>
      <c r="AA967" s="86">
        <v>0</v>
      </c>
      <c r="AB967" s="61">
        <v>0</v>
      </c>
      <c r="AC967" s="86">
        <v>0</v>
      </c>
      <c r="AD967" s="61">
        <v>0</v>
      </c>
      <c r="AE967" s="86">
        <v>0</v>
      </c>
      <c r="AF967" s="86">
        <v>0</v>
      </c>
      <c r="AG967" s="86"/>
      <c r="AH967" s="86"/>
    </row>
    <row r="968" s="61" customFormat="1" spans="1:34">
      <c r="A968" s="85">
        <v>3199104</v>
      </c>
      <c r="B968" s="61" t="s">
        <v>1036</v>
      </c>
      <c r="C968" s="61">
        <v>31991</v>
      </c>
      <c r="D968" s="61">
        <v>4</v>
      </c>
      <c r="E968" s="49" t="s">
        <v>464</v>
      </c>
      <c r="F968" s="61">
        <v>2</v>
      </c>
      <c r="G968" s="61">
        <v>825</v>
      </c>
      <c r="H968" s="61">
        <v>1</v>
      </c>
      <c r="I968" s="61">
        <v>110</v>
      </c>
      <c r="J968" s="61">
        <v>3</v>
      </c>
      <c r="K968" s="61">
        <v>55</v>
      </c>
      <c r="L968" s="61">
        <v>5119</v>
      </c>
      <c r="M968" s="61">
        <v>624</v>
      </c>
      <c r="N968" s="61">
        <v>363</v>
      </c>
      <c r="O968" s="61">
        <v>308</v>
      </c>
      <c r="P968" s="61">
        <v>0</v>
      </c>
      <c r="Q968" s="61">
        <v>0</v>
      </c>
      <c r="R968" s="61">
        <v>83</v>
      </c>
      <c r="S968" s="61">
        <v>0</v>
      </c>
      <c r="T968" s="61">
        <v>0</v>
      </c>
      <c r="U968" s="61">
        <v>500</v>
      </c>
      <c r="V968" s="61">
        <v>0</v>
      </c>
      <c r="W968" s="61">
        <v>0</v>
      </c>
      <c r="X968" s="61">
        <v>0</v>
      </c>
      <c r="Y968" s="61">
        <v>0</v>
      </c>
      <c r="Z968" s="61">
        <v>0</v>
      </c>
      <c r="AA968" s="86">
        <v>0</v>
      </c>
      <c r="AB968" s="61">
        <v>0</v>
      </c>
      <c r="AC968" s="86">
        <v>0</v>
      </c>
      <c r="AD968" s="61">
        <v>0</v>
      </c>
      <c r="AE968" s="86">
        <v>0</v>
      </c>
      <c r="AF968" s="86">
        <v>0</v>
      </c>
      <c r="AG968" s="86"/>
      <c r="AH968" s="86"/>
    </row>
    <row r="969" s="61" customFormat="1" spans="1:34">
      <c r="A969" s="85">
        <v>3199105</v>
      </c>
      <c r="B969" s="61" t="s">
        <v>1036</v>
      </c>
      <c r="C969" s="61">
        <v>31991</v>
      </c>
      <c r="D969" s="61">
        <v>5</v>
      </c>
      <c r="E969" s="49" t="s">
        <v>464</v>
      </c>
      <c r="F969" s="61">
        <v>4</v>
      </c>
      <c r="G969" s="61">
        <v>5</v>
      </c>
      <c r="H969" s="61" t="s">
        <v>464</v>
      </c>
      <c r="I969" s="61" t="s">
        <v>464</v>
      </c>
      <c r="J969" s="61" t="s">
        <v>464</v>
      </c>
      <c r="K969" s="61" t="s">
        <v>464</v>
      </c>
      <c r="L969" s="61">
        <v>6674</v>
      </c>
      <c r="M969" s="61">
        <v>813</v>
      </c>
      <c r="N969" s="61">
        <v>473</v>
      </c>
      <c r="O969" s="61">
        <v>401</v>
      </c>
      <c r="P969" s="61">
        <v>0</v>
      </c>
      <c r="Q969" s="61">
        <v>0</v>
      </c>
      <c r="R969" s="61">
        <v>83</v>
      </c>
      <c r="S969" s="61">
        <v>0</v>
      </c>
      <c r="T969" s="61">
        <v>0</v>
      </c>
      <c r="U969" s="61">
        <v>500</v>
      </c>
      <c r="V969" s="61">
        <v>0</v>
      </c>
      <c r="W969" s="61">
        <v>0</v>
      </c>
      <c r="X969" s="61">
        <v>0</v>
      </c>
      <c r="Y969" s="61">
        <v>0</v>
      </c>
      <c r="Z969" s="61">
        <v>0</v>
      </c>
      <c r="AA969" s="86">
        <v>0</v>
      </c>
      <c r="AB969" s="61">
        <v>0</v>
      </c>
      <c r="AC969" s="86">
        <v>0</v>
      </c>
      <c r="AD969" s="61">
        <v>0</v>
      </c>
      <c r="AE969" s="86">
        <v>0</v>
      </c>
      <c r="AF969" s="86">
        <v>0</v>
      </c>
      <c r="AG969" s="86"/>
      <c r="AH969" s="86"/>
    </row>
    <row r="970" s="61" customFormat="1" spans="1:34">
      <c r="A970" s="85">
        <v>3199106</v>
      </c>
      <c r="B970" s="61" t="s">
        <v>1036</v>
      </c>
      <c r="C970" s="61">
        <v>31991</v>
      </c>
      <c r="D970" s="61">
        <v>6</v>
      </c>
      <c r="E970" s="49" t="s">
        <v>464</v>
      </c>
      <c r="F970" s="61">
        <v>3</v>
      </c>
      <c r="G970" s="61">
        <v>195</v>
      </c>
      <c r="H970" s="61" t="s">
        <v>464</v>
      </c>
      <c r="I970" s="61" t="s">
        <v>464</v>
      </c>
      <c r="J970" s="61" t="s">
        <v>464</v>
      </c>
      <c r="K970" s="61" t="s">
        <v>464</v>
      </c>
      <c r="L970" s="61">
        <v>8359</v>
      </c>
      <c r="M970" s="61">
        <v>1019</v>
      </c>
      <c r="N970" s="61">
        <v>593</v>
      </c>
      <c r="O970" s="61">
        <v>503</v>
      </c>
      <c r="P970" s="61">
        <v>0</v>
      </c>
      <c r="Q970" s="61">
        <v>0</v>
      </c>
      <c r="R970" s="61">
        <v>83</v>
      </c>
      <c r="S970" s="61">
        <v>0</v>
      </c>
      <c r="T970" s="61">
        <v>0</v>
      </c>
      <c r="U970" s="61">
        <v>500</v>
      </c>
      <c r="V970" s="61">
        <v>0</v>
      </c>
      <c r="W970" s="61">
        <v>0</v>
      </c>
      <c r="X970" s="61">
        <v>0</v>
      </c>
      <c r="Y970" s="61">
        <v>0</v>
      </c>
      <c r="Z970" s="61">
        <v>0</v>
      </c>
      <c r="AA970" s="86">
        <v>0</v>
      </c>
      <c r="AB970" s="61">
        <v>0</v>
      </c>
      <c r="AC970" s="86">
        <v>0</v>
      </c>
      <c r="AD970" s="61">
        <v>0</v>
      </c>
      <c r="AE970" s="86">
        <v>0</v>
      </c>
      <c r="AF970" s="86">
        <v>0</v>
      </c>
      <c r="AG970" s="86"/>
      <c r="AH970" s="86"/>
    </row>
    <row r="971" s="61" customFormat="1" spans="1:34">
      <c r="A971" s="85">
        <v>3199107</v>
      </c>
      <c r="B971" s="61" t="s">
        <v>1036</v>
      </c>
      <c r="C971" s="61">
        <v>31991</v>
      </c>
      <c r="D971" s="61">
        <v>7</v>
      </c>
      <c r="E971" s="49" t="s">
        <v>464</v>
      </c>
      <c r="F971" s="61">
        <v>21</v>
      </c>
      <c r="G971" s="61">
        <v>500</v>
      </c>
      <c r="H971" s="61" t="s">
        <v>464</v>
      </c>
      <c r="I971" s="61" t="s">
        <v>464</v>
      </c>
      <c r="J971" s="61" t="s">
        <v>464</v>
      </c>
      <c r="K971" s="61" t="s">
        <v>464</v>
      </c>
      <c r="L971" s="61">
        <v>10173</v>
      </c>
      <c r="M971" s="61">
        <v>1240</v>
      </c>
      <c r="N971" s="61">
        <v>722</v>
      </c>
      <c r="O971" s="61">
        <v>612</v>
      </c>
      <c r="P971" s="61">
        <v>0</v>
      </c>
      <c r="Q971" s="61">
        <v>0</v>
      </c>
      <c r="R971" s="61">
        <v>83</v>
      </c>
      <c r="S971" s="61">
        <v>0</v>
      </c>
      <c r="T971" s="61">
        <v>0</v>
      </c>
      <c r="U971" s="61">
        <v>500</v>
      </c>
      <c r="V971" s="61">
        <v>0</v>
      </c>
      <c r="W971" s="61">
        <v>0</v>
      </c>
      <c r="X971" s="61">
        <v>0</v>
      </c>
      <c r="Y971" s="61">
        <v>0</v>
      </c>
      <c r="Z971" s="61">
        <v>0</v>
      </c>
      <c r="AA971" s="86">
        <v>0</v>
      </c>
      <c r="AB971" s="61">
        <v>0</v>
      </c>
      <c r="AC971" s="86">
        <v>0</v>
      </c>
      <c r="AD971" s="61">
        <v>0</v>
      </c>
      <c r="AE971" s="86">
        <v>0</v>
      </c>
      <c r="AF971" s="86">
        <v>0</v>
      </c>
      <c r="AG971" s="86"/>
      <c r="AH971" s="86"/>
    </row>
    <row r="972" s="61" customFormat="1" spans="1:34">
      <c r="A972" s="85">
        <v>3199108</v>
      </c>
      <c r="B972" s="61" t="s">
        <v>1036</v>
      </c>
      <c r="C972" s="61">
        <v>31991</v>
      </c>
      <c r="D972" s="61">
        <v>8</v>
      </c>
      <c r="E972" s="49">
        <v>100121</v>
      </c>
      <c r="F972" s="61" t="s">
        <v>464</v>
      </c>
      <c r="G972" s="61" t="s">
        <v>464</v>
      </c>
      <c r="H972" s="61" t="s">
        <v>464</v>
      </c>
      <c r="I972" s="61" t="s">
        <v>464</v>
      </c>
      <c r="J972" s="61" t="s">
        <v>464</v>
      </c>
      <c r="K972" s="61" t="s">
        <v>464</v>
      </c>
      <c r="L972" s="61">
        <v>12117</v>
      </c>
      <c r="M972" s="61">
        <v>1477</v>
      </c>
      <c r="N972" s="61">
        <v>860</v>
      </c>
      <c r="O972" s="61">
        <v>729</v>
      </c>
      <c r="P972" s="61">
        <v>0</v>
      </c>
      <c r="Q972" s="61">
        <v>0</v>
      </c>
      <c r="R972" s="61">
        <v>83</v>
      </c>
      <c r="S972" s="61">
        <v>0</v>
      </c>
      <c r="T972" s="61">
        <v>0</v>
      </c>
      <c r="U972" s="61">
        <v>500</v>
      </c>
      <c r="V972" s="61">
        <v>0</v>
      </c>
      <c r="W972" s="61">
        <v>0</v>
      </c>
      <c r="X972" s="61">
        <v>0</v>
      </c>
      <c r="Y972" s="61">
        <v>0</v>
      </c>
      <c r="Z972" s="61">
        <v>0</v>
      </c>
      <c r="AA972" s="86">
        <v>0</v>
      </c>
      <c r="AB972" s="61">
        <v>0</v>
      </c>
      <c r="AC972" s="86">
        <v>0</v>
      </c>
      <c r="AD972" s="61">
        <v>0</v>
      </c>
      <c r="AE972" s="86">
        <v>0</v>
      </c>
      <c r="AF972" s="86">
        <v>0</v>
      </c>
      <c r="AG972" s="86"/>
      <c r="AH972" s="86"/>
    </row>
    <row r="973" s="61" customFormat="1" spans="1:34">
      <c r="A973" s="85">
        <v>3199109</v>
      </c>
      <c r="B973" s="61" t="s">
        <v>1036</v>
      </c>
      <c r="C973" s="61">
        <v>31991</v>
      </c>
      <c r="D973" s="61">
        <v>9</v>
      </c>
      <c r="E973" s="49" t="s">
        <v>464</v>
      </c>
      <c r="F973" s="61">
        <v>2</v>
      </c>
      <c r="G973" s="61">
        <v>1275</v>
      </c>
      <c r="H973" s="61">
        <v>1</v>
      </c>
      <c r="I973" s="61">
        <v>170</v>
      </c>
      <c r="J973" s="61">
        <v>3</v>
      </c>
      <c r="K973" s="61">
        <v>85</v>
      </c>
      <c r="L973" s="61">
        <v>14191</v>
      </c>
      <c r="M973" s="61">
        <v>1730</v>
      </c>
      <c r="N973" s="61">
        <v>1007</v>
      </c>
      <c r="O973" s="61">
        <v>854</v>
      </c>
      <c r="P973" s="61">
        <v>0</v>
      </c>
      <c r="Q973" s="61">
        <v>0</v>
      </c>
      <c r="R973" s="61">
        <v>83</v>
      </c>
      <c r="S973" s="61">
        <v>0</v>
      </c>
      <c r="T973" s="61">
        <v>0</v>
      </c>
      <c r="U973" s="61">
        <v>500</v>
      </c>
      <c r="V973" s="61">
        <v>0</v>
      </c>
      <c r="W973" s="61">
        <v>0</v>
      </c>
      <c r="X973" s="61">
        <v>0</v>
      </c>
      <c r="Y973" s="61">
        <v>0</v>
      </c>
      <c r="Z973" s="61">
        <v>0</v>
      </c>
      <c r="AA973" s="86">
        <v>0</v>
      </c>
      <c r="AB973" s="61">
        <v>0</v>
      </c>
      <c r="AC973" s="86">
        <v>0</v>
      </c>
      <c r="AD973" s="61">
        <v>0</v>
      </c>
      <c r="AE973" s="86">
        <v>0</v>
      </c>
      <c r="AF973" s="86">
        <v>0</v>
      </c>
      <c r="AG973" s="86"/>
      <c r="AH973" s="86"/>
    </row>
    <row r="974" s="61" customFormat="1" spans="1:34">
      <c r="A974" s="85">
        <v>3199110</v>
      </c>
      <c r="B974" s="61" t="s">
        <v>1036</v>
      </c>
      <c r="C974" s="61">
        <v>31991</v>
      </c>
      <c r="D974" s="61">
        <v>10</v>
      </c>
      <c r="E974" s="49" t="s">
        <v>464</v>
      </c>
      <c r="F974" s="61">
        <v>4</v>
      </c>
      <c r="G974" s="61">
        <v>6</v>
      </c>
      <c r="H974" s="61" t="s">
        <v>464</v>
      </c>
      <c r="I974" s="61" t="s">
        <v>464</v>
      </c>
      <c r="J974" s="61" t="s">
        <v>464</v>
      </c>
      <c r="K974" s="61" t="s">
        <v>464</v>
      </c>
      <c r="L974" s="61">
        <v>16394</v>
      </c>
      <c r="M974" s="61">
        <v>1998</v>
      </c>
      <c r="N974" s="61">
        <v>1163</v>
      </c>
      <c r="O974" s="61">
        <v>986</v>
      </c>
      <c r="P974" s="61">
        <v>0</v>
      </c>
      <c r="Q974" s="61">
        <v>0</v>
      </c>
      <c r="R974" s="61">
        <v>83</v>
      </c>
      <c r="S974" s="61">
        <v>0</v>
      </c>
      <c r="T974" s="61">
        <v>0</v>
      </c>
      <c r="U974" s="61">
        <v>500</v>
      </c>
      <c r="V974" s="61">
        <v>0</v>
      </c>
      <c r="W974" s="61">
        <v>0</v>
      </c>
      <c r="X974" s="61">
        <v>0</v>
      </c>
      <c r="Y974" s="61">
        <v>0</v>
      </c>
      <c r="Z974" s="61">
        <v>0</v>
      </c>
      <c r="AA974" s="86">
        <v>0</v>
      </c>
      <c r="AB974" s="61">
        <v>0</v>
      </c>
      <c r="AC974" s="86">
        <v>0</v>
      </c>
      <c r="AD974" s="61">
        <v>0</v>
      </c>
      <c r="AE974" s="86">
        <v>0</v>
      </c>
      <c r="AF974" s="86">
        <v>0</v>
      </c>
      <c r="AG974" s="86"/>
      <c r="AH974" s="86"/>
    </row>
    <row r="975" s="61" customFormat="1" spans="1:34">
      <c r="A975" s="85">
        <v>3199111</v>
      </c>
      <c r="B975" s="61" t="s">
        <v>1036</v>
      </c>
      <c r="C975" s="61">
        <v>31991</v>
      </c>
      <c r="D975" s="61">
        <v>11</v>
      </c>
      <c r="E975" s="49" t="s">
        <v>464</v>
      </c>
      <c r="F975" s="61">
        <v>3</v>
      </c>
      <c r="G975" s="61">
        <v>345</v>
      </c>
      <c r="H975" s="61" t="s">
        <v>464</v>
      </c>
      <c r="I975" s="61" t="s">
        <v>464</v>
      </c>
      <c r="J975" s="61" t="s">
        <v>464</v>
      </c>
      <c r="K975" s="61" t="s">
        <v>464</v>
      </c>
      <c r="L975" s="61">
        <v>19375</v>
      </c>
      <c r="M975" s="61">
        <v>2362</v>
      </c>
      <c r="N975" s="61">
        <v>1375</v>
      </c>
      <c r="O975" s="61">
        <v>1166</v>
      </c>
      <c r="P975" s="61">
        <v>0</v>
      </c>
      <c r="Q975" s="61">
        <v>0</v>
      </c>
      <c r="R975" s="61">
        <v>83</v>
      </c>
      <c r="S975" s="61">
        <v>0</v>
      </c>
      <c r="T975" s="61">
        <v>0</v>
      </c>
      <c r="U975" s="61">
        <v>500</v>
      </c>
      <c r="V975" s="61">
        <v>0</v>
      </c>
      <c r="W975" s="61">
        <v>0</v>
      </c>
      <c r="X975" s="61">
        <v>0</v>
      </c>
      <c r="Y975" s="61">
        <v>0</v>
      </c>
      <c r="Z975" s="61">
        <v>0</v>
      </c>
      <c r="AA975" s="86">
        <v>0</v>
      </c>
      <c r="AB975" s="61">
        <v>0</v>
      </c>
      <c r="AC975" s="86">
        <v>0</v>
      </c>
      <c r="AD975" s="61">
        <v>0</v>
      </c>
      <c r="AE975" s="86">
        <v>0</v>
      </c>
      <c r="AF975" s="86">
        <v>0</v>
      </c>
      <c r="AG975" s="86"/>
      <c r="AH975" s="86"/>
    </row>
    <row r="976" s="61" customFormat="1" spans="1:34">
      <c r="A976" s="85">
        <v>3199112</v>
      </c>
      <c r="B976" s="61" t="s">
        <v>1036</v>
      </c>
      <c r="C976" s="61">
        <v>31991</v>
      </c>
      <c r="D976" s="61">
        <v>12</v>
      </c>
      <c r="E976" s="49" t="s">
        <v>464</v>
      </c>
      <c r="F976" s="61">
        <v>19</v>
      </c>
      <c r="G976" s="61">
        <v>1000</v>
      </c>
      <c r="H976" s="61" t="s">
        <v>464</v>
      </c>
      <c r="I976" s="61" t="s">
        <v>464</v>
      </c>
      <c r="J976" s="61" t="s">
        <v>464</v>
      </c>
      <c r="K976" s="61" t="s">
        <v>464</v>
      </c>
      <c r="L976" s="61">
        <v>23457</v>
      </c>
      <c r="M976" s="61">
        <v>2859</v>
      </c>
      <c r="N976" s="61">
        <v>1665</v>
      </c>
      <c r="O976" s="61">
        <v>1411</v>
      </c>
      <c r="P976" s="61">
        <v>0</v>
      </c>
      <c r="Q976" s="61">
        <v>0</v>
      </c>
      <c r="R976" s="61">
        <v>83</v>
      </c>
      <c r="S976" s="61">
        <v>0</v>
      </c>
      <c r="T976" s="61">
        <v>0</v>
      </c>
      <c r="U976" s="61">
        <v>500</v>
      </c>
      <c r="V976" s="61">
        <v>0</v>
      </c>
      <c r="W976" s="61">
        <v>0</v>
      </c>
      <c r="X976" s="61">
        <v>0</v>
      </c>
      <c r="Y976" s="61">
        <v>0</v>
      </c>
      <c r="Z976" s="61">
        <v>0</v>
      </c>
      <c r="AA976" s="86">
        <v>0</v>
      </c>
      <c r="AB976" s="61">
        <v>0</v>
      </c>
      <c r="AC976" s="86">
        <v>0</v>
      </c>
      <c r="AD976" s="61">
        <v>0</v>
      </c>
      <c r="AE976" s="86">
        <v>0</v>
      </c>
      <c r="AF976" s="86">
        <v>0</v>
      </c>
      <c r="AG976" s="86"/>
      <c r="AH976" s="86"/>
    </row>
    <row r="977" s="61" customFormat="1" spans="1:34">
      <c r="A977" s="85">
        <v>3199113</v>
      </c>
      <c r="B977" s="61" t="s">
        <v>1036</v>
      </c>
      <c r="C977" s="61">
        <v>31991</v>
      </c>
      <c r="D977" s="61">
        <v>13</v>
      </c>
      <c r="E977" s="49">
        <v>100131</v>
      </c>
      <c r="F977" s="61" t="s">
        <v>464</v>
      </c>
      <c r="G977" s="61" t="s">
        <v>464</v>
      </c>
      <c r="H977" s="61" t="s">
        <v>464</v>
      </c>
      <c r="I977" s="61" t="s">
        <v>464</v>
      </c>
      <c r="J977" s="61" t="s">
        <v>464</v>
      </c>
      <c r="K977" s="61" t="s">
        <v>464</v>
      </c>
      <c r="L977" s="61">
        <v>29030</v>
      </c>
      <c r="M977" s="61">
        <v>3539</v>
      </c>
      <c r="N977" s="61">
        <v>2060</v>
      </c>
      <c r="O977" s="61">
        <v>1747</v>
      </c>
      <c r="P977" s="61">
        <v>0</v>
      </c>
      <c r="Q977" s="61">
        <v>0</v>
      </c>
      <c r="R977" s="61">
        <v>83</v>
      </c>
      <c r="S977" s="61">
        <v>0</v>
      </c>
      <c r="T977" s="61">
        <v>0</v>
      </c>
      <c r="U977" s="61">
        <v>500</v>
      </c>
      <c r="V977" s="61">
        <v>0</v>
      </c>
      <c r="W977" s="61">
        <v>0</v>
      </c>
      <c r="X977" s="61">
        <v>0</v>
      </c>
      <c r="Y977" s="61">
        <v>0</v>
      </c>
      <c r="Z977" s="61">
        <v>0</v>
      </c>
      <c r="AA977" s="86">
        <v>0</v>
      </c>
      <c r="AB977" s="61">
        <v>0</v>
      </c>
      <c r="AC977" s="86">
        <v>0</v>
      </c>
      <c r="AD977" s="61">
        <v>0</v>
      </c>
      <c r="AE977" s="86">
        <v>0</v>
      </c>
      <c r="AF977" s="86">
        <v>0</v>
      </c>
      <c r="AG977" s="86"/>
      <c r="AH977" s="86"/>
    </row>
    <row r="978" s="61" customFormat="1" spans="1:34">
      <c r="A978" s="85">
        <v>3199114</v>
      </c>
      <c r="B978" s="61" t="s">
        <v>1036</v>
      </c>
      <c r="C978" s="61">
        <v>31991</v>
      </c>
      <c r="D978" s="61">
        <v>14</v>
      </c>
      <c r="E978" s="49" t="s">
        <v>464</v>
      </c>
      <c r="F978" s="61">
        <v>2</v>
      </c>
      <c r="G978" s="61">
        <v>4575</v>
      </c>
      <c r="H978" s="61">
        <v>1</v>
      </c>
      <c r="I978" s="61">
        <v>610</v>
      </c>
      <c r="J978" s="61">
        <v>3</v>
      </c>
      <c r="K978" s="61">
        <v>305</v>
      </c>
      <c r="L978" s="61">
        <v>36612</v>
      </c>
      <c r="M978" s="61">
        <v>4463</v>
      </c>
      <c r="N978" s="61">
        <v>2599</v>
      </c>
      <c r="O978" s="61">
        <v>2203</v>
      </c>
      <c r="P978" s="61">
        <v>0</v>
      </c>
      <c r="Q978" s="61">
        <v>0</v>
      </c>
      <c r="R978" s="61">
        <v>83</v>
      </c>
      <c r="S978" s="61">
        <v>0</v>
      </c>
      <c r="T978" s="61">
        <v>0</v>
      </c>
      <c r="U978" s="61">
        <v>500</v>
      </c>
      <c r="V978" s="61">
        <v>0</v>
      </c>
      <c r="W978" s="61">
        <v>0</v>
      </c>
      <c r="X978" s="61">
        <v>0</v>
      </c>
      <c r="Y978" s="61">
        <v>0</v>
      </c>
      <c r="Z978" s="61">
        <v>0</v>
      </c>
      <c r="AA978" s="86">
        <v>0</v>
      </c>
      <c r="AB978" s="61">
        <v>0</v>
      </c>
      <c r="AC978" s="86">
        <v>0</v>
      </c>
      <c r="AD978" s="61">
        <v>0</v>
      </c>
      <c r="AE978" s="86">
        <v>0</v>
      </c>
      <c r="AF978" s="86">
        <v>0</v>
      </c>
      <c r="AG978" s="86"/>
      <c r="AH978" s="86"/>
    </row>
    <row r="979" s="61" customFormat="1" spans="1:34">
      <c r="A979" s="85">
        <v>3199115</v>
      </c>
      <c r="B979" s="61" t="s">
        <v>1036</v>
      </c>
      <c r="C979" s="61">
        <v>31991</v>
      </c>
      <c r="D979" s="61">
        <v>15</v>
      </c>
      <c r="E979" s="49" t="s">
        <v>464</v>
      </c>
      <c r="F979" s="61">
        <v>4</v>
      </c>
      <c r="G979" s="61">
        <v>7</v>
      </c>
      <c r="H979" s="61" t="s">
        <v>464</v>
      </c>
      <c r="I979" s="61" t="s">
        <v>464</v>
      </c>
      <c r="J979" s="61" t="s">
        <v>464</v>
      </c>
      <c r="K979" s="61" t="s">
        <v>464</v>
      </c>
      <c r="L979" s="61">
        <v>46980</v>
      </c>
      <c r="M979" s="61">
        <v>5727</v>
      </c>
      <c r="N979" s="61">
        <v>3335</v>
      </c>
      <c r="O979" s="61">
        <v>2827</v>
      </c>
      <c r="P979" s="61">
        <v>0</v>
      </c>
      <c r="Q979" s="61">
        <v>0</v>
      </c>
      <c r="R979" s="61">
        <v>83</v>
      </c>
      <c r="S979" s="61">
        <v>0</v>
      </c>
      <c r="T979" s="61">
        <v>0</v>
      </c>
      <c r="U979" s="61">
        <v>500</v>
      </c>
      <c r="V979" s="61">
        <v>0</v>
      </c>
      <c r="W979" s="61">
        <v>0</v>
      </c>
      <c r="X979" s="61">
        <v>0</v>
      </c>
      <c r="Y979" s="61">
        <v>0</v>
      </c>
      <c r="Z979" s="61">
        <v>0</v>
      </c>
      <c r="AA979" s="86">
        <v>0</v>
      </c>
      <c r="AB979" s="61">
        <v>0</v>
      </c>
      <c r="AC979" s="86">
        <v>0</v>
      </c>
      <c r="AD979" s="61">
        <v>0</v>
      </c>
      <c r="AE979" s="86">
        <v>0</v>
      </c>
      <c r="AF979" s="86">
        <v>0</v>
      </c>
      <c r="AG979" s="86"/>
      <c r="AH979" s="86"/>
    </row>
    <row r="980" s="61" customFormat="1" spans="1:34">
      <c r="A980" s="85">
        <v>3299200</v>
      </c>
      <c r="B980" s="61" t="s">
        <v>1037</v>
      </c>
      <c r="C980" s="61">
        <v>32992</v>
      </c>
      <c r="D980" s="61">
        <v>0</v>
      </c>
      <c r="E980" s="49"/>
      <c r="L980" s="61">
        <v>596</v>
      </c>
      <c r="M980" s="61">
        <v>95</v>
      </c>
      <c r="N980" s="61">
        <v>36</v>
      </c>
      <c r="O980" s="61">
        <v>43</v>
      </c>
      <c r="P980" s="61">
        <v>0</v>
      </c>
      <c r="Q980" s="61">
        <v>0</v>
      </c>
      <c r="R980" s="61">
        <v>76</v>
      </c>
      <c r="S980" s="61">
        <v>0</v>
      </c>
      <c r="T980" s="61">
        <v>0</v>
      </c>
      <c r="U980" s="61">
        <v>500</v>
      </c>
      <c r="V980" s="61">
        <v>0</v>
      </c>
      <c r="W980" s="61">
        <v>0</v>
      </c>
      <c r="X980" s="61">
        <v>0</v>
      </c>
      <c r="Y980" s="61">
        <v>0</v>
      </c>
      <c r="Z980" s="61">
        <v>0</v>
      </c>
      <c r="AA980" s="86">
        <v>0</v>
      </c>
      <c r="AB980" s="61">
        <v>0</v>
      </c>
      <c r="AC980" s="86">
        <v>0</v>
      </c>
      <c r="AD980" s="61">
        <v>0</v>
      </c>
      <c r="AE980" s="86">
        <v>0</v>
      </c>
      <c r="AF980" s="86">
        <v>0</v>
      </c>
      <c r="AG980" s="86"/>
      <c r="AH980" s="86"/>
    </row>
    <row r="981" s="61" customFormat="1" spans="1:34">
      <c r="A981" s="85">
        <v>3299201</v>
      </c>
      <c r="B981" s="61" t="s">
        <v>1037</v>
      </c>
      <c r="C981" s="61">
        <v>32992</v>
      </c>
      <c r="D981" s="61">
        <v>1</v>
      </c>
      <c r="E981" s="49" t="s">
        <v>464</v>
      </c>
      <c r="F981" s="61">
        <v>1</v>
      </c>
      <c r="G981" s="61">
        <v>170</v>
      </c>
      <c r="H981" s="61" t="s">
        <v>464</v>
      </c>
      <c r="I981" s="61" t="s">
        <v>464</v>
      </c>
      <c r="J981" s="61" t="s">
        <v>464</v>
      </c>
      <c r="K981" s="61" t="s">
        <v>464</v>
      </c>
      <c r="L981" s="61">
        <v>1311</v>
      </c>
      <c r="M981" s="61">
        <v>209</v>
      </c>
      <c r="N981" s="61">
        <v>79</v>
      </c>
      <c r="O981" s="61">
        <v>94</v>
      </c>
      <c r="P981" s="61">
        <v>0</v>
      </c>
      <c r="Q981" s="61">
        <v>0</v>
      </c>
      <c r="R981" s="61">
        <v>76</v>
      </c>
      <c r="S981" s="61">
        <v>0</v>
      </c>
      <c r="T981" s="61">
        <v>0</v>
      </c>
      <c r="U981" s="61">
        <v>500</v>
      </c>
      <c r="V981" s="61">
        <v>0</v>
      </c>
      <c r="W981" s="61">
        <v>0</v>
      </c>
      <c r="X981" s="61">
        <v>0</v>
      </c>
      <c r="Y981" s="61">
        <v>0</v>
      </c>
      <c r="Z981" s="61">
        <v>0</v>
      </c>
      <c r="AA981" s="86">
        <v>0</v>
      </c>
      <c r="AB981" s="61">
        <v>0</v>
      </c>
      <c r="AC981" s="86">
        <v>0</v>
      </c>
      <c r="AD981" s="61">
        <v>0</v>
      </c>
      <c r="AE981" s="86">
        <v>0</v>
      </c>
      <c r="AF981" s="86">
        <v>0</v>
      </c>
      <c r="AG981" s="86"/>
      <c r="AH981" s="86"/>
    </row>
    <row r="982" s="61" customFormat="1" spans="1:34">
      <c r="A982" s="85">
        <v>3299202</v>
      </c>
      <c r="B982" s="61" t="s">
        <v>1037</v>
      </c>
      <c r="C982" s="61">
        <v>32992</v>
      </c>
      <c r="D982" s="61">
        <v>2</v>
      </c>
      <c r="E982" s="49">
        <v>100211</v>
      </c>
      <c r="F982" s="61" t="s">
        <v>464</v>
      </c>
      <c r="G982" s="61" t="s">
        <v>464</v>
      </c>
      <c r="H982" s="61" t="s">
        <v>464</v>
      </c>
      <c r="I982" s="61" t="s">
        <v>464</v>
      </c>
      <c r="J982" s="61" t="s">
        <v>464</v>
      </c>
      <c r="K982" s="61" t="s">
        <v>464</v>
      </c>
      <c r="L982" s="61">
        <v>2205</v>
      </c>
      <c r="M982" s="61">
        <v>351</v>
      </c>
      <c r="N982" s="61">
        <v>133</v>
      </c>
      <c r="O982" s="61">
        <v>159</v>
      </c>
      <c r="P982" s="61">
        <v>0</v>
      </c>
      <c r="Q982" s="61">
        <v>0</v>
      </c>
      <c r="R982" s="61">
        <v>76</v>
      </c>
      <c r="S982" s="61">
        <v>0</v>
      </c>
      <c r="T982" s="61">
        <v>0</v>
      </c>
      <c r="U982" s="61">
        <v>500</v>
      </c>
      <c r="V982" s="61">
        <v>0</v>
      </c>
      <c r="W982" s="61">
        <v>0</v>
      </c>
      <c r="X982" s="61">
        <v>0</v>
      </c>
      <c r="Y982" s="61">
        <v>0</v>
      </c>
      <c r="Z982" s="61">
        <v>0</v>
      </c>
      <c r="AA982" s="86">
        <v>0</v>
      </c>
      <c r="AB982" s="61">
        <v>0</v>
      </c>
      <c r="AC982" s="86">
        <v>0</v>
      </c>
      <c r="AD982" s="61">
        <v>0</v>
      </c>
      <c r="AE982" s="86">
        <v>0</v>
      </c>
      <c r="AF982" s="86">
        <v>0</v>
      </c>
      <c r="AG982" s="86"/>
      <c r="AH982" s="86"/>
    </row>
    <row r="983" s="61" customFormat="1" spans="1:34">
      <c r="A983" s="85">
        <v>3299203</v>
      </c>
      <c r="B983" s="61" t="s">
        <v>1037</v>
      </c>
      <c r="C983" s="61">
        <v>32992</v>
      </c>
      <c r="D983" s="61">
        <v>3</v>
      </c>
      <c r="E983" s="49" t="s">
        <v>464</v>
      </c>
      <c r="F983" s="61">
        <v>1</v>
      </c>
      <c r="G983" s="61">
        <v>330</v>
      </c>
      <c r="H983" s="61" t="s">
        <v>464</v>
      </c>
      <c r="I983" s="61" t="s">
        <v>464</v>
      </c>
      <c r="J983" s="61" t="s">
        <v>464</v>
      </c>
      <c r="K983" s="61" t="s">
        <v>464</v>
      </c>
      <c r="L983" s="61">
        <v>3397</v>
      </c>
      <c r="M983" s="61">
        <v>541</v>
      </c>
      <c r="N983" s="61">
        <v>205</v>
      </c>
      <c r="O983" s="61">
        <v>245</v>
      </c>
      <c r="P983" s="61">
        <v>0</v>
      </c>
      <c r="Q983" s="61">
        <v>0</v>
      </c>
      <c r="R983" s="61">
        <v>76</v>
      </c>
      <c r="S983" s="61">
        <v>0</v>
      </c>
      <c r="T983" s="61">
        <v>0</v>
      </c>
      <c r="U983" s="61">
        <v>500</v>
      </c>
      <c r="V983" s="61">
        <v>0</v>
      </c>
      <c r="W983" s="61">
        <v>0</v>
      </c>
      <c r="X983" s="61">
        <v>0</v>
      </c>
      <c r="Y983" s="61">
        <v>0</v>
      </c>
      <c r="Z983" s="61">
        <v>0</v>
      </c>
      <c r="AA983" s="86">
        <v>0</v>
      </c>
      <c r="AB983" s="61">
        <v>0</v>
      </c>
      <c r="AC983" s="86">
        <v>0</v>
      </c>
      <c r="AD983" s="61">
        <v>0</v>
      </c>
      <c r="AE983" s="86">
        <v>0</v>
      </c>
      <c r="AF983" s="86">
        <v>0</v>
      </c>
      <c r="AG983" s="86"/>
      <c r="AH983" s="86"/>
    </row>
    <row r="984" s="61" customFormat="1" spans="1:34">
      <c r="A984" s="85">
        <v>3299204</v>
      </c>
      <c r="B984" s="61" t="s">
        <v>1037</v>
      </c>
      <c r="C984" s="61">
        <v>32992</v>
      </c>
      <c r="D984" s="61">
        <v>4</v>
      </c>
      <c r="E984" s="49" t="s">
        <v>464</v>
      </c>
      <c r="F984" s="61">
        <v>2</v>
      </c>
      <c r="G984" s="61">
        <v>825</v>
      </c>
      <c r="H984" s="61">
        <v>1</v>
      </c>
      <c r="I984" s="61">
        <v>110</v>
      </c>
      <c r="J984" s="61">
        <v>3</v>
      </c>
      <c r="K984" s="61">
        <v>55</v>
      </c>
      <c r="L984" s="61">
        <v>4708</v>
      </c>
      <c r="M984" s="61">
        <v>750</v>
      </c>
      <c r="N984" s="61">
        <v>284</v>
      </c>
      <c r="O984" s="61">
        <v>339</v>
      </c>
      <c r="P984" s="61">
        <v>0</v>
      </c>
      <c r="Q984" s="61">
        <v>0</v>
      </c>
      <c r="R984" s="61">
        <v>76</v>
      </c>
      <c r="S984" s="61">
        <v>0</v>
      </c>
      <c r="T984" s="61">
        <v>0</v>
      </c>
      <c r="U984" s="61">
        <v>500</v>
      </c>
      <c r="V984" s="61">
        <v>0</v>
      </c>
      <c r="W984" s="61">
        <v>0</v>
      </c>
      <c r="X984" s="61">
        <v>0</v>
      </c>
      <c r="Y984" s="61">
        <v>0</v>
      </c>
      <c r="Z984" s="61">
        <v>0</v>
      </c>
      <c r="AA984" s="86">
        <v>0</v>
      </c>
      <c r="AB984" s="61">
        <v>0</v>
      </c>
      <c r="AC984" s="86">
        <v>0</v>
      </c>
      <c r="AD984" s="61">
        <v>0</v>
      </c>
      <c r="AE984" s="86">
        <v>0</v>
      </c>
      <c r="AF984" s="86">
        <v>0</v>
      </c>
      <c r="AG984" s="86"/>
      <c r="AH984" s="86"/>
    </row>
    <row r="985" s="61" customFormat="1" spans="1:34">
      <c r="A985" s="85">
        <v>3299205</v>
      </c>
      <c r="B985" s="61" t="s">
        <v>1037</v>
      </c>
      <c r="C985" s="61">
        <v>32992</v>
      </c>
      <c r="D985" s="61">
        <v>5</v>
      </c>
      <c r="E985" s="49" t="s">
        <v>464</v>
      </c>
      <c r="F985" s="61">
        <v>4</v>
      </c>
      <c r="G985" s="61">
        <v>5</v>
      </c>
      <c r="H985" s="61" t="s">
        <v>464</v>
      </c>
      <c r="I985" s="61" t="s">
        <v>464</v>
      </c>
      <c r="J985" s="61" t="s">
        <v>464</v>
      </c>
      <c r="K985" s="61" t="s">
        <v>464</v>
      </c>
      <c r="L985" s="61">
        <v>6138</v>
      </c>
      <c r="M985" s="61">
        <v>978</v>
      </c>
      <c r="N985" s="61">
        <v>370</v>
      </c>
      <c r="O985" s="61">
        <v>442</v>
      </c>
      <c r="P985" s="61">
        <v>0</v>
      </c>
      <c r="Q985" s="61">
        <v>0</v>
      </c>
      <c r="R985" s="61">
        <v>76</v>
      </c>
      <c r="S985" s="61">
        <v>0</v>
      </c>
      <c r="T985" s="61">
        <v>0</v>
      </c>
      <c r="U985" s="61">
        <v>500</v>
      </c>
      <c r="V985" s="61">
        <v>0</v>
      </c>
      <c r="W985" s="61">
        <v>0</v>
      </c>
      <c r="X985" s="61">
        <v>0</v>
      </c>
      <c r="Y985" s="61">
        <v>0</v>
      </c>
      <c r="Z985" s="61">
        <v>0</v>
      </c>
      <c r="AA985" s="86">
        <v>0</v>
      </c>
      <c r="AB985" s="61">
        <v>0</v>
      </c>
      <c r="AC985" s="86">
        <v>0</v>
      </c>
      <c r="AD985" s="61">
        <v>0</v>
      </c>
      <c r="AE985" s="86">
        <v>0</v>
      </c>
      <c r="AF985" s="86">
        <v>0</v>
      </c>
      <c r="AG985" s="86"/>
      <c r="AH985" s="86"/>
    </row>
    <row r="986" s="61" customFormat="1" spans="1:34">
      <c r="A986" s="85">
        <v>3299206</v>
      </c>
      <c r="B986" s="61" t="s">
        <v>1037</v>
      </c>
      <c r="C986" s="61">
        <v>32992</v>
      </c>
      <c r="D986" s="61">
        <v>6</v>
      </c>
      <c r="E986" s="49" t="s">
        <v>464</v>
      </c>
      <c r="F986" s="61">
        <v>1</v>
      </c>
      <c r="G986" s="61">
        <v>390</v>
      </c>
      <c r="H986" s="61" t="s">
        <v>464</v>
      </c>
      <c r="I986" s="61" t="s">
        <v>464</v>
      </c>
      <c r="J986" s="61" t="s">
        <v>464</v>
      </c>
      <c r="K986" s="61" t="s">
        <v>464</v>
      </c>
      <c r="L986" s="61">
        <v>7688</v>
      </c>
      <c r="M986" s="61">
        <v>1225</v>
      </c>
      <c r="N986" s="61">
        <v>464</v>
      </c>
      <c r="O986" s="61">
        <v>554</v>
      </c>
      <c r="P986" s="61">
        <v>0</v>
      </c>
      <c r="Q986" s="61">
        <v>0</v>
      </c>
      <c r="R986" s="61">
        <v>76</v>
      </c>
      <c r="S986" s="61">
        <v>0</v>
      </c>
      <c r="T986" s="61">
        <v>0</v>
      </c>
      <c r="U986" s="61">
        <v>500</v>
      </c>
      <c r="V986" s="61">
        <v>0</v>
      </c>
      <c r="W986" s="61">
        <v>0</v>
      </c>
      <c r="X986" s="61">
        <v>0</v>
      </c>
      <c r="Y986" s="61">
        <v>0</v>
      </c>
      <c r="Z986" s="61">
        <v>0</v>
      </c>
      <c r="AA986" s="86">
        <v>0</v>
      </c>
      <c r="AB986" s="61">
        <v>0</v>
      </c>
      <c r="AC986" s="86">
        <v>0</v>
      </c>
      <c r="AD986" s="61">
        <v>0</v>
      </c>
      <c r="AE986" s="86">
        <v>0</v>
      </c>
      <c r="AF986" s="86">
        <v>0</v>
      </c>
      <c r="AG986" s="86"/>
      <c r="AH986" s="86"/>
    </row>
    <row r="987" s="61" customFormat="1" spans="1:34">
      <c r="A987" s="85">
        <v>3299207</v>
      </c>
      <c r="B987" s="61" t="s">
        <v>1037</v>
      </c>
      <c r="C987" s="61">
        <v>32992</v>
      </c>
      <c r="D987" s="61">
        <v>7</v>
      </c>
      <c r="E987" s="49" t="s">
        <v>464</v>
      </c>
      <c r="F987" s="61">
        <v>20</v>
      </c>
      <c r="G987" s="61">
        <v>500</v>
      </c>
      <c r="H987" s="61" t="s">
        <v>464</v>
      </c>
      <c r="I987" s="61" t="s">
        <v>464</v>
      </c>
      <c r="J987" s="61" t="s">
        <v>464</v>
      </c>
      <c r="K987" s="61" t="s">
        <v>464</v>
      </c>
      <c r="L987" s="61">
        <v>9357</v>
      </c>
      <c r="M987" s="61">
        <v>1491</v>
      </c>
      <c r="N987" s="61">
        <v>565</v>
      </c>
      <c r="O987" s="61">
        <v>675</v>
      </c>
      <c r="P987" s="61">
        <v>0</v>
      </c>
      <c r="Q987" s="61">
        <v>0</v>
      </c>
      <c r="R987" s="61">
        <v>76</v>
      </c>
      <c r="S987" s="61">
        <v>0</v>
      </c>
      <c r="T987" s="61">
        <v>0</v>
      </c>
      <c r="U987" s="61">
        <v>500</v>
      </c>
      <c r="V987" s="61">
        <v>0</v>
      </c>
      <c r="W987" s="61">
        <v>0</v>
      </c>
      <c r="X987" s="61">
        <v>0</v>
      </c>
      <c r="Y987" s="61">
        <v>0</v>
      </c>
      <c r="Z987" s="61">
        <v>0</v>
      </c>
      <c r="AA987" s="86">
        <v>0</v>
      </c>
      <c r="AB987" s="61">
        <v>0</v>
      </c>
      <c r="AC987" s="86">
        <v>0</v>
      </c>
      <c r="AD987" s="61">
        <v>0</v>
      </c>
      <c r="AE987" s="86">
        <v>0</v>
      </c>
      <c r="AF987" s="86">
        <v>0</v>
      </c>
      <c r="AG987" s="86"/>
      <c r="AH987" s="86"/>
    </row>
    <row r="988" s="61" customFormat="1" spans="1:34">
      <c r="A988" s="85">
        <v>3299208</v>
      </c>
      <c r="B988" s="61" t="s">
        <v>1037</v>
      </c>
      <c r="C988" s="61">
        <v>32992</v>
      </c>
      <c r="D988" s="61">
        <v>8</v>
      </c>
      <c r="E988" s="49">
        <v>100221</v>
      </c>
      <c r="F988" s="61" t="s">
        <v>464</v>
      </c>
      <c r="G988" s="61" t="s">
        <v>464</v>
      </c>
      <c r="H988" s="61" t="s">
        <v>464</v>
      </c>
      <c r="I988" s="61" t="s">
        <v>464</v>
      </c>
      <c r="J988" s="61" t="s">
        <v>464</v>
      </c>
      <c r="K988" s="61" t="s">
        <v>464</v>
      </c>
      <c r="L988" s="61">
        <v>11145</v>
      </c>
      <c r="M988" s="61">
        <v>1776</v>
      </c>
      <c r="N988" s="61">
        <v>673</v>
      </c>
      <c r="O988" s="61">
        <v>804</v>
      </c>
      <c r="P988" s="61">
        <v>0</v>
      </c>
      <c r="Q988" s="61">
        <v>0</v>
      </c>
      <c r="R988" s="61">
        <v>76</v>
      </c>
      <c r="S988" s="61">
        <v>0</v>
      </c>
      <c r="T988" s="61">
        <v>0</v>
      </c>
      <c r="U988" s="61">
        <v>500</v>
      </c>
      <c r="V988" s="61">
        <v>0</v>
      </c>
      <c r="W988" s="61">
        <v>0</v>
      </c>
      <c r="X988" s="61">
        <v>0</v>
      </c>
      <c r="Y988" s="61">
        <v>0</v>
      </c>
      <c r="Z988" s="61">
        <v>0</v>
      </c>
      <c r="AA988" s="86">
        <v>0</v>
      </c>
      <c r="AB988" s="61">
        <v>0</v>
      </c>
      <c r="AC988" s="86">
        <v>0</v>
      </c>
      <c r="AD988" s="61">
        <v>0</v>
      </c>
      <c r="AE988" s="86">
        <v>0</v>
      </c>
      <c r="AF988" s="86">
        <v>0</v>
      </c>
      <c r="AG988" s="86"/>
      <c r="AH988" s="86"/>
    </row>
    <row r="989" s="61" customFormat="1" spans="1:34">
      <c r="A989" s="85">
        <v>3299209</v>
      </c>
      <c r="B989" s="61" t="s">
        <v>1037</v>
      </c>
      <c r="C989" s="61">
        <v>32992</v>
      </c>
      <c r="D989" s="61">
        <v>9</v>
      </c>
      <c r="E989" s="49" t="s">
        <v>464</v>
      </c>
      <c r="F989" s="61">
        <v>2</v>
      </c>
      <c r="G989" s="61">
        <v>1275</v>
      </c>
      <c r="H989" s="61">
        <v>1</v>
      </c>
      <c r="I989" s="61">
        <v>170</v>
      </c>
      <c r="J989" s="61">
        <v>3</v>
      </c>
      <c r="K989" s="61">
        <v>85</v>
      </c>
      <c r="L989" s="61">
        <v>13052</v>
      </c>
      <c r="M989" s="61">
        <v>2080</v>
      </c>
      <c r="N989" s="61">
        <v>788</v>
      </c>
      <c r="O989" s="61">
        <v>941</v>
      </c>
      <c r="P989" s="61">
        <v>0</v>
      </c>
      <c r="Q989" s="61">
        <v>0</v>
      </c>
      <c r="R989" s="61">
        <v>76</v>
      </c>
      <c r="S989" s="61">
        <v>0</v>
      </c>
      <c r="T989" s="61">
        <v>0</v>
      </c>
      <c r="U989" s="61">
        <v>500</v>
      </c>
      <c r="V989" s="61">
        <v>0</v>
      </c>
      <c r="W989" s="61">
        <v>0</v>
      </c>
      <c r="X989" s="61">
        <v>0</v>
      </c>
      <c r="Y989" s="61">
        <v>0</v>
      </c>
      <c r="Z989" s="61">
        <v>0</v>
      </c>
      <c r="AA989" s="86">
        <v>0</v>
      </c>
      <c r="AB989" s="61">
        <v>0</v>
      </c>
      <c r="AC989" s="86">
        <v>0</v>
      </c>
      <c r="AD989" s="61">
        <v>0</v>
      </c>
      <c r="AE989" s="86">
        <v>0</v>
      </c>
      <c r="AF989" s="86">
        <v>0</v>
      </c>
      <c r="AG989" s="86"/>
      <c r="AH989" s="86"/>
    </row>
    <row r="990" s="61" customFormat="1" spans="1:34">
      <c r="A990" s="85">
        <v>3299210</v>
      </c>
      <c r="B990" s="61" t="s">
        <v>1037</v>
      </c>
      <c r="C990" s="61">
        <v>32992</v>
      </c>
      <c r="D990" s="61">
        <v>10</v>
      </c>
      <c r="E990" s="49" t="s">
        <v>464</v>
      </c>
      <c r="F990" s="61">
        <v>4</v>
      </c>
      <c r="G990" s="61">
        <v>6</v>
      </c>
      <c r="H990" s="61" t="s">
        <v>464</v>
      </c>
      <c r="I990" s="61" t="s">
        <v>464</v>
      </c>
      <c r="J990" s="61" t="s">
        <v>464</v>
      </c>
      <c r="K990" s="61" t="s">
        <v>464</v>
      </c>
      <c r="L990" s="61">
        <v>15078</v>
      </c>
      <c r="M990" s="61">
        <v>2403</v>
      </c>
      <c r="N990" s="61">
        <v>910</v>
      </c>
      <c r="O990" s="61">
        <v>1087</v>
      </c>
      <c r="P990" s="61">
        <v>0</v>
      </c>
      <c r="Q990" s="61">
        <v>0</v>
      </c>
      <c r="R990" s="61">
        <v>76</v>
      </c>
      <c r="S990" s="61">
        <v>0</v>
      </c>
      <c r="T990" s="61">
        <v>0</v>
      </c>
      <c r="U990" s="61">
        <v>500</v>
      </c>
      <c r="V990" s="61">
        <v>0</v>
      </c>
      <c r="W990" s="61">
        <v>0</v>
      </c>
      <c r="X990" s="61">
        <v>0</v>
      </c>
      <c r="Y990" s="61">
        <v>0</v>
      </c>
      <c r="Z990" s="61">
        <v>0</v>
      </c>
      <c r="AA990" s="86">
        <v>0</v>
      </c>
      <c r="AB990" s="61">
        <v>0</v>
      </c>
      <c r="AC990" s="86">
        <v>0</v>
      </c>
      <c r="AD990" s="61">
        <v>0</v>
      </c>
      <c r="AE990" s="86">
        <v>0</v>
      </c>
      <c r="AF990" s="86">
        <v>0</v>
      </c>
      <c r="AG990" s="86"/>
      <c r="AH990" s="86"/>
    </row>
    <row r="991" s="61" customFormat="1" spans="1:34">
      <c r="A991" s="85">
        <v>3299211</v>
      </c>
      <c r="B991" s="61" t="s">
        <v>1037</v>
      </c>
      <c r="C991" s="61">
        <v>32992</v>
      </c>
      <c r="D991" s="61">
        <v>11</v>
      </c>
      <c r="E991" s="49" t="s">
        <v>464</v>
      </c>
      <c r="F991" s="61">
        <v>1</v>
      </c>
      <c r="G991" s="61">
        <v>690</v>
      </c>
      <c r="H991" s="61" t="s">
        <v>464</v>
      </c>
      <c r="I991" s="61" t="s">
        <v>464</v>
      </c>
      <c r="J991" s="61" t="s">
        <v>464</v>
      </c>
      <c r="K991" s="61" t="s">
        <v>464</v>
      </c>
      <c r="L991" s="61">
        <v>17820</v>
      </c>
      <c r="M991" s="61">
        <v>2840</v>
      </c>
      <c r="N991" s="61">
        <v>1076</v>
      </c>
      <c r="O991" s="61">
        <v>1285</v>
      </c>
      <c r="P991" s="61">
        <v>0</v>
      </c>
      <c r="Q991" s="61">
        <v>0</v>
      </c>
      <c r="R991" s="61">
        <v>76</v>
      </c>
      <c r="S991" s="61">
        <v>0</v>
      </c>
      <c r="T991" s="61">
        <v>0</v>
      </c>
      <c r="U991" s="61">
        <v>500</v>
      </c>
      <c r="V991" s="61">
        <v>0</v>
      </c>
      <c r="W991" s="61">
        <v>0</v>
      </c>
      <c r="X991" s="61">
        <v>0</v>
      </c>
      <c r="Y991" s="61">
        <v>0</v>
      </c>
      <c r="Z991" s="61">
        <v>0</v>
      </c>
      <c r="AA991" s="86">
        <v>0</v>
      </c>
      <c r="AB991" s="61">
        <v>0</v>
      </c>
      <c r="AC991" s="86">
        <v>0</v>
      </c>
      <c r="AD991" s="61">
        <v>0</v>
      </c>
      <c r="AE991" s="86">
        <v>0</v>
      </c>
      <c r="AF991" s="86">
        <v>0</v>
      </c>
      <c r="AG991" s="86"/>
      <c r="AH991" s="86"/>
    </row>
    <row r="992" s="61" customFormat="1" spans="1:34">
      <c r="A992" s="85">
        <v>3299212</v>
      </c>
      <c r="B992" s="61" t="s">
        <v>1037</v>
      </c>
      <c r="C992" s="61">
        <v>32992</v>
      </c>
      <c r="D992" s="61">
        <v>12</v>
      </c>
      <c r="E992" s="49" t="s">
        <v>464</v>
      </c>
      <c r="F992" s="61">
        <v>18</v>
      </c>
      <c r="G992" s="61">
        <v>1000</v>
      </c>
      <c r="H992" s="61" t="s">
        <v>464</v>
      </c>
      <c r="I992" s="61" t="s">
        <v>464</v>
      </c>
      <c r="J992" s="61" t="s">
        <v>464</v>
      </c>
      <c r="K992" s="61" t="s">
        <v>464</v>
      </c>
      <c r="L992" s="61">
        <v>21575</v>
      </c>
      <c r="M992" s="61">
        <v>3439</v>
      </c>
      <c r="N992" s="61">
        <v>1303</v>
      </c>
      <c r="O992" s="61">
        <v>1556</v>
      </c>
      <c r="P992" s="61">
        <v>0</v>
      </c>
      <c r="Q992" s="61">
        <v>0</v>
      </c>
      <c r="R992" s="61">
        <v>76</v>
      </c>
      <c r="S992" s="61">
        <v>0</v>
      </c>
      <c r="T992" s="61">
        <v>0</v>
      </c>
      <c r="U992" s="61">
        <v>500</v>
      </c>
      <c r="V992" s="61">
        <v>0</v>
      </c>
      <c r="W992" s="61">
        <v>0</v>
      </c>
      <c r="X992" s="61">
        <v>0</v>
      </c>
      <c r="Y992" s="61">
        <v>0</v>
      </c>
      <c r="Z992" s="61">
        <v>0</v>
      </c>
      <c r="AA992" s="86">
        <v>0</v>
      </c>
      <c r="AB992" s="61">
        <v>0</v>
      </c>
      <c r="AC992" s="86">
        <v>0</v>
      </c>
      <c r="AD992" s="61">
        <v>0</v>
      </c>
      <c r="AE992" s="86">
        <v>0</v>
      </c>
      <c r="AF992" s="86">
        <v>0</v>
      </c>
      <c r="AG992" s="86"/>
      <c r="AH992" s="86"/>
    </row>
    <row r="993" s="61" customFormat="1" spans="1:34">
      <c r="A993" s="85">
        <v>3299213</v>
      </c>
      <c r="B993" s="61" t="s">
        <v>1037</v>
      </c>
      <c r="C993" s="61">
        <v>32992</v>
      </c>
      <c r="D993" s="61">
        <v>13</v>
      </c>
      <c r="E993" s="49">
        <v>100231</v>
      </c>
      <c r="F993" s="61" t="s">
        <v>464</v>
      </c>
      <c r="G993" s="61" t="s">
        <v>464</v>
      </c>
      <c r="H993" s="61" t="s">
        <v>464</v>
      </c>
      <c r="I993" s="61" t="s">
        <v>464</v>
      </c>
      <c r="J993" s="61" t="s">
        <v>464</v>
      </c>
      <c r="K993" s="61" t="s">
        <v>464</v>
      </c>
      <c r="L993" s="61">
        <v>26700</v>
      </c>
      <c r="M993" s="61">
        <v>4256</v>
      </c>
      <c r="N993" s="61">
        <v>1612</v>
      </c>
      <c r="O993" s="61">
        <v>1926</v>
      </c>
      <c r="P993" s="61">
        <v>0</v>
      </c>
      <c r="Q993" s="61">
        <v>0</v>
      </c>
      <c r="R993" s="61">
        <v>76</v>
      </c>
      <c r="S993" s="61">
        <v>0</v>
      </c>
      <c r="T993" s="61">
        <v>0</v>
      </c>
      <c r="U993" s="61">
        <v>500</v>
      </c>
      <c r="V993" s="61">
        <v>0</v>
      </c>
      <c r="W993" s="61">
        <v>0</v>
      </c>
      <c r="X993" s="61">
        <v>0</v>
      </c>
      <c r="Y993" s="61">
        <v>0</v>
      </c>
      <c r="Z993" s="61">
        <v>0</v>
      </c>
      <c r="AA993" s="86">
        <v>0</v>
      </c>
      <c r="AB993" s="61">
        <v>0</v>
      </c>
      <c r="AC993" s="86">
        <v>0</v>
      </c>
      <c r="AD993" s="61">
        <v>0</v>
      </c>
      <c r="AE993" s="86">
        <v>0</v>
      </c>
      <c r="AF993" s="86">
        <v>0</v>
      </c>
      <c r="AG993" s="86"/>
      <c r="AH993" s="86"/>
    </row>
    <row r="994" s="61" customFormat="1" spans="1:34">
      <c r="A994" s="85">
        <v>3299214</v>
      </c>
      <c r="B994" s="61" t="s">
        <v>1037</v>
      </c>
      <c r="C994" s="61">
        <v>32992</v>
      </c>
      <c r="D994" s="61">
        <v>14</v>
      </c>
      <c r="E994" s="49" t="s">
        <v>464</v>
      </c>
      <c r="F994" s="61">
        <v>2</v>
      </c>
      <c r="G994" s="61">
        <v>4575</v>
      </c>
      <c r="H994" s="61">
        <v>1</v>
      </c>
      <c r="I994" s="61">
        <v>610</v>
      </c>
      <c r="J994" s="61">
        <v>3</v>
      </c>
      <c r="K994" s="61">
        <v>305</v>
      </c>
      <c r="L994" s="61">
        <v>33674</v>
      </c>
      <c r="M994" s="61">
        <v>5367</v>
      </c>
      <c r="N994" s="61">
        <v>2034</v>
      </c>
      <c r="O994" s="61">
        <v>2429</v>
      </c>
      <c r="P994" s="61">
        <v>0</v>
      </c>
      <c r="Q994" s="61">
        <v>0</v>
      </c>
      <c r="R994" s="61">
        <v>76</v>
      </c>
      <c r="S994" s="61">
        <v>0</v>
      </c>
      <c r="T994" s="61">
        <v>0</v>
      </c>
      <c r="U994" s="61">
        <v>500</v>
      </c>
      <c r="V994" s="61">
        <v>0</v>
      </c>
      <c r="W994" s="61">
        <v>0</v>
      </c>
      <c r="X994" s="61">
        <v>0</v>
      </c>
      <c r="Y994" s="61">
        <v>0</v>
      </c>
      <c r="Z994" s="61">
        <v>0</v>
      </c>
      <c r="AA994" s="86">
        <v>0</v>
      </c>
      <c r="AB994" s="61">
        <v>0</v>
      </c>
      <c r="AC994" s="86">
        <v>0</v>
      </c>
      <c r="AD994" s="61">
        <v>0</v>
      </c>
      <c r="AE994" s="86">
        <v>0</v>
      </c>
      <c r="AF994" s="86">
        <v>0</v>
      </c>
      <c r="AG994" s="86"/>
      <c r="AH994" s="86"/>
    </row>
    <row r="995" s="61" customFormat="1" spans="1:34">
      <c r="A995" s="85">
        <v>3299215</v>
      </c>
      <c r="B995" s="61" t="s">
        <v>1037</v>
      </c>
      <c r="C995" s="61">
        <v>32992</v>
      </c>
      <c r="D995" s="61">
        <v>15</v>
      </c>
      <c r="E995" s="49" t="s">
        <v>464</v>
      </c>
      <c r="F995" s="61">
        <v>4</v>
      </c>
      <c r="G995" s="61">
        <v>7</v>
      </c>
      <c r="H995" s="61" t="s">
        <v>464</v>
      </c>
      <c r="I995" s="61" t="s">
        <v>464</v>
      </c>
      <c r="J995" s="61" t="s">
        <v>464</v>
      </c>
      <c r="K995" s="61" t="s">
        <v>464</v>
      </c>
      <c r="L995" s="61">
        <v>43210</v>
      </c>
      <c r="M995" s="61">
        <v>6887</v>
      </c>
      <c r="N995" s="61">
        <v>2610</v>
      </c>
      <c r="O995" s="61">
        <v>3117</v>
      </c>
      <c r="P995" s="61">
        <v>0</v>
      </c>
      <c r="Q995" s="61">
        <v>0</v>
      </c>
      <c r="R995" s="61">
        <v>76</v>
      </c>
      <c r="S995" s="61">
        <v>0</v>
      </c>
      <c r="T995" s="61">
        <v>0</v>
      </c>
      <c r="U995" s="61">
        <v>500</v>
      </c>
      <c r="V995" s="61">
        <v>0</v>
      </c>
      <c r="W995" s="61">
        <v>0</v>
      </c>
      <c r="X995" s="61">
        <v>0</v>
      </c>
      <c r="Y995" s="61">
        <v>0</v>
      </c>
      <c r="Z995" s="61">
        <v>0</v>
      </c>
      <c r="AA995" s="86">
        <v>0</v>
      </c>
      <c r="AB995" s="61">
        <v>0</v>
      </c>
      <c r="AC995" s="86">
        <v>0</v>
      </c>
      <c r="AD995" s="61">
        <v>0</v>
      </c>
      <c r="AE995" s="86">
        <v>0</v>
      </c>
      <c r="AF995" s="86">
        <v>0</v>
      </c>
      <c r="AG995" s="86"/>
      <c r="AH995" s="86"/>
    </row>
    <row r="996" s="61" customFormat="1" spans="1:34">
      <c r="A996" s="85">
        <v>4299000</v>
      </c>
      <c r="B996" s="61" t="s">
        <v>1038</v>
      </c>
      <c r="C996" s="61">
        <v>42990</v>
      </c>
      <c r="D996" s="61">
        <v>0</v>
      </c>
      <c r="E996" s="49"/>
      <c r="L996" s="61">
        <v>662</v>
      </c>
      <c r="M996" s="61">
        <v>105</v>
      </c>
      <c r="N996" s="61">
        <v>40</v>
      </c>
      <c r="O996" s="61">
        <v>47</v>
      </c>
      <c r="P996" s="61">
        <v>0</v>
      </c>
      <c r="Q996" s="61">
        <v>0</v>
      </c>
      <c r="R996" s="61">
        <v>83</v>
      </c>
      <c r="S996" s="61">
        <v>0</v>
      </c>
      <c r="T996" s="61">
        <v>0</v>
      </c>
      <c r="U996" s="61">
        <v>500</v>
      </c>
      <c r="V996" s="61">
        <v>0</v>
      </c>
      <c r="W996" s="61">
        <v>0</v>
      </c>
      <c r="X996" s="61">
        <v>0</v>
      </c>
      <c r="Y996" s="61">
        <v>0</v>
      </c>
      <c r="Z996" s="61">
        <v>0</v>
      </c>
      <c r="AA996" s="86">
        <v>0</v>
      </c>
      <c r="AB996" s="61">
        <v>0</v>
      </c>
      <c r="AC996" s="86">
        <v>0</v>
      </c>
      <c r="AD996" s="61">
        <v>0</v>
      </c>
      <c r="AE996" s="86">
        <v>0</v>
      </c>
      <c r="AF996" s="86">
        <v>0</v>
      </c>
      <c r="AG996" s="86"/>
      <c r="AH996" s="86"/>
    </row>
    <row r="997" s="61" customFormat="1" spans="1:34">
      <c r="A997" s="85">
        <v>4299001</v>
      </c>
      <c r="B997" s="61" t="s">
        <v>1038</v>
      </c>
      <c r="C997" s="61">
        <v>42990</v>
      </c>
      <c r="D997" s="61">
        <v>1</v>
      </c>
      <c r="E997" s="49" t="s">
        <v>464</v>
      </c>
      <c r="F997" s="61">
        <v>1</v>
      </c>
      <c r="G997" s="61">
        <v>170</v>
      </c>
      <c r="H997" s="61" t="s">
        <v>464</v>
      </c>
      <c r="I997" s="61" t="s">
        <v>464</v>
      </c>
      <c r="J997" s="61" t="s">
        <v>464</v>
      </c>
      <c r="K997" s="61" t="s">
        <v>464</v>
      </c>
      <c r="L997" s="61">
        <v>1456</v>
      </c>
      <c r="M997" s="61">
        <v>231</v>
      </c>
      <c r="N997" s="61">
        <v>88</v>
      </c>
      <c r="O997" s="61">
        <v>103</v>
      </c>
      <c r="P997" s="61">
        <v>0</v>
      </c>
      <c r="Q997" s="61">
        <v>0</v>
      </c>
      <c r="R997" s="61">
        <v>83</v>
      </c>
      <c r="S997" s="61">
        <v>0</v>
      </c>
      <c r="T997" s="61">
        <v>0</v>
      </c>
      <c r="U997" s="61">
        <v>500</v>
      </c>
      <c r="V997" s="61">
        <v>0</v>
      </c>
      <c r="W997" s="61">
        <v>0</v>
      </c>
      <c r="X997" s="61">
        <v>0</v>
      </c>
      <c r="Y997" s="61">
        <v>0</v>
      </c>
      <c r="Z997" s="61">
        <v>0</v>
      </c>
      <c r="AA997" s="86">
        <v>0</v>
      </c>
      <c r="AB997" s="61">
        <v>0</v>
      </c>
      <c r="AC997" s="86">
        <v>0</v>
      </c>
      <c r="AD997" s="61">
        <v>0</v>
      </c>
      <c r="AE997" s="86">
        <v>0</v>
      </c>
      <c r="AF997" s="86">
        <v>0</v>
      </c>
      <c r="AG997" s="86"/>
      <c r="AH997" s="86"/>
    </row>
    <row r="998" s="61" customFormat="1" spans="1:34">
      <c r="A998" s="85">
        <v>4299002</v>
      </c>
      <c r="B998" s="61" t="s">
        <v>1038</v>
      </c>
      <c r="C998" s="61">
        <v>42990</v>
      </c>
      <c r="D998" s="61">
        <v>2</v>
      </c>
      <c r="E998" s="49">
        <v>100211</v>
      </c>
      <c r="F998" s="61" t="s">
        <v>464</v>
      </c>
      <c r="G998" s="61" t="s">
        <v>464</v>
      </c>
      <c r="H998" s="61" t="s">
        <v>464</v>
      </c>
      <c r="I998" s="61" t="s">
        <v>464</v>
      </c>
      <c r="J998" s="61" t="s">
        <v>464</v>
      </c>
      <c r="K998" s="61" t="s">
        <v>464</v>
      </c>
      <c r="L998" s="61">
        <v>2449</v>
      </c>
      <c r="M998" s="61">
        <v>388</v>
      </c>
      <c r="N998" s="61">
        <v>148</v>
      </c>
      <c r="O998" s="61">
        <v>173</v>
      </c>
      <c r="P998" s="61">
        <v>0</v>
      </c>
      <c r="Q998" s="61">
        <v>0</v>
      </c>
      <c r="R998" s="61">
        <v>83</v>
      </c>
      <c r="S998" s="61">
        <v>0</v>
      </c>
      <c r="T998" s="61">
        <v>0</v>
      </c>
      <c r="U998" s="61">
        <v>500</v>
      </c>
      <c r="V998" s="61">
        <v>0</v>
      </c>
      <c r="W998" s="61">
        <v>0</v>
      </c>
      <c r="X998" s="61">
        <v>0</v>
      </c>
      <c r="Y998" s="61">
        <v>0</v>
      </c>
      <c r="Z998" s="61">
        <v>0</v>
      </c>
      <c r="AA998" s="86">
        <v>0</v>
      </c>
      <c r="AB998" s="61">
        <v>0</v>
      </c>
      <c r="AC998" s="86">
        <v>0</v>
      </c>
      <c r="AD998" s="61">
        <v>0</v>
      </c>
      <c r="AE998" s="86">
        <v>0</v>
      </c>
      <c r="AF998" s="86">
        <v>0</v>
      </c>
      <c r="AG998" s="86"/>
      <c r="AH998" s="86"/>
    </row>
    <row r="999" s="61" customFormat="1" spans="1:34">
      <c r="A999" s="85">
        <v>4299003</v>
      </c>
      <c r="B999" s="61" t="s">
        <v>1038</v>
      </c>
      <c r="C999" s="61">
        <v>42990</v>
      </c>
      <c r="D999" s="61">
        <v>3</v>
      </c>
      <c r="E999" s="49" t="s">
        <v>464</v>
      </c>
      <c r="F999" s="61">
        <v>1</v>
      </c>
      <c r="G999" s="61">
        <v>330</v>
      </c>
      <c r="H999" s="61" t="s">
        <v>464</v>
      </c>
      <c r="I999" s="61" t="s">
        <v>464</v>
      </c>
      <c r="J999" s="61" t="s">
        <v>464</v>
      </c>
      <c r="K999" s="61" t="s">
        <v>464</v>
      </c>
      <c r="L999" s="61">
        <v>3773</v>
      </c>
      <c r="M999" s="61">
        <v>598</v>
      </c>
      <c r="N999" s="61">
        <v>228</v>
      </c>
      <c r="O999" s="61">
        <v>267</v>
      </c>
      <c r="P999" s="61">
        <v>0</v>
      </c>
      <c r="Q999" s="61">
        <v>0</v>
      </c>
      <c r="R999" s="61">
        <v>83</v>
      </c>
      <c r="S999" s="61">
        <v>0</v>
      </c>
      <c r="T999" s="61">
        <v>0</v>
      </c>
      <c r="U999" s="61">
        <v>500</v>
      </c>
      <c r="V999" s="61">
        <v>0</v>
      </c>
      <c r="W999" s="61">
        <v>0</v>
      </c>
      <c r="X999" s="61">
        <v>0</v>
      </c>
      <c r="Y999" s="61">
        <v>0</v>
      </c>
      <c r="Z999" s="61">
        <v>0</v>
      </c>
      <c r="AA999" s="86">
        <v>0</v>
      </c>
      <c r="AB999" s="61">
        <v>0</v>
      </c>
      <c r="AC999" s="86">
        <v>0</v>
      </c>
      <c r="AD999" s="61">
        <v>0</v>
      </c>
      <c r="AE999" s="86">
        <v>0</v>
      </c>
      <c r="AF999" s="86">
        <v>0</v>
      </c>
      <c r="AG999" s="86"/>
      <c r="AH999" s="86"/>
    </row>
    <row r="1000" s="61" customFormat="1" spans="1:34">
      <c r="A1000" s="85">
        <v>4299004</v>
      </c>
      <c r="B1000" s="61" t="s">
        <v>1038</v>
      </c>
      <c r="C1000" s="61">
        <v>42990</v>
      </c>
      <c r="D1000" s="61">
        <v>4</v>
      </c>
      <c r="E1000" s="49" t="s">
        <v>464</v>
      </c>
      <c r="F1000" s="61">
        <v>2</v>
      </c>
      <c r="G1000" s="61">
        <v>825</v>
      </c>
      <c r="H1000" s="61">
        <v>1</v>
      </c>
      <c r="I1000" s="61">
        <v>110</v>
      </c>
      <c r="J1000" s="61">
        <v>3</v>
      </c>
      <c r="K1000" s="61">
        <v>55</v>
      </c>
      <c r="L1000" s="61">
        <v>5229</v>
      </c>
      <c r="M1000" s="61">
        <v>829</v>
      </c>
      <c r="N1000" s="61">
        <v>316</v>
      </c>
      <c r="O1000" s="61">
        <v>371</v>
      </c>
      <c r="P1000" s="61">
        <v>0</v>
      </c>
      <c r="Q1000" s="61">
        <v>0</v>
      </c>
      <c r="R1000" s="61">
        <v>83</v>
      </c>
      <c r="S1000" s="61">
        <v>0</v>
      </c>
      <c r="T1000" s="61">
        <v>0</v>
      </c>
      <c r="U1000" s="61">
        <v>500</v>
      </c>
      <c r="V1000" s="61">
        <v>0</v>
      </c>
      <c r="W1000" s="61">
        <v>0</v>
      </c>
      <c r="X1000" s="61">
        <v>0</v>
      </c>
      <c r="Y1000" s="61">
        <v>0</v>
      </c>
      <c r="Z1000" s="61">
        <v>0</v>
      </c>
      <c r="AA1000" s="86">
        <v>0</v>
      </c>
      <c r="AB1000" s="61">
        <v>0</v>
      </c>
      <c r="AC1000" s="86">
        <v>0</v>
      </c>
      <c r="AD1000" s="61">
        <v>0</v>
      </c>
      <c r="AE1000" s="86">
        <v>0</v>
      </c>
      <c r="AF1000" s="86">
        <v>0</v>
      </c>
      <c r="AG1000" s="86"/>
      <c r="AH1000" s="86"/>
    </row>
    <row r="1001" s="61" customFormat="1" spans="1:34">
      <c r="A1001" s="85">
        <v>4299005</v>
      </c>
      <c r="B1001" s="61" t="s">
        <v>1038</v>
      </c>
      <c r="C1001" s="61">
        <v>42990</v>
      </c>
      <c r="D1001" s="61">
        <v>5</v>
      </c>
      <c r="E1001" s="49" t="s">
        <v>464</v>
      </c>
      <c r="F1001" s="61">
        <v>4</v>
      </c>
      <c r="G1001" s="61">
        <v>5</v>
      </c>
      <c r="H1001" s="61" t="s">
        <v>464</v>
      </c>
      <c r="I1001" s="61" t="s">
        <v>464</v>
      </c>
      <c r="J1001" s="61" t="s">
        <v>464</v>
      </c>
      <c r="K1001" s="61" t="s">
        <v>464</v>
      </c>
      <c r="L1001" s="61">
        <v>6818</v>
      </c>
      <c r="M1001" s="61">
        <v>1081</v>
      </c>
      <c r="N1001" s="61">
        <v>412</v>
      </c>
      <c r="O1001" s="61">
        <v>484</v>
      </c>
      <c r="P1001" s="61">
        <v>0</v>
      </c>
      <c r="Q1001" s="61">
        <v>0</v>
      </c>
      <c r="R1001" s="61">
        <v>83</v>
      </c>
      <c r="S1001" s="61">
        <v>0</v>
      </c>
      <c r="T1001" s="61">
        <v>0</v>
      </c>
      <c r="U1001" s="61">
        <v>500</v>
      </c>
      <c r="V1001" s="61">
        <v>0</v>
      </c>
      <c r="W1001" s="61">
        <v>0</v>
      </c>
      <c r="X1001" s="61">
        <v>0</v>
      </c>
      <c r="Y1001" s="61">
        <v>0</v>
      </c>
      <c r="Z1001" s="61">
        <v>0</v>
      </c>
      <c r="AA1001" s="86">
        <v>0</v>
      </c>
      <c r="AB1001" s="61">
        <v>0</v>
      </c>
      <c r="AC1001" s="86">
        <v>0</v>
      </c>
      <c r="AD1001" s="61">
        <v>0</v>
      </c>
      <c r="AE1001" s="86">
        <v>0</v>
      </c>
      <c r="AF1001" s="86">
        <v>0</v>
      </c>
      <c r="AG1001" s="86"/>
      <c r="AH1001" s="86"/>
    </row>
    <row r="1002" s="61" customFormat="1" spans="1:34">
      <c r="A1002" s="85">
        <v>4299006</v>
      </c>
      <c r="B1002" s="61" t="s">
        <v>1038</v>
      </c>
      <c r="C1002" s="61">
        <v>42990</v>
      </c>
      <c r="D1002" s="61">
        <v>6</v>
      </c>
      <c r="E1002" s="49" t="s">
        <v>464</v>
      </c>
      <c r="F1002" s="61">
        <v>1</v>
      </c>
      <c r="G1002" s="61">
        <v>390</v>
      </c>
      <c r="H1002" s="61" t="s">
        <v>464</v>
      </c>
      <c r="I1002" s="61" t="s">
        <v>464</v>
      </c>
      <c r="J1002" s="61" t="s">
        <v>464</v>
      </c>
      <c r="K1002" s="61" t="s">
        <v>464</v>
      </c>
      <c r="L1002" s="61">
        <v>8539</v>
      </c>
      <c r="M1002" s="61">
        <v>1354</v>
      </c>
      <c r="N1002" s="61">
        <v>516</v>
      </c>
      <c r="O1002" s="61">
        <v>606</v>
      </c>
      <c r="P1002" s="61">
        <v>0</v>
      </c>
      <c r="Q1002" s="61">
        <v>0</v>
      </c>
      <c r="R1002" s="61">
        <v>83</v>
      </c>
      <c r="S1002" s="61">
        <v>0</v>
      </c>
      <c r="T1002" s="61">
        <v>0</v>
      </c>
      <c r="U1002" s="61">
        <v>500</v>
      </c>
      <c r="V1002" s="61">
        <v>0</v>
      </c>
      <c r="W1002" s="61">
        <v>0</v>
      </c>
      <c r="X1002" s="61">
        <v>0</v>
      </c>
      <c r="Y1002" s="61">
        <v>0</v>
      </c>
      <c r="Z1002" s="61">
        <v>0</v>
      </c>
      <c r="AA1002" s="86">
        <v>0</v>
      </c>
      <c r="AB1002" s="61">
        <v>0</v>
      </c>
      <c r="AC1002" s="86">
        <v>0</v>
      </c>
      <c r="AD1002" s="61">
        <v>0</v>
      </c>
      <c r="AE1002" s="86">
        <v>0</v>
      </c>
      <c r="AF1002" s="86">
        <v>0</v>
      </c>
      <c r="AG1002" s="86"/>
      <c r="AH1002" s="86"/>
    </row>
    <row r="1003" s="61" customFormat="1" spans="1:34">
      <c r="A1003" s="85">
        <v>4299007</v>
      </c>
      <c r="B1003" s="61" t="s">
        <v>1038</v>
      </c>
      <c r="C1003" s="61">
        <v>42990</v>
      </c>
      <c r="D1003" s="61">
        <v>7</v>
      </c>
      <c r="E1003" s="49" t="s">
        <v>464</v>
      </c>
      <c r="F1003" s="61">
        <v>20</v>
      </c>
      <c r="G1003" s="61">
        <v>500</v>
      </c>
      <c r="H1003" s="61" t="s">
        <v>464</v>
      </c>
      <c r="I1003" s="61" t="s">
        <v>464</v>
      </c>
      <c r="J1003" s="61" t="s">
        <v>464</v>
      </c>
      <c r="K1003" s="61" t="s">
        <v>464</v>
      </c>
      <c r="L1003" s="61">
        <v>10393</v>
      </c>
      <c r="M1003" s="61">
        <v>1648</v>
      </c>
      <c r="N1003" s="61">
        <v>628</v>
      </c>
      <c r="O1003" s="61">
        <v>737</v>
      </c>
      <c r="P1003" s="61">
        <v>0</v>
      </c>
      <c r="Q1003" s="61">
        <v>0</v>
      </c>
      <c r="R1003" s="61">
        <v>83</v>
      </c>
      <c r="S1003" s="61">
        <v>0</v>
      </c>
      <c r="T1003" s="61">
        <v>0</v>
      </c>
      <c r="U1003" s="61">
        <v>500</v>
      </c>
      <c r="V1003" s="61">
        <v>0</v>
      </c>
      <c r="W1003" s="61">
        <v>0</v>
      </c>
      <c r="X1003" s="61">
        <v>0</v>
      </c>
      <c r="Y1003" s="61">
        <v>0</v>
      </c>
      <c r="Z1003" s="61">
        <v>0</v>
      </c>
      <c r="AA1003" s="86">
        <v>0</v>
      </c>
      <c r="AB1003" s="61">
        <v>0</v>
      </c>
      <c r="AC1003" s="86">
        <v>0</v>
      </c>
      <c r="AD1003" s="61">
        <v>0</v>
      </c>
      <c r="AE1003" s="86">
        <v>0</v>
      </c>
      <c r="AF1003" s="86">
        <v>0</v>
      </c>
      <c r="AG1003" s="86"/>
      <c r="AH1003" s="86"/>
    </row>
    <row r="1004" s="61" customFormat="1" spans="1:34">
      <c r="A1004" s="85">
        <v>4299008</v>
      </c>
      <c r="B1004" s="61" t="s">
        <v>1038</v>
      </c>
      <c r="C1004" s="61">
        <v>42990</v>
      </c>
      <c r="D1004" s="61">
        <v>8</v>
      </c>
      <c r="E1004" s="49">
        <v>100221</v>
      </c>
      <c r="F1004" s="61" t="s">
        <v>464</v>
      </c>
      <c r="G1004" s="61" t="s">
        <v>464</v>
      </c>
      <c r="H1004" s="61" t="s">
        <v>464</v>
      </c>
      <c r="I1004" s="61" t="s">
        <v>464</v>
      </c>
      <c r="J1004" s="61" t="s">
        <v>464</v>
      </c>
      <c r="K1004" s="61" t="s">
        <v>464</v>
      </c>
      <c r="L1004" s="61">
        <v>12379</v>
      </c>
      <c r="M1004" s="61">
        <v>1963</v>
      </c>
      <c r="N1004" s="61">
        <v>748</v>
      </c>
      <c r="O1004" s="61">
        <v>878</v>
      </c>
      <c r="P1004" s="61">
        <v>0</v>
      </c>
      <c r="Q1004" s="61">
        <v>0</v>
      </c>
      <c r="R1004" s="61">
        <v>83</v>
      </c>
      <c r="S1004" s="61">
        <v>0</v>
      </c>
      <c r="T1004" s="61">
        <v>0</v>
      </c>
      <c r="U1004" s="61">
        <v>500</v>
      </c>
      <c r="V1004" s="61">
        <v>0</v>
      </c>
      <c r="W1004" s="61">
        <v>0</v>
      </c>
      <c r="X1004" s="61">
        <v>0</v>
      </c>
      <c r="Y1004" s="61">
        <v>0</v>
      </c>
      <c r="Z1004" s="61">
        <v>0</v>
      </c>
      <c r="AA1004" s="86">
        <v>0</v>
      </c>
      <c r="AB1004" s="61">
        <v>0</v>
      </c>
      <c r="AC1004" s="86">
        <v>0</v>
      </c>
      <c r="AD1004" s="61">
        <v>0</v>
      </c>
      <c r="AE1004" s="86">
        <v>0</v>
      </c>
      <c r="AF1004" s="86">
        <v>0</v>
      </c>
      <c r="AG1004" s="86"/>
      <c r="AH1004" s="86"/>
    </row>
    <row r="1005" s="61" customFormat="1" spans="1:34">
      <c r="A1005" s="85">
        <v>4299009</v>
      </c>
      <c r="B1005" s="61" t="s">
        <v>1038</v>
      </c>
      <c r="C1005" s="61">
        <v>42990</v>
      </c>
      <c r="D1005" s="61">
        <v>9</v>
      </c>
      <c r="E1005" s="49" t="s">
        <v>464</v>
      </c>
      <c r="F1005" s="61">
        <v>2</v>
      </c>
      <c r="G1005" s="61">
        <v>1275</v>
      </c>
      <c r="H1005" s="61">
        <v>1</v>
      </c>
      <c r="I1005" s="61">
        <v>170</v>
      </c>
      <c r="J1005" s="61">
        <v>3</v>
      </c>
      <c r="K1005" s="61">
        <v>85</v>
      </c>
      <c r="L1005" s="61">
        <v>14497</v>
      </c>
      <c r="M1005" s="61">
        <v>2299</v>
      </c>
      <c r="N1005" s="61">
        <v>876</v>
      </c>
      <c r="O1005" s="61">
        <v>1029</v>
      </c>
      <c r="P1005" s="61">
        <v>0</v>
      </c>
      <c r="Q1005" s="61">
        <v>0</v>
      </c>
      <c r="R1005" s="61">
        <v>83</v>
      </c>
      <c r="S1005" s="61">
        <v>0</v>
      </c>
      <c r="T1005" s="61">
        <v>0</v>
      </c>
      <c r="U1005" s="61">
        <v>500</v>
      </c>
      <c r="V1005" s="61">
        <v>0</v>
      </c>
      <c r="W1005" s="61">
        <v>0</v>
      </c>
      <c r="X1005" s="61">
        <v>0</v>
      </c>
      <c r="Y1005" s="61">
        <v>0</v>
      </c>
      <c r="Z1005" s="61">
        <v>0</v>
      </c>
      <c r="AA1005" s="86">
        <v>0</v>
      </c>
      <c r="AB1005" s="61">
        <v>0</v>
      </c>
      <c r="AC1005" s="86">
        <v>0</v>
      </c>
      <c r="AD1005" s="61">
        <v>0</v>
      </c>
      <c r="AE1005" s="86">
        <v>0</v>
      </c>
      <c r="AF1005" s="86">
        <v>0</v>
      </c>
      <c r="AG1005" s="86"/>
      <c r="AH1005" s="86"/>
    </row>
    <row r="1006" s="61" customFormat="1" spans="1:34">
      <c r="A1006" s="85">
        <v>4299010</v>
      </c>
      <c r="B1006" s="61" t="s">
        <v>1038</v>
      </c>
      <c r="C1006" s="61">
        <v>42990</v>
      </c>
      <c r="D1006" s="61">
        <v>10</v>
      </c>
      <c r="E1006" s="49" t="s">
        <v>464</v>
      </c>
      <c r="F1006" s="61">
        <v>4</v>
      </c>
      <c r="G1006" s="61">
        <v>6</v>
      </c>
      <c r="H1006" s="61" t="s">
        <v>464</v>
      </c>
      <c r="I1006" s="61" t="s">
        <v>464</v>
      </c>
      <c r="J1006" s="61" t="s">
        <v>464</v>
      </c>
      <c r="K1006" s="61" t="s">
        <v>464</v>
      </c>
      <c r="L1006" s="61">
        <v>16748</v>
      </c>
      <c r="M1006" s="61">
        <v>2656</v>
      </c>
      <c r="N1006" s="61">
        <v>1012</v>
      </c>
      <c r="O1006" s="61">
        <v>1189</v>
      </c>
      <c r="P1006" s="61">
        <v>0</v>
      </c>
      <c r="Q1006" s="61">
        <v>0</v>
      </c>
      <c r="R1006" s="61">
        <v>83</v>
      </c>
      <c r="S1006" s="61">
        <v>0</v>
      </c>
      <c r="T1006" s="61">
        <v>0</v>
      </c>
      <c r="U1006" s="61">
        <v>500</v>
      </c>
      <c r="V1006" s="61">
        <v>0</v>
      </c>
      <c r="W1006" s="61">
        <v>0</v>
      </c>
      <c r="X1006" s="61">
        <v>0</v>
      </c>
      <c r="Y1006" s="61">
        <v>0</v>
      </c>
      <c r="Z1006" s="61">
        <v>0</v>
      </c>
      <c r="AA1006" s="86">
        <v>0</v>
      </c>
      <c r="AB1006" s="61">
        <v>0</v>
      </c>
      <c r="AC1006" s="86">
        <v>0</v>
      </c>
      <c r="AD1006" s="61">
        <v>0</v>
      </c>
      <c r="AE1006" s="86">
        <v>0</v>
      </c>
      <c r="AF1006" s="86">
        <v>0</v>
      </c>
      <c r="AG1006" s="86"/>
      <c r="AH1006" s="86"/>
    </row>
    <row r="1007" s="61" customFormat="1" spans="1:34">
      <c r="A1007" s="85">
        <v>4299011</v>
      </c>
      <c r="B1007" s="61" t="s">
        <v>1038</v>
      </c>
      <c r="C1007" s="61">
        <v>42990</v>
      </c>
      <c r="D1007" s="61">
        <v>11</v>
      </c>
      <c r="E1007" s="49" t="s">
        <v>464</v>
      </c>
      <c r="F1007" s="61">
        <v>1</v>
      </c>
      <c r="G1007" s="61">
        <v>690</v>
      </c>
      <c r="H1007" s="61" t="s">
        <v>464</v>
      </c>
      <c r="I1007" s="61" t="s">
        <v>464</v>
      </c>
      <c r="J1007" s="61" t="s">
        <v>464</v>
      </c>
      <c r="K1007" s="61" t="s">
        <v>464</v>
      </c>
      <c r="L1007" s="61">
        <v>19793</v>
      </c>
      <c r="M1007" s="61">
        <v>3139</v>
      </c>
      <c r="N1007" s="61">
        <v>1196</v>
      </c>
      <c r="O1007" s="61">
        <v>1405</v>
      </c>
      <c r="P1007" s="61">
        <v>0</v>
      </c>
      <c r="Q1007" s="61">
        <v>0</v>
      </c>
      <c r="R1007" s="61">
        <v>83</v>
      </c>
      <c r="S1007" s="61">
        <v>0</v>
      </c>
      <c r="T1007" s="61">
        <v>0</v>
      </c>
      <c r="U1007" s="61">
        <v>500</v>
      </c>
      <c r="V1007" s="61">
        <v>0</v>
      </c>
      <c r="W1007" s="61">
        <v>0</v>
      </c>
      <c r="X1007" s="61">
        <v>0</v>
      </c>
      <c r="Y1007" s="61">
        <v>0</v>
      </c>
      <c r="Z1007" s="61">
        <v>0</v>
      </c>
      <c r="AA1007" s="86">
        <v>0</v>
      </c>
      <c r="AB1007" s="61">
        <v>0</v>
      </c>
      <c r="AC1007" s="86">
        <v>0</v>
      </c>
      <c r="AD1007" s="61">
        <v>0</v>
      </c>
      <c r="AE1007" s="86">
        <v>0</v>
      </c>
      <c r="AF1007" s="86">
        <v>0</v>
      </c>
      <c r="AG1007" s="86"/>
      <c r="AH1007" s="86"/>
    </row>
    <row r="1008" s="61" customFormat="1" spans="1:34">
      <c r="A1008" s="85">
        <v>4299012</v>
      </c>
      <c r="B1008" s="61" t="s">
        <v>1038</v>
      </c>
      <c r="C1008" s="61">
        <v>42990</v>
      </c>
      <c r="D1008" s="61">
        <v>12</v>
      </c>
      <c r="E1008" s="49" t="s">
        <v>464</v>
      </c>
      <c r="F1008" s="61">
        <v>18</v>
      </c>
      <c r="G1008" s="61">
        <v>1000</v>
      </c>
      <c r="H1008" s="61" t="s">
        <v>464</v>
      </c>
      <c r="I1008" s="61" t="s">
        <v>464</v>
      </c>
      <c r="J1008" s="61" t="s">
        <v>464</v>
      </c>
      <c r="K1008" s="61" t="s">
        <v>464</v>
      </c>
      <c r="L1008" s="61">
        <v>23964</v>
      </c>
      <c r="M1008" s="61">
        <v>3801</v>
      </c>
      <c r="N1008" s="61">
        <v>1448</v>
      </c>
      <c r="O1008" s="61">
        <v>1701</v>
      </c>
      <c r="P1008" s="61">
        <v>0</v>
      </c>
      <c r="Q1008" s="61">
        <v>0</v>
      </c>
      <c r="R1008" s="61">
        <v>83</v>
      </c>
      <c r="S1008" s="61">
        <v>0</v>
      </c>
      <c r="T1008" s="61">
        <v>0</v>
      </c>
      <c r="U1008" s="61">
        <v>500</v>
      </c>
      <c r="V1008" s="61">
        <v>0</v>
      </c>
      <c r="W1008" s="61">
        <v>0</v>
      </c>
      <c r="X1008" s="61">
        <v>0</v>
      </c>
      <c r="Y1008" s="61">
        <v>0</v>
      </c>
      <c r="Z1008" s="61">
        <v>0</v>
      </c>
      <c r="AA1008" s="86">
        <v>0</v>
      </c>
      <c r="AB1008" s="61">
        <v>0</v>
      </c>
      <c r="AC1008" s="86">
        <v>0</v>
      </c>
      <c r="AD1008" s="61">
        <v>0</v>
      </c>
      <c r="AE1008" s="86">
        <v>0</v>
      </c>
      <c r="AF1008" s="86">
        <v>0</v>
      </c>
      <c r="AG1008" s="86"/>
      <c r="AH1008" s="86"/>
    </row>
    <row r="1009" s="61" customFormat="1" spans="1:34">
      <c r="A1009" s="85">
        <v>4299013</v>
      </c>
      <c r="B1009" s="61" t="s">
        <v>1038</v>
      </c>
      <c r="C1009" s="61">
        <v>42990</v>
      </c>
      <c r="D1009" s="61">
        <v>13</v>
      </c>
      <c r="E1009" s="49">
        <v>100231</v>
      </c>
      <c r="F1009" s="61" t="s">
        <v>464</v>
      </c>
      <c r="G1009" s="61" t="s">
        <v>464</v>
      </c>
      <c r="H1009" s="61" t="s">
        <v>464</v>
      </c>
      <c r="I1009" s="61" t="s">
        <v>464</v>
      </c>
      <c r="J1009" s="61" t="s">
        <v>464</v>
      </c>
      <c r="K1009" s="61" t="s">
        <v>464</v>
      </c>
      <c r="L1009" s="61">
        <v>29657</v>
      </c>
      <c r="M1009" s="61">
        <v>4704</v>
      </c>
      <c r="N1009" s="61">
        <v>1792</v>
      </c>
      <c r="O1009" s="61">
        <v>2105</v>
      </c>
      <c r="P1009" s="61">
        <v>0</v>
      </c>
      <c r="Q1009" s="61">
        <v>0</v>
      </c>
      <c r="R1009" s="61">
        <v>83</v>
      </c>
      <c r="S1009" s="61">
        <v>0</v>
      </c>
      <c r="T1009" s="61">
        <v>0</v>
      </c>
      <c r="U1009" s="61">
        <v>500</v>
      </c>
      <c r="V1009" s="61">
        <v>0</v>
      </c>
      <c r="W1009" s="61">
        <v>0</v>
      </c>
      <c r="X1009" s="61">
        <v>0</v>
      </c>
      <c r="Y1009" s="61">
        <v>0</v>
      </c>
      <c r="Z1009" s="61">
        <v>0</v>
      </c>
      <c r="AA1009" s="86">
        <v>0</v>
      </c>
      <c r="AB1009" s="61">
        <v>0</v>
      </c>
      <c r="AC1009" s="86">
        <v>0</v>
      </c>
      <c r="AD1009" s="61">
        <v>0</v>
      </c>
      <c r="AE1009" s="86">
        <v>0</v>
      </c>
      <c r="AF1009" s="86">
        <v>0</v>
      </c>
      <c r="AG1009" s="86"/>
      <c r="AH1009" s="86"/>
    </row>
    <row r="1010" s="61" customFormat="1" spans="1:34">
      <c r="A1010" s="85">
        <v>4299014</v>
      </c>
      <c r="B1010" s="61" t="s">
        <v>1038</v>
      </c>
      <c r="C1010" s="61">
        <v>42990</v>
      </c>
      <c r="D1010" s="61">
        <v>14</v>
      </c>
      <c r="E1010" s="49" t="s">
        <v>464</v>
      </c>
      <c r="F1010" s="61">
        <v>2</v>
      </c>
      <c r="G1010" s="61">
        <v>4575</v>
      </c>
      <c r="H1010" s="61">
        <v>1</v>
      </c>
      <c r="I1010" s="61">
        <v>610</v>
      </c>
      <c r="J1010" s="61">
        <v>3</v>
      </c>
      <c r="K1010" s="61">
        <v>305</v>
      </c>
      <c r="L1010" s="61">
        <v>37403</v>
      </c>
      <c r="M1010" s="61">
        <v>5932</v>
      </c>
      <c r="N1010" s="61">
        <v>2260</v>
      </c>
      <c r="O1010" s="61">
        <v>2655</v>
      </c>
      <c r="P1010" s="61">
        <v>0</v>
      </c>
      <c r="Q1010" s="61">
        <v>0</v>
      </c>
      <c r="R1010" s="61">
        <v>83</v>
      </c>
      <c r="S1010" s="61">
        <v>0</v>
      </c>
      <c r="T1010" s="61">
        <v>0</v>
      </c>
      <c r="U1010" s="61">
        <v>500</v>
      </c>
      <c r="V1010" s="61">
        <v>0</v>
      </c>
      <c r="W1010" s="61">
        <v>0</v>
      </c>
      <c r="X1010" s="61">
        <v>0</v>
      </c>
      <c r="Y1010" s="61">
        <v>0</v>
      </c>
      <c r="Z1010" s="61">
        <v>0</v>
      </c>
      <c r="AA1010" s="86">
        <v>0</v>
      </c>
      <c r="AB1010" s="61">
        <v>0</v>
      </c>
      <c r="AC1010" s="86">
        <v>0</v>
      </c>
      <c r="AD1010" s="61">
        <v>0</v>
      </c>
      <c r="AE1010" s="86">
        <v>0</v>
      </c>
      <c r="AF1010" s="86">
        <v>0</v>
      </c>
      <c r="AG1010" s="86"/>
      <c r="AH1010" s="86"/>
    </row>
    <row r="1011" s="61" customFormat="1" spans="1:34">
      <c r="A1011" s="85">
        <v>4299015</v>
      </c>
      <c r="B1011" s="61" t="s">
        <v>1038</v>
      </c>
      <c r="C1011" s="61">
        <v>42990</v>
      </c>
      <c r="D1011" s="61">
        <v>15</v>
      </c>
      <c r="E1011" s="49" t="s">
        <v>464</v>
      </c>
      <c r="F1011" s="61">
        <v>4</v>
      </c>
      <c r="G1011" s="61">
        <v>7</v>
      </c>
      <c r="H1011" s="61" t="s">
        <v>464</v>
      </c>
      <c r="I1011" s="61" t="s">
        <v>464</v>
      </c>
      <c r="J1011" s="61" t="s">
        <v>464</v>
      </c>
      <c r="K1011" s="61" t="s">
        <v>464</v>
      </c>
      <c r="L1011" s="61">
        <v>47995</v>
      </c>
      <c r="M1011" s="61">
        <v>7612</v>
      </c>
      <c r="N1011" s="61">
        <v>2900</v>
      </c>
      <c r="O1011" s="61">
        <v>3407</v>
      </c>
      <c r="P1011" s="61">
        <v>0</v>
      </c>
      <c r="Q1011" s="61">
        <v>0</v>
      </c>
      <c r="R1011" s="61">
        <v>83</v>
      </c>
      <c r="S1011" s="61">
        <v>0</v>
      </c>
      <c r="T1011" s="61">
        <v>0</v>
      </c>
      <c r="U1011" s="61">
        <v>500</v>
      </c>
      <c r="V1011" s="61">
        <v>0</v>
      </c>
      <c r="W1011" s="61">
        <v>0</v>
      </c>
      <c r="X1011" s="61">
        <v>0</v>
      </c>
      <c r="Y1011" s="61">
        <v>0</v>
      </c>
      <c r="Z1011" s="61">
        <v>0</v>
      </c>
      <c r="AA1011" s="86">
        <v>0</v>
      </c>
      <c r="AB1011" s="61">
        <v>0</v>
      </c>
      <c r="AC1011" s="86">
        <v>0</v>
      </c>
      <c r="AD1011" s="61">
        <v>0</v>
      </c>
      <c r="AE1011" s="86">
        <v>0</v>
      </c>
      <c r="AF1011" s="86">
        <v>0</v>
      </c>
      <c r="AG1011" s="86"/>
      <c r="AH1011" s="86"/>
    </row>
    <row r="1012" s="61" customFormat="1" spans="1:34">
      <c r="A1012" s="85">
        <v>4399100</v>
      </c>
      <c r="B1012" s="61" t="s">
        <v>1039</v>
      </c>
      <c r="C1012" s="61">
        <v>43991</v>
      </c>
      <c r="D1012" s="61">
        <v>0</v>
      </c>
      <c r="E1012" s="49"/>
      <c r="L1012" s="61">
        <v>677</v>
      </c>
      <c r="M1012" s="61">
        <v>100</v>
      </c>
      <c r="N1012" s="61">
        <v>49</v>
      </c>
      <c r="O1012" s="61">
        <v>40</v>
      </c>
      <c r="P1012" s="61">
        <v>0</v>
      </c>
      <c r="Q1012" s="61">
        <v>0</v>
      </c>
      <c r="R1012" s="61">
        <v>84</v>
      </c>
      <c r="S1012" s="61">
        <v>0</v>
      </c>
      <c r="T1012" s="61">
        <v>0</v>
      </c>
      <c r="U1012" s="61">
        <v>500</v>
      </c>
      <c r="V1012" s="61">
        <v>0</v>
      </c>
      <c r="W1012" s="61">
        <v>0</v>
      </c>
      <c r="X1012" s="61">
        <v>0</v>
      </c>
      <c r="Y1012" s="61">
        <v>0</v>
      </c>
      <c r="Z1012" s="61">
        <v>0</v>
      </c>
      <c r="AA1012" s="86">
        <v>0</v>
      </c>
      <c r="AB1012" s="61">
        <v>0</v>
      </c>
      <c r="AC1012" s="86">
        <v>0</v>
      </c>
      <c r="AD1012" s="61">
        <v>0</v>
      </c>
      <c r="AE1012" s="86">
        <v>0</v>
      </c>
      <c r="AF1012" s="86">
        <v>0</v>
      </c>
      <c r="AG1012" s="86"/>
      <c r="AH1012" s="86"/>
    </row>
    <row r="1013" s="61" customFormat="1" spans="1:34">
      <c r="A1013" s="85">
        <v>4399101</v>
      </c>
      <c r="B1013" s="61" t="s">
        <v>1039</v>
      </c>
      <c r="C1013" s="61">
        <v>43991</v>
      </c>
      <c r="D1013" s="61">
        <v>1</v>
      </c>
      <c r="E1013" s="49" t="s">
        <v>464</v>
      </c>
      <c r="F1013" s="61">
        <v>1</v>
      </c>
      <c r="G1013" s="61">
        <v>170</v>
      </c>
      <c r="H1013" s="61" t="s">
        <v>464</v>
      </c>
      <c r="I1013" s="61" t="s">
        <v>464</v>
      </c>
      <c r="J1013" s="61" t="s">
        <v>464</v>
      </c>
      <c r="K1013" s="61" t="s">
        <v>464</v>
      </c>
      <c r="L1013" s="61">
        <v>1489</v>
      </c>
      <c r="M1013" s="61">
        <v>220</v>
      </c>
      <c r="N1013" s="61">
        <v>107</v>
      </c>
      <c r="O1013" s="61">
        <v>88</v>
      </c>
      <c r="P1013" s="61">
        <v>0</v>
      </c>
      <c r="Q1013" s="61">
        <v>0</v>
      </c>
      <c r="R1013" s="61">
        <v>84</v>
      </c>
      <c r="S1013" s="61">
        <v>0</v>
      </c>
      <c r="T1013" s="61">
        <v>0</v>
      </c>
      <c r="U1013" s="61">
        <v>500</v>
      </c>
      <c r="V1013" s="61">
        <v>0</v>
      </c>
      <c r="W1013" s="61">
        <v>0</v>
      </c>
      <c r="X1013" s="61">
        <v>0</v>
      </c>
      <c r="Y1013" s="61">
        <v>0</v>
      </c>
      <c r="Z1013" s="61">
        <v>0</v>
      </c>
      <c r="AA1013" s="86">
        <v>0</v>
      </c>
      <c r="AB1013" s="61">
        <v>0</v>
      </c>
      <c r="AC1013" s="86">
        <v>0</v>
      </c>
      <c r="AD1013" s="61">
        <v>0</v>
      </c>
      <c r="AE1013" s="86">
        <v>0</v>
      </c>
      <c r="AF1013" s="86">
        <v>0</v>
      </c>
      <c r="AG1013" s="86"/>
      <c r="AH1013" s="86"/>
    </row>
    <row r="1014" s="61" customFormat="1" spans="1:34">
      <c r="A1014" s="85">
        <v>4399102</v>
      </c>
      <c r="B1014" s="61" t="s">
        <v>1039</v>
      </c>
      <c r="C1014" s="61">
        <v>43991</v>
      </c>
      <c r="D1014" s="61">
        <v>2</v>
      </c>
      <c r="E1014" s="49">
        <v>100311</v>
      </c>
      <c r="F1014" s="61" t="s">
        <v>464</v>
      </c>
      <c r="G1014" s="61" t="s">
        <v>464</v>
      </c>
      <c r="H1014" s="61" t="s">
        <v>464</v>
      </c>
      <c r="I1014" s="61" t="s">
        <v>464</v>
      </c>
      <c r="J1014" s="61" t="s">
        <v>464</v>
      </c>
      <c r="K1014" s="61" t="s">
        <v>464</v>
      </c>
      <c r="L1014" s="61">
        <v>2504</v>
      </c>
      <c r="M1014" s="61">
        <v>370</v>
      </c>
      <c r="N1014" s="61">
        <v>181</v>
      </c>
      <c r="O1014" s="61">
        <v>148</v>
      </c>
      <c r="P1014" s="61">
        <v>0</v>
      </c>
      <c r="Q1014" s="61">
        <v>0</v>
      </c>
      <c r="R1014" s="61">
        <v>84</v>
      </c>
      <c r="S1014" s="61">
        <v>0</v>
      </c>
      <c r="T1014" s="61">
        <v>0</v>
      </c>
      <c r="U1014" s="61">
        <v>500</v>
      </c>
      <c r="V1014" s="61">
        <v>0</v>
      </c>
      <c r="W1014" s="61">
        <v>0</v>
      </c>
      <c r="X1014" s="61">
        <v>0</v>
      </c>
      <c r="Y1014" s="61">
        <v>0</v>
      </c>
      <c r="Z1014" s="61">
        <v>0</v>
      </c>
      <c r="AA1014" s="86">
        <v>0</v>
      </c>
      <c r="AB1014" s="61">
        <v>0</v>
      </c>
      <c r="AC1014" s="86">
        <v>0</v>
      </c>
      <c r="AD1014" s="61">
        <v>0</v>
      </c>
      <c r="AE1014" s="86">
        <v>0</v>
      </c>
      <c r="AF1014" s="86">
        <v>0</v>
      </c>
      <c r="AG1014" s="86"/>
      <c r="AH1014" s="86"/>
    </row>
    <row r="1015" s="61" customFormat="1" spans="1:34">
      <c r="A1015" s="85">
        <v>4399103</v>
      </c>
      <c r="B1015" s="61" t="s">
        <v>1039</v>
      </c>
      <c r="C1015" s="61">
        <v>43991</v>
      </c>
      <c r="D1015" s="61">
        <v>3</v>
      </c>
      <c r="E1015" s="49" t="s">
        <v>464</v>
      </c>
      <c r="F1015" s="61">
        <v>1</v>
      </c>
      <c r="G1015" s="61">
        <v>330</v>
      </c>
      <c r="H1015" s="61" t="s">
        <v>464</v>
      </c>
      <c r="I1015" s="61" t="s">
        <v>464</v>
      </c>
      <c r="J1015" s="61" t="s">
        <v>464</v>
      </c>
      <c r="K1015" s="61" t="s">
        <v>464</v>
      </c>
      <c r="L1015" s="61">
        <v>3858</v>
      </c>
      <c r="M1015" s="61">
        <v>570</v>
      </c>
      <c r="N1015" s="61">
        <v>279</v>
      </c>
      <c r="O1015" s="61">
        <v>228</v>
      </c>
      <c r="P1015" s="61">
        <v>0</v>
      </c>
      <c r="Q1015" s="61">
        <v>0</v>
      </c>
      <c r="R1015" s="61">
        <v>84</v>
      </c>
      <c r="S1015" s="61">
        <v>0</v>
      </c>
      <c r="T1015" s="61">
        <v>0</v>
      </c>
      <c r="U1015" s="61">
        <v>500</v>
      </c>
      <c r="V1015" s="61">
        <v>0</v>
      </c>
      <c r="W1015" s="61">
        <v>0</v>
      </c>
      <c r="X1015" s="61">
        <v>0</v>
      </c>
      <c r="Y1015" s="61">
        <v>0</v>
      </c>
      <c r="Z1015" s="61">
        <v>0</v>
      </c>
      <c r="AA1015" s="86">
        <v>0</v>
      </c>
      <c r="AB1015" s="61">
        <v>0</v>
      </c>
      <c r="AC1015" s="86">
        <v>0</v>
      </c>
      <c r="AD1015" s="61">
        <v>0</v>
      </c>
      <c r="AE1015" s="86">
        <v>0</v>
      </c>
      <c r="AF1015" s="86">
        <v>0</v>
      </c>
      <c r="AG1015" s="86"/>
      <c r="AH1015" s="86"/>
    </row>
    <row r="1016" s="61" customFormat="1" spans="1:34">
      <c r="A1016" s="85">
        <v>4399104</v>
      </c>
      <c r="B1016" s="61" t="s">
        <v>1039</v>
      </c>
      <c r="C1016" s="61">
        <v>43991</v>
      </c>
      <c r="D1016" s="61">
        <v>4</v>
      </c>
      <c r="E1016" s="49" t="s">
        <v>464</v>
      </c>
      <c r="F1016" s="61">
        <v>2</v>
      </c>
      <c r="G1016" s="61">
        <v>825</v>
      </c>
      <c r="H1016" s="61">
        <v>1</v>
      </c>
      <c r="I1016" s="61">
        <v>110</v>
      </c>
      <c r="J1016" s="61">
        <v>3</v>
      </c>
      <c r="K1016" s="61">
        <v>55</v>
      </c>
      <c r="L1016" s="61">
        <v>5348</v>
      </c>
      <c r="M1016" s="61">
        <v>790</v>
      </c>
      <c r="N1016" s="61">
        <v>387</v>
      </c>
      <c r="O1016" s="61">
        <v>316</v>
      </c>
      <c r="P1016" s="61">
        <v>0</v>
      </c>
      <c r="Q1016" s="61">
        <v>0</v>
      </c>
      <c r="R1016" s="61">
        <v>84</v>
      </c>
      <c r="S1016" s="61">
        <v>0</v>
      </c>
      <c r="T1016" s="61">
        <v>0</v>
      </c>
      <c r="U1016" s="61">
        <v>500</v>
      </c>
      <c r="V1016" s="61">
        <v>0</v>
      </c>
      <c r="W1016" s="61">
        <v>0</v>
      </c>
      <c r="X1016" s="61">
        <v>0</v>
      </c>
      <c r="Y1016" s="61">
        <v>0</v>
      </c>
      <c r="Z1016" s="61">
        <v>0</v>
      </c>
      <c r="AA1016" s="86">
        <v>0</v>
      </c>
      <c r="AB1016" s="61">
        <v>0</v>
      </c>
      <c r="AC1016" s="86">
        <v>0</v>
      </c>
      <c r="AD1016" s="61">
        <v>0</v>
      </c>
      <c r="AE1016" s="86">
        <v>0</v>
      </c>
      <c r="AF1016" s="86">
        <v>0</v>
      </c>
      <c r="AG1016" s="86"/>
      <c r="AH1016" s="86"/>
    </row>
    <row r="1017" s="61" customFormat="1" spans="1:34">
      <c r="A1017" s="85">
        <v>4399105</v>
      </c>
      <c r="B1017" s="61" t="s">
        <v>1039</v>
      </c>
      <c r="C1017" s="61">
        <v>43991</v>
      </c>
      <c r="D1017" s="61">
        <v>5</v>
      </c>
      <c r="E1017" s="49" t="s">
        <v>464</v>
      </c>
      <c r="F1017" s="61">
        <v>4</v>
      </c>
      <c r="G1017" s="61">
        <v>5</v>
      </c>
      <c r="H1017" s="61" t="s">
        <v>464</v>
      </c>
      <c r="I1017" s="61" t="s">
        <v>464</v>
      </c>
      <c r="J1017" s="61" t="s">
        <v>464</v>
      </c>
      <c r="K1017" s="61" t="s">
        <v>464</v>
      </c>
      <c r="L1017" s="61">
        <v>6973</v>
      </c>
      <c r="M1017" s="61">
        <v>1030</v>
      </c>
      <c r="N1017" s="61">
        <v>504</v>
      </c>
      <c r="O1017" s="61">
        <v>412</v>
      </c>
      <c r="P1017" s="61">
        <v>0</v>
      </c>
      <c r="Q1017" s="61">
        <v>0</v>
      </c>
      <c r="R1017" s="61">
        <v>84</v>
      </c>
      <c r="S1017" s="61">
        <v>0</v>
      </c>
      <c r="T1017" s="61">
        <v>0</v>
      </c>
      <c r="U1017" s="61">
        <v>500</v>
      </c>
      <c r="V1017" s="61">
        <v>0</v>
      </c>
      <c r="W1017" s="61">
        <v>0</v>
      </c>
      <c r="X1017" s="61">
        <v>0</v>
      </c>
      <c r="Y1017" s="61">
        <v>0</v>
      </c>
      <c r="Z1017" s="61">
        <v>0</v>
      </c>
      <c r="AA1017" s="86">
        <v>0</v>
      </c>
      <c r="AB1017" s="61">
        <v>0</v>
      </c>
      <c r="AC1017" s="86">
        <v>0</v>
      </c>
      <c r="AD1017" s="61">
        <v>0</v>
      </c>
      <c r="AE1017" s="86">
        <v>0</v>
      </c>
      <c r="AF1017" s="86">
        <v>0</v>
      </c>
      <c r="AG1017" s="86"/>
      <c r="AH1017" s="86"/>
    </row>
    <row r="1018" s="61" customFormat="1" spans="1:34">
      <c r="A1018" s="85">
        <v>4399106</v>
      </c>
      <c r="B1018" s="61" t="s">
        <v>1039</v>
      </c>
      <c r="C1018" s="61">
        <v>43991</v>
      </c>
      <c r="D1018" s="61">
        <v>6</v>
      </c>
      <c r="E1018" s="49" t="s">
        <v>464</v>
      </c>
      <c r="F1018" s="61">
        <v>1</v>
      </c>
      <c r="G1018" s="61">
        <v>390</v>
      </c>
      <c r="H1018" s="61" t="s">
        <v>464</v>
      </c>
      <c r="I1018" s="61" t="s">
        <v>464</v>
      </c>
      <c r="J1018" s="61" t="s">
        <v>464</v>
      </c>
      <c r="K1018" s="61" t="s">
        <v>464</v>
      </c>
      <c r="L1018" s="61">
        <v>8733</v>
      </c>
      <c r="M1018" s="61">
        <v>1290</v>
      </c>
      <c r="N1018" s="61">
        <v>632</v>
      </c>
      <c r="O1018" s="61">
        <v>516</v>
      </c>
      <c r="P1018" s="61">
        <v>0</v>
      </c>
      <c r="Q1018" s="61">
        <v>0</v>
      </c>
      <c r="R1018" s="61">
        <v>84</v>
      </c>
      <c r="S1018" s="61">
        <v>0</v>
      </c>
      <c r="T1018" s="61">
        <v>0</v>
      </c>
      <c r="U1018" s="61">
        <v>500</v>
      </c>
      <c r="V1018" s="61">
        <v>0</v>
      </c>
      <c r="W1018" s="61">
        <v>0</v>
      </c>
      <c r="X1018" s="61">
        <v>0</v>
      </c>
      <c r="Y1018" s="61">
        <v>0</v>
      </c>
      <c r="Z1018" s="61">
        <v>0</v>
      </c>
      <c r="AA1018" s="86">
        <v>0</v>
      </c>
      <c r="AB1018" s="61">
        <v>0</v>
      </c>
      <c r="AC1018" s="86">
        <v>0</v>
      </c>
      <c r="AD1018" s="61">
        <v>0</v>
      </c>
      <c r="AE1018" s="86">
        <v>0</v>
      </c>
      <c r="AF1018" s="86">
        <v>0</v>
      </c>
      <c r="AG1018" s="86"/>
      <c r="AH1018" s="86"/>
    </row>
    <row r="1019" s="61" customFormat="1" spans="1:34">
      <c r="A1019" s="85">
        <v>4399107</v>
      </c>
      <c r="B1019" s="61" t="s">
        <v>1039</v>
      </c>
      <c r="C1019" s="61">
        <v>43991</v>
      </c>
      <c r="D1019" s="61">
        <v>7</v>
      </c>
      <c r="E1019" s="49" t="s">
        <v>464</v>
      </c>
      <c r="F1019" s="61">
        <v>20</v>
      </c>
      <c r="G1019" s="61">
        <v>500</v>
      </c>
      <c r="H1019" s="61" t="s">
        <v>464</v>
      </c>
      <c r="I1019" s="61" t="s">
        <v>464</v>
      </c>
      <c r="J1019" s="61" t="s">
        <v>464</v>
      </c>
      <c r="K1019" s="61" t="s">
        <v>464</v>
      </c>
      <c r="L1019" s="61">
        <v>10628</v>
      </c>
      <c r="M1019" s="61">
        <v>1570</v>
      </c>
      <c r="N1019" s="61">
        <v>769</v>
      </c>
      <c r="O1019" s="61">
        <v>628</v>
      </c>
      <c r="P1019" s="61">
        <v>0</v>
      </c>
      <c r="Q1019" s="61">
        <v>0</v>
      </c>
      <c r="R1019" s="61">
        <v>84</v>
      </c>
      <c r="S1019" s="61">
        <v>0</v>
      </c>
      <c r="T1019" s="61">
        <v>0</v>
      </c>
      <c r="U1019" s="61">
        <v>500</v>
      </c>
      <c r="V1019" s="61">
        <v>0</v>
      </c>
      <c r="W1019" s="61">
        <v>0</v>
      </c>
      <c r="X1019" s="61">
        <v>0</v>
      </c>
      <c r="Y1019" s="61">
        <v>0</v>
      </c>
      <c r="Z1019" s="61">
        <v>0</v>
      </c>
      <c r="AA1019" s="86">
        <v>0</v>
      </c>
      <c r="AB1019" s="61">
        <v>0</v>
      </c>
      <c r="AC1019" s="86">
        <v>0</v>
      </c>
      <c r="AD1019" s="61">
        <v>0</v>
      </c>
      <c r="AE1019" s="86">
        <v>0</v>
      </c>
      <c r="AF1019" s="86">
        <v>0</v>
      </c>
      <c r="AG1019" s="86"/>
      <c r="AH1019" s="86"/>
    </row>
    <row r="1020" s="61" customFormat="1" spans="1:34">
      <c r="A1020" s="85">
        <v>4399108</v>
      </c>
      <c r="B1020" s="61" t="s">
        <v>1039</v>
      </c>
      <c r="C1020" s="61">
        <v>43991</v>
      </c>
      <c r="D1020" s="61">
        <v>8</v>
      </c>
      <c r="E1020" s="49">
        <v>100321</v>
      </c>
      <c r="F1020" s="61" t="s">
        <v>464</v>
      </c>
      <c r="G1020" s="61" t="s">
        <v>464</v>
      </c>
      <c r="H1020" s="61" t="s">
        <v>464</v>
      </c>
      <c r="I1020" s="61" t="s">
        <v>464</v>
      </c>
      <c r="J1020" s="61" t="s">
        <v>464</v>
      </c>
      <c r="K1020" s="61" t="s">
        <v>464</v>
      </c>
      <c r="L1020" s="61">
        <v>12659</v>
      </c>
      <c r="M1020" s="61">
        <v>1870</v>
      </c>
      <c r="N1020" s="61">
        <v>916</v>
      </c>
      <c r="O1020" s="61">
        <v>748</v>
      </c>
      <c r="P1020" s="61">
        <v>0</v>
      </c>
      <c r="Q1020" s="61">
        <v>0</v>
      </c>
      <c r="R1020" s="61">
        <v>84</v>
      </c>
      <c r="S1020" s="61">
        <v>0</v>
      </c>
      <c r="T1020" s="61">
        <v>0</v>
      </c>
      <c r="U1020" s="61">
        <v>500</v>
      </c>
      <c r="V1020" s="61">
        <v>0</v>
      </c>
      <c r="W1020" s="61">
        <v>0</v>
      </c>
      <c r="X1020" s="61">
        <v>0</v>
      </c>
      <c r="Y1020" s="61">
        <v>0</v>
      </c>
      <c r="Z1020" s="61">
        <v>0</v>
      </c>
      <c r="AA1020" s="86">
        <v>0</v>
      </c>
      <c r="AB1020" s="61">
        <v>0</v>
      </c>
      <c r="AC1020" s="86">
        <v>0</v>
      </c>
      <c r="AD1020" s="61">
        <v>0</v>
      </c>
      <c r="AE1020" s="86">
        <v>0</v>
      </c>
      <c r="AF1020" s="86">
        <v>0</v>
      </c>
      <c r="AG1020" s="86"/>
      <c r="AH1020" s="86"/>
    </row>
    <row r="1021" s="61" customFormat="1" spans="1:34">
      <c r="A1021" s="85">
        <v>4399109</v>
      </c>
      <c r="B1021" s="61" t="s">
        <v>1039</v>
      </c>
      <c r="C1021" s="61">
        <v>43991</v>
      </c>
      <c r="D1021" s="61">
        <v>9</v>
      </c>
      <c r="E1021" s="49" t="s">
        <v>464</v>
      </c>
      <c r="F1021" s="61">
        <v>2</v>
      </c>
      <c r="G1021" s="61">
        <v>1275</v>
      </c>
      <c r="H1021" s="61">
        <v>1</v>
      </c>
      <c r="I1021" s="61">
        <v>170</v>
      </c>
      <c r="J1021" s="61">
        <v>3</v>
      </c>
      <c r="K1021" s="61">
        <v>85</v>
      </c>
      <c r="L1021" s="61">
        <v>14826</v>
      </c>
      <c r="M1021" s="61">
        <v>2190</v>
      </c>
      <c r="N1021" s="61">
        <v>1073</v>
      </c>
      <c r="O1021" s="61">
        <v>876</v>
      </c>
      <c r="P1021" s="61">
        <v>0</v>
      </c>
      <c r="Q1021" s="61">
        <v>0</v>
      </c>
      <c r="R1021" s="61">
        <v>84</v>
      </c>
      <c r="S1021" s="61">
        <v>0</v>
      </c>
      <c r="T1021" s="61">
        <v>0</v>
      </c>
      <c r="U1021" s="61">
        <v>500</v>
      </c>
      <c r="V1021" s="61">
        <v>0</v>
      </c>
      <c r="W1021" s="61">
        <v>0</v>
      </c>
      <c r="X1021" s="61">
        <v>0</v>
      </c>
      <c r="Y1021" s="61">
        <v>0</v>
      </c>
      <c r="Z1021" s="61">
        <v>0</v>
      </c>
      <c r="AA1021" s="86">
        <v>0</v>
      </c>
      <c r="AB1021" s="61">
        <v>0</v>
      </c>
      <c r="AC1021" s="86">
        <v>0</v>
      </c>
      <c r="AD1021" s="61">
        <v>0</v>
      </c>
      <c r="AE1021" s="86">
        <v>0</v>
      </c>
      <c r="AF1021" s="86">
        <v>0</v>
      </c>
      <c r="AG1021" s="86"/>
      <c r="AH1021" s="86"/>
    </row>
    <row r="1022" s="61" customFormat="1" spans="1:34">
      <c r="A1022" s="85">
        <v>4399110</v>
      </c>
      <c r="B1022" s="61" t="s">
        <v>1039</v>
      </c>
      <c r="C1022" s="61">
        <v>43991</v>
      </c>
      <c r="D1022" s="61">
        <v>10</v>
      </c>
      <c r="E1022" s="49" t="s">
        <v>464</v>
      </c>
      <c r="F1022" s="61">
        <v>4</v>
      </c>
      <c r="G1022" s="61">
        <v>6</v>
      </c>
      <c r="H1022" s="61" t="s">
        <v>464</v>
      </c>
      <c r="I1022" s="61" t="s">
        <v>464</v>
      </c>
      <c r="J1022" s="61" t="s">
        <v>464</v>
      </c>
      <c r="K1022" s="61" t="s">
        <v>464</v>
      </c>
      <c r="L1022" s="61">
        <v>17128</v>
      </c>
      <c r="M1022" s="61">
        <v>2530</v>
      </c>
      <c r="N1022" s="61">
        <v>1239</v>
      </c>
      <c r="O1022" s="61">
        <v>1012</v>
      </c>
      <c r="P1022" s="61">
        <v>0</v>
      </c>
      <c r="Q1022" s="61">
        <v>0</v>
      </c>
      <c r="R1022" s="61">
        <v>84</v>
      </c>
      <c r="S1022" s="61">
        <v>0</v>
      </c>
      <c r="T1022" s="61">
        <v>0</v>
      </c>
      <c r="U1022" s="61">
        <v>500</v>
      </c>
      <c r="V1022" s="61">
        <v>0</v>
      </c>
      <c r="W1022" s="61">
        <v>0</v>
      </c>
      <c r="X1022" s="61">
        <v>0</v>
      </c>
      <c r="Y1022" s="61">
        <v>0</v>
      </c>
      <c r="Z1022" s="61">
        <v>0</v>
      </c>
      <c r="AA1022" s="86">
        <v>0</v>
      </c>
      <c r="AB1022" s="61">
        <v>0</v>
      </c>
      <c r="AC1022" s="86">
        <v>0</v>
      </c>
      <c r="AD1022" s="61">
        <v>0</v>
      </c>
      <c r="AE1022" s="86">
        <v>0</v>
      </c>
      <c r="AF1022" s="86">
        <v>0</v>
      </c>
      <c r="AG1022" s="86"/>
      <c r="AH1022" s="86"/>
    </row>
    <row r="1023" s="61" customFormat="1" spans="1:34">
      <c r="A1023" s="85">
        <v>4399111</v>
      </c>
      <c r="B1023" s="61" t="s">
        <v>1039</v>
      </c>
      <c r="C1023" s="61">
        <v>43991</v>
      </c>
      <c r="D1023" s="61">
        <v>11</v>
      </c>
      <c r="E1023" s="49" t="s">
        <v>464</v>
      </c>
      <c r="F1023" s="61">
        <v>1</v>
      </c>
      <c r="G1023" s="61">
        <v>690</v>
      </c>
      <c r="H1023" s="61" t="s">
        <v>464</v>
      </c>
      <c r="I1023" s="61" t="s">
        <v>464</v>
      </c>
      <c r="J1023" s="61" t="s">
        <v>464</v>
      </c>
      <c r="K1023" s="61" t="s">
        <v>464</v>
      </c>
      <c r="L1023" s="61">
        <v>20242</v>
      </c>
      <c r="M1023" s="61">
        <v>2990</v>
      </c>
      <c r="N1023" s="61">
        <v>1465</v>
      </c>
      <c r="O1023" s="61">
        <v>1196</v>
      </c>
      <c r="P1023" s="61">
        <v>0</v>
      </c>
      <c r="Q1023" s="61">
        <v>0</v>
      </c>
      <c r="R1023" s="61">
        <v>84</v>
      </c>
      <c r="S1023" s="61">
        <v>0</v>
      </c>
      <c r="T1023" s="61">
        <v>0</v>
      </c>
      <c r="U1023" s="61">
        <v>500</v>
      </c>
      <c r="V1023" s="61">
        <v>0</v>
      </c>
      <c r="W1023" s="61">
        <v>0</v>
      </c>
      <c r="X1023" s="61">
        <v>0</v>
      </c>
      <c r="Y1023" s="61">
        <v>0</v>
      </c>
      <c r="Z1023" s="61">
        <v>0</v>
      </c>
      <c r="AA1023" s="86">
        <v>0</v>
      </c>
      <c r="AB1023" s="61">
        <v>0</v>
      </c>
      <c r="AC1023" s="86">
        <v>0</v>
      </c>
      <c r="AD1023" s="61">
        <v>0</v>
      </c>
      <c r="AE1023" s="86">
        <v>0</v>
      </c>
      <c r="AF1023" s="86">
        <v>0</v>
      </c>
      <c r="AG1023" s="86"/>
      <c r="AH1023" s="86"/>
    </row>
    <row r="1024" s="61" customFormat="1" spans="1:34">
      <c r="A1024" s="85">
        <v>4399112</v>
      </c>
      <c r="B1024" s="61" t="s">
        <v>1039</v>
      </c>
      <c r="C1024" s="61">
        <v>43991</v>
      </c>
      <c r="D1024" s="61">
        <v>12</v>
      </c>
      <c r="E1024" s="49" t="s">
        <v>464</v>
      </c>
      <c r="F1024" s="61">
        <v>19</v>
      </c>
      <c r="G1024" s="61">
        <v>1000</v>
      </c>
      <c r="H1024" s="61" t="s">
        <v>464</v>
      </c>
      <c r="I1024" s="61" t="s">
        <v>464</v>
      </c>
      <c r="J1024" s="61" t="s">
        <v>464</v>
      </c>
      <c r="K1024" s="61" t="s">
        <v>464</v>
      </c>
      <c r="L1024" s="61">
        <v>24507</v>
      </c>
      <c r="M1024" s="61">
        <v>3620</v>
      </c>
      <c r="N1024" s="61">
        <v>1773</v>
      </c>
      <c r="O1024" s="61">
        <v>1448</v>
      </c>
      <c r="P1024" s="61">
        <v>0</v>
      </c>
      <c r="Q1024" s="61">
        <v>0</v>
      </c>
      <c r="R1024" s="61">
        <v>84</v>
      </c>
      <c r="S1024" s="61">
        <v>0</v>
      </c>
      <c r="T1024" s="61">
        <v>0</v>
      </c>
      <c r="U1024" s="61">
        <v>500</v>
      </c>
      <c r="V1024" s="61">
        <v>0</v>
      </c>
      <c r="W1024" s="61">
        <v>0</v>
      </c>
      <c r="X1024" s="61">
        <v>0</v>
      </c>
      <c r="Y1024" s="61">
        <v>0</v>
      </c>
      <c r="Z1024" s="61">
        <v>0</v>
      </c>
      <c r="AA1024" s="86">
        <v>0</v>
      </c>
      <c r="AB1024" s="61">
        <v>0</v>
      </c>
      <c r="AC1024" s="86">
        <v>0</v>
      </c>
      <c r="AD1024" s="61">
        <v>0</v>
      </c>
      <c r="AE1024" s="86">
        <v>0</v>
      </c>
      <c r="AF1024" s="86">
        <v>0</v>
      </c>
      <c r="AG1024" s="86"/>
      <c r="AH1024" s="86"/>
    </row>
    <row r="1025" s="61" customFormat="1" spans="1:34">
      <c r="A1025" s="85">
        <v>4399113</v>
      </c>
      <c r="B1025" s="61" t="s">
        <v>1039</v>
      </c>
      <c r="C1025" s="61">
        <v>43991</v>
      </c>
      <c r="D1025" s="61">
        <v>13</v>
      </c>
      <c r="E1025" s="49">
        <v>100331</v>
      </c>
      <c r="F1025" s="61" t="s">
        <v>464</v>
      </c>
      <c r="G1025" s="61" t="s">
        <v>464</v>
      </c>
      <c r="H1025" s="61" t="s">
        <v>464</v>
      </c>
      <c r="I1025" s="61" t="s">
        <v>464</v>
      </c>
      <c r="J1025" s="61" t="s">
        <v>464</v>
      </c>
      <c r="K1025" s="61" t="s">
        <v>464</v>
      </c>
      <c r="L1025" s="61">
        <v>30329</v>
      </c>
      <c r="M1025" s="61">
        <v>4480</v>
      </c>
      <c r="N1025" s="61">
        <v>2195</v>
      </c>
      <c r="O1025" s="61">
        <v>1792</v>
      </c>
      <c r="P1025" s="61">
        <v>0</v>
      </c>
      <c r="Q1025" s="61">
        <v>0</v>
      </c>
      <c r="R1025" s="61">
        <v>84</v>
      </c>
      <c r="S1025" s="61">
        <v>0</v>
      </c>
      <c r="T1025" s="61">
        <v>0</v>
      </c>
      <c r="U1025" s="61">
        <v>500</v>
      </c>
      <c r="V1025" s="61">
        <v>0</v>
      </c>
      <c r="W1025" s="61">
        <v>0</v>
      </c>
      <c r="X1025" s="61">
        <v>0</v>
      </c>
      <c r="Y1025" s="61">
        <v>0</v>
      </c>
      <c r="Z1025" s="61">
        <v>0</v>
      </c>
      <c r="AA1025" s="86">
        <v>0</v>
      </c>
      <c r="AB1025" s="61">
        <v>0</v>
      </c>
      <c r="AC1025" s="86">
        <v>0</v>
      </c>
      <c r="AD1025" s="61">
        <v>0</v>
      </c>
      <c r="AE1025" s="86">
        <v>0</v>
      </c>
      <c r="AF1025" s="86">
        <v>0</v>
      </c>
      <c r="AG1025" s="86"/>
      <c r="AH1025" s="86"/>
    </row>
    <row r="1026" spans="1:32">
      <c r="A1026" s="62">
        <v>4399114</v>
      </c>
      <c r="B1026" s="49" t="s">
        <v>1039</v>
      </c>
      <c r="C1026" s="49">
        <v>43991</v>
      </c>
      <c r="D1026" s="49">
        <v>14</v>
      </c>
      <c r="E1026" s="49" t="s">
        <v>464</v>
      </c>
      <c r="F1026" s="49">
        <v>2</v>
      </c>
      <c r="G1026" s="49">
        <v>4575</v>
      </c>
      <c r="H1026" s="49">
        <v>1</v>
      </c>
      <c r="I1026" s="49">
        <v>610</v>
      </c>
      <c r="J1026" s="49">
        <v>3</v>
      </c>
      <c r="K1026" s="49">
        <v>305</v>
      </c>
      <c r="L1026" s="49">
        <v>38250</v>
      </c>
      <c r="M1026" s="49">
        <v>5650</v>
      </c>
      <c r="N1026" s="49">
        <v>2768</v>
      </c>
      <c r="O1026" s="49">
        <v>2260</v>
      </c>
      <c r="P1026" s="49">
        <v>0</v>
      </c>
      <c r="Q1026" s="49">
        <v>0</v>
      </c>
      <c r="R1026" s="49">
        <v>84</v>
      </c>
      <c r="S1026" s="49">
        <v>0</v>
      </c>
      <c r="T1026" s="49">
        <v>0</v>
      </c>
      <c r="U1026" s="49">
        <v>500</v>
      </c>
      <c r="V1026" s="49">
        <v>0</v>
      </c>
      <c r="W1026" s="49">
        <v>0</v>
      </c>
      <c r="X1026" s="49">
        <v>0</v>
      </c>
      <c r="Y1026" s="49">
        <v>0</v>
      </c>
      <c r="Z1026" s="49">
        <v>0</v>
      </c>
      <c r="AA1026" s="60">
        <v>0</v>
      </c>
      <c r="AB1026" s="49">
        <v>0</v>
      </c>
      <c r="AC1026" s="60">
        <v>0</v>
      </c>
      <c r="AD1026" s="49">
        <v>0</v>
      </c>
      <c r="AE1026" s="60">
        <v>0</v>
      </c>
      <c r="AF1026" s="60">
        <v>0</v>
      </c>
    </row>
    <row r="1027" spans="1:32">
      <c r="A1027" s="62">
        <v>4399115</v>
      </c>
      <c r="B1027" s="49" t="s">
        <v>1039</v>
      </c>
      <c r="C1027" s="49">
        <v>43991</v>
      </c>
      <c r="D1027" s="49">
        <v>15</v>
      </c>
      <c r="E1027" s="49" t="s">
        <v>464</v>
      </c>
      <c r="F1027" s="49">
        <v>4</v>
      </c>
      <c r="G1027" s="49">
        <v>7</v>
      </c>
      <c r="H1027" s="49" t="s">
        <v>464</v>
      </c>
      <c r="I1027" s="49" t="s">
        <v>464</v>
      </c>
      <c r="J1027" s="49" t="s">
        <v>464</v>
      </c>
      <c r="K1027" s="49" t="s">
        <v>464</v>
      </c>
      <c r="L1027" s="49">
        <v>49082</v>
      </c>
      <c r="M1027" s="49">
        <v>7250</v>
      </c>
      <c r="N1027" s="49">
        <v>3552</v>
      </c>
      <c r="O1027" s="49">
        <v>2900</v>
      </c>
      <c r="P1027" s="49">
        <v>0</v>
      </c>
      <c r="Q1027" s="49">
        <v>0</v>
      </c>
      <c r="R1027" s="49">
        <v>84</v>
      </c>
      <c r="S1027" s="49">
        <v>0</v>
      </c>
      <c r="T1027" s="49">
        <v>0</v>
      </c>
      <c r="U1027" s="49">
        <v>500</v>
      </c>
      <c r="V1027" s="49">
        <v>0</v>
      </c>
      <c r="W1027" s="49">
        <v>0</v>
      </c>
      <c r="X1027" s="49">
        <v>0</v>
      </c>
      <c r="Y1027" s="49">
        <v>0</v>
      </c>
      <c r="Z1027" s="49">
        <v>0</v>
      </c>
      <c r="AA1027" s="60">
        <v>0</v>
      </c>
      <c r="AB1027" s="49">
        <v>0</v>
      </c>
      <c r="AC1027" s="60">
        <v>0</v>
      </c>
      <c r="AD1027" s="49">
        <v>0</v>
      </c>
      <c r="AE1027" s="60">
        <v>0</v>
      </c>
      <c r="AF1027" s="60">
        <v>0</v>
      </c>
    </row>
    <row r="1028" spans="1:32">
      <c r="A1028" s="62">
        <v>4499200</v>
      </c>
      <c r="B1028" s="49" t="s">
        <v>1040</v>
      </c>
      <c r="C1028" s="49">
        <v>44992</v>
      </c>
      <c r="D1028" s="49">
        <v>0</v>
      </c>
      <c r="E1028" s="49"/>
      <c r="L1028" s="49">
        <v>708</v>
      </c>
      <c r="M1028" s="49">
        <v>89</v>
      </c>
      <c r="N1028" s="49">
        <v>43</v>
      </c>
      <c r="O1028" s="49">
        <v>49</v>
      </c>
      <c r="P1028" s="49">
        <v>0</v>
      </c>
      <c r="Q1028" s="49">
        <v>0</v>
      </c>
      <c r="R1028" s="49">
        <v>79</v>
      </c>
      <c r="S1028" s="49">
        <v>0</v>
      </c>
      <c r="T1028" s="49">
        <v>0</v>
      </c>
      <c r="U1028" s="49">
        <v>500</v>
      </c>
      <c r="V1028" s="49">
        <v>0</v>
      </c>
      <c r="W1028" s="49">
        <v>0</v>
      </c>
      <c r="X1028" s="49">
        <v>0</v>
      </c>
      <c r="Y1028" s="49">
        <v>0</v>
      </c>
      <c r="Z1028" s="49">
        <v>0</v>
      </c>
      <c r="AA1028" s="60">
        <v>0</v>
      </c>
      <c r="AB1028" s="49">
        <v>0</v>
      </c>
      <c r="AC1028" s="60">
        <v>0</v>
      </c>
      <c r="AD1028" s="49">
        <v>0</v>
      </c>
      <c r="AE1028" s="60">
        <v>0</v>
      </c>
      <c r="AF1028" s="60">
        <v>0</v>
      </c>
    </row>
    <row r="1029" spans="1:32">
      <c r="A1029" s="62">
        <v>4499201</v>
      </c>
      <c r="B1029" s="49" t="s">
        <v>1040</v>
      </c>
      <c r="C1029" s="49">
        <v>44992</v>
      </c>
      <c r="D1029" s="49">
        <v>1</v>
      </c>
      <c r="E1029" s="49" t="s">
        <v>464</v>
      </c>
      <c r="F1029" s="49">
        <v>2</v>
      </c>
      <c r="G1029" s="49">
        <v>1275</v>
      </c>
      <c r="H1029" s="49" t="s">
        <v>464</v>
      </c>
      <c r="I1029" s="49" t="s">
        <v>464</v>
      </c>
      <c r="J1029" s="49" t="s">
        <v>464</v>
      </c>
      <c r="K1029" s="49" t="s">
        <v>464</v>
      </c>
      <c r="L1029" s="49">
        <v>1557</v>
      </c>
      <c r="M1029" s="49">
        <v>195</v>
      </c>
      <c r="N1029" s="49">
        <v>94</v>
      </c>
      <c r="O1029" s="49">
        <v>107</v>
      </c>
      <c r="P1029" s="49">
        <v>0</v>
      </c>
      <c r="Q1029" s="49">
        <v>0</v>
      </c>
      <c r="R1029" s="49">
        <v>79</v>
      </c>
      <c r="S1029" s="49">
        <v>0</v>
      </c>
      <c r="T1029" s="49">
        <v>0</v>
      </c>
      <c r="U1029" s="49">
        <v>500</v>
      </c>
      <c r="V1029" s="49">
        <v>0</v>
      </c>
      <c r="W1029" s="49">
        <v>0</v>
      </c>
      <c r="X1029" s="49">
        <v>0</v>
      </c>
      <c r="Y1029" s="49">
        <v>0</v>
      </c>
      <c r="Z1029" s="49">
        <v>0</v>
      </c>
      <c r="AA1029" s="60">
        <v>0</v>
      </c>
      <c r="AB1029" s="49">
        <v>0</v>
      </c>
      <c r="AC1029" s="60">
        <v>0</v>
      </c>
      <c r="AD1029" s="49">
        <v>0</v>
      </c>
      <c r="AE1029" s="60">
        <v>0</v>
      </c>
      <c r="AF1029" s="60">
        <v>0</v>
      </c>
    </row>
    <row r="1030" spans="1:32">
      <c r="A1030" s="62">
        <v>4499202</v>
      </c>
      <c r="B1030" s="49" t="s">
        <v>1040</v>
      </c>
      <c r="C1030" s="49">
        <v>44992</v>
      </c>
      <c r="D1030" s="49">
        <v>2</v>
      </c>
      <c r="E1030" s="49">
        <v>100411</v>
      </c>
      <c r="F1030" s="49" t="s">
        <v>464</v>
      </c>
      <c r="G1030" s="49" t="s">
        <v>464</v>
      </c>
      <c r="H1030" s="49" t="s">
        <v>464</v>
      </c>
      <c r="I1030" s="49" t="s">
        <v>464</v>
      </c>
      <c r="J1030" s="49" t="s">
        <v>464</v>
      </c>
      <c r="K1030" s="49" t="s">
        <v>464</v>
      </c>
      <c r="L1030" s="49">
        <v>2619</v>
      </c>
      <c r="M1030" s="49">
        <v>329</v>
      </c>
      <c r="N1030" s="49">
        <v>159</v>
      </c>
      <c r="O1030" s="49">
        <v>181</v>
      </c>
      <c r="P1030" s="49">
        <v>0</v>
      </c>
      <c r="Q1030" s="49">
        <v>0</v>
      </c>
      <c r="R1030" s="49">
        <v>79</v>
      </c>
      <c r="S1030" s="49">
        <v>0</v>
      </c>
      <c r="T1030" s="49">
        <v>0</v>
      </c>
      <c r="U1030" s="49">
        <v>500</v>
      </c>
      <c r="V1030" s="49">
        <v>0</v>
      </c>
      <c r="W1030" s="49">
        <v>0</v>
      </c>
      <c r="X1030" s="49">
        <v>0</v>
      </c>
      <c r="Y1030" s="49">
        <v>0</v>
      </c>
      <c r="Z1030" s="49">
        <v>0</v>
      </c>
      <c r="AA1030" s="60">
        <v>0</v>
      </c>
      <c r="AB1030" s="49">
        <v>0</v>
      </c>
      <c r="AC1030" s="60">
        <v>0</v>
      </c>
      <c r="AD1030" s="49">
        <v>0</v>
      </c>
      <c r="AE1030" s="60">
        <v>0</v>
      </c>
      <c r="AF1030" s="60">
        <v>0</v>
      </c>
    </row>
    <row r="1031" spans="1:32">
      <c r="A1031" s="62">
        <v>4499203</v>
      </c>
      <c r="B1031" s="49" t="s">
        <v>1040</v>
      </c>
      <c r="C1031" s="49">
        <v>44992</v>
      </c>
      <c r="D1031" s="49">
        <v>3</v>
      </c>
      <c r="E1031" s="49" t="s">
        <v>464</v>
      </c>
      <c r="F1031" s="49">
        <v>2</v>
      </c>
      <c r="G1031" s="49">
        <v>2475</v>
      </c>
      <c r="H1031" s="49" t="s">
        <v>464</v>
      </c>
      <c r="I1031" s="49" t="s">
        <v>464</v>
      </c>
      <c r="J1031" s="49" t="s">
        <v>464</v>
      </c>
      <c r="K1031" s="49" t="s">
        <v>464</v>
      </c>
      <c r="L1031" s="49">
        <v>4035</v>
      </c>
      <c r="M1031" s="49">
        <v>507</v>
      </c>
      <c r="N1031" s="49">
        <v>245</v>
      </c>
      <c r="O1031" s="49">
        <v>279</v>
      </c>
      <c r="P1031" s="49">
        <v>0</v>
      </c>
      <c r="Q1031" s="49">
        <v>0</v>
      </c>
      <c r="R1031" s="49">
        <v>79</v>
      </c>
      <c r="S1031" s="49">
        <v>0</v>
      </c>
      <c r="T1031" s="49">
        <v>0</v>
      </c>
      <c r="U1031" s="49">
        <v>500</v>
      </c>
      <c r="V1031" s="49">
        <v>0</v>
      </c>
      <c r="W1031" s="49">
        <v>0</v>
      </c>
      <c r="X1031" s="49">
        <v>0</v>
      </c>
      <c r="Y1031" s="49">
        <v>0</v>
      </c>
      <c r="Z1031" s="49">
        <v>0</v>
      </c>
      <c r="AA1031" s="60">
        <v>0</v>
      </c>
      <c r="AB1031" s="49">
        <v>0</v>
      </c>
      <c r="AC1031" s="60">
        <v>0</v>
      </c>
      <c r="AD1031" s="49">
        <v>0</v>
      </c>
      <c r="AE1031" s="60">
        <v>0</v>
      </c>
      <c r="AF1031" s="60">
        <v>0</v>
      </c>
    </row>
    <row r="1032" spans="1:32">
      <c r="A1032" s="62">
        <v>4499204</v>
      </c>
      <c r="B1032" s="49" t="s">
        <v>1040</v>
      </c>
      <c r="C1032" s="49">
        <v>44992</v>
      </c>
      <c r="D1032" s="49">
        <v>4</v>
      </c>
      <c r="E1032" s="49" t="s">
        <v>464</v>
      </c>
      <c r="F1032" s="49">
        <v>2</v>
      </c>
      <c r="G1032" s="49">
        <v>825</v>
      </c>
      <c r="H1032" s="49">
        <v>1</v>
      </c>
      <c r="I1032" s="49">
        <v>110</v>
      </c>
      <c r="J1032" s="49">
        <v>3</v>
      </c>
      <c r="K1032" s="49">
        <v>55</v>
      </c>
      <c r="L1032" s="49">
        <v>5593</v>
      </c>
      <c r="M1032" s="49">
        <v>703</v>
      </c>
      <c r="N1032" s="49">
        <v>339</v>
      </c>
      <c r="O1032" s="49">
        <v>387</v>
      </c>
      <c r="P1032" s="49">
        <v>0</v>
      </c>
      <c r="Q1032" s="49">
        <v>0</v>
      </c>
      <c r="R1032" s="49">
        <v>79</v>
      </c>
      <c r="S1032" s="49">
        <v>0</v>
      </c>
      <c r="T1032" s="49">
        <v>0</v>
      </c>
      <c r="U1032" s="49">
        <v>500</v>
      </c>
      <c r="V1032" s="49">
        <v>0</v>
      </c>
      <c r="W1032" s="49">
        <v>0</v>
      </c>
      <c r="X1032" s="49">
        <v>0</v>
      </c>
      <c r="Y1032" s="49">
        <v>0</v>
      </c>
      <c r="Z1032" s="49">
        <v>0</v>
      </c>
      <c r="AA1032" s="60">
        <v>0</v>
      </c>
      <c r="AB1032" s="49">
        <v>0</v>
      </c>
      <c r="AC1032" s="60">
        <v>0</v>
      </c>
      <c r="AD1032" s="49">
        <v>0</v>
      </c>
      <c r="AE1032" s="60">
        <v>0</v>
      </c>
      <c r="AF1032" s="60">
        <v>0</v>
      </c>
    </row>
    <row r="1033" spans="1:32">
      <c r="A1033" s="62">
        <v>4499205</v>
      </c>
      <c r="B1033" s="49" t="s">
        <v>1040</v>
      </c>
      <c r="C1033" s="49">
        <v>44992</v>
      </c>
      <c r="D1033" s="49">
        <v>5</v>
      </c>
      <c r="E1033" s="49" t="s">
        <v>464</v>
      </c>
      <c r="F1033" s="49">
        <v>4</v>
      </c>
      <c r="G1033" s="49">
        <v>5</v>
      </c>
      <c r="H1033" s="49" t="s">
        <v>464</v>
      </c>
      <c r="I1033" s="49" t="s">
        <v>464</v>
      </c>
      <c r="J1033" s="49" t="s">
        <v>464</v>
      </c>
      <c r="K1033" s="49" t="s">
        <v>464</v>
      </c>
      <c r="L1033" s="49">
        <v>7292</v>
      </c>
      <c r="M1033" s="49">
        <v>916</v>
      </c>
      <c r="N1033" s="49">
        <v>442</v>
      </c>
      <c r="O1033" s="49">
        <v>504</v>
      </c>
      <c r="P1033" s="49">
        <v>0</v>
      </c>
      <c r="Q1033" s="49">
        <v>0</v>
      </c>
      <c r="R1033" s="49">
        <v>79</v>
      </c>
      <c r="S1033" s="49">
        <v>0</v>
      </c>
      <c r="T1033" s="49">
        <v>0</v>
      </c>
      <c r="U1033" s="49">
        <v>500</v>
      </c>
      <c r="V1033" s="49">
        <v>0</v>
      </c>
      <c r="W1033" s="49">
        <v>0</v>
      </c>
      <c r="X1033" s="49">
        <v>0</v>
      </c>
      <c r="Y1033" s="49">
        <v>0</v>
      </c>
      <c r="Z1033" s="49">
        <v>0</v>
      </c>
      <c r="AA1033" s="60">
        <v>0</v>
      </c>
      <c r="AB1033" s="49">
        <v>0</v>
      </c>
      <c r="AC1033" s="60">
        <v>0</v>
      </c>
      <c r="AD1033" s="49">
        <v>0</v>
      </c>
      <c r="AE1033" s="60">
        <v>0</v>
      </c>
      <c r="AF1033" s="60">
        <v>0</v>
      </c>
    </row>
    <row r="1034" spans="1:32">
      <c r="A1034" s="62">
        <v>4499206</v>
      </c>
      <c r="B1034" s="49" t="s">
        <v>1040</v>
      </c>
      <c r="C1034" s="49">
        <v>44992</v>
      </c>
      <c r="D1034" s="49">
        <v>6</v>
      </c>
      <c r="E1034" s="49" t="s">
        <v>464</v>
      </c>
      <c r="F1034" s="49">
        <v>2</v>
      </c>
      <c r="G1034" s="49">
        <v>2925</v>
      </c>
      <c r="H1034" s="49" t="s">
        <v>464</v>
      </c>
      <c r="I1034" s="49" t="s">
        <v>464</v>
      </c>
      <c r="J1034" s="49" t="s">
        <v>464</v>
      </c>
      <c r="K1034" s="49" t="s">
        <v>464</v>
      </c>
      <c r="L1034" s="49">
        <v>9133</v>
      </c>
      <c r="M1034" s="49">
        <v>1148</v>
      </c>
      <c r="N1034" s="49">
        <v>554</v>
      </c>
      <c r="O1034" s="49">
        <v>632</v>
      </c>
      <c r="P1034" s="49">
        <v>0</v>
      </c>
      <c r="Q1034" s="49">
        <v>0</v>
      </c>
      <c r="R1034" s="49">
        <v>79</v>
      </c>
      <c r="S1034" s="49">
        <v>0</v>
      </c>
      <c r="T1034" s="49">
        <v>0</v>
      </c>
      <c r="U1034" s="49">
        <v>500</v>
      </c>
      <c r="V1034" s="49">
        <v>0</v>
      </c>
      <c r="W1034" s="49">
        <v>0</v>
      </c>
      <c r="X1034" s="49">
        <v>0</v>
      </c>
      <c r="Y1034" s="49">
        <v>0</v>
      </c>
      <c r="Z1034" s="49">
        <v>0</v>
      </c>
      <c r="AA1034" s="60">
        <v>0</v>
      </c>
      <c r="AB1034" s="49">
        <v>0</v>
      </c>
      <c r="AC1034" s="60">
        <v>0</v>
      </c>
      <c r="AD1034" s="49">
        <v>0</v>
      </c>
      <c r="AE1034" s="60">
        <v>0</v>
      </c>
      <c r="AF1034" s="60">
        <v>0</v>
      </c>
    </row>
    <row r="1035" spans="1:32">
      <c r="A1035" s="62">
        <v>4499207</v>
      </c>
      <c r="B1035" s="49" t="s">
        <v>1040</v>
      </c>
      <c r="C1035" s="49">
        <v>44992</v>
      </c>
      <c r="D1035" s="49">
        <v>7</v>
      </c>
      <c r="E1035" s="49" t="s">
        <v>464</v>
      </c>
      <c r="F1035" s="49">
        <v>21</v>
      </c>
      <c r="G1035" s="49">
        <v>500</v>
      </c>
      <c r="H1035" s="49" t="s">
        <v>464</v>
      </c>
      <c r="I1035" s="49" t="s">
        <v>464</v>
      </c>
      <c r="J1035" s="49" t="s">
        <v>464</v>
      </c>
      <c r="K1035" s="49" t="s">
        <v>464</v>
      </c>
      <c r="L1035" s="49">
        <v>11115</v>
      </c>
      <c r="M1035" s="49">
        <v>1397</v>
      </c>
      <c r="N1035" s="49">
        <v>675</v>
      </c>
      <c r="O1035" s="49">
        <v>769</v>
      </c>
      <c r="P1035" s="49">
        <v>0</v>
      </c>
      <c r="Q1035" s="49">
        <v>0</v>
      </c>
      <c r="R1035" s="49">
        <v>79</v>
      </c>
      <c r="S1035" s="49">
        <v>0</v>
      </c>
      <c r="T1035" s="49">
        <v>0</v>
      </c>
      <c r="U1035" s="49">
        <v>500</v>
      </c>
      <c r="V1035" s="49">
        <v>0</v>
      </c>
      <c r="W1035" s="49">
        <v>0</v>
      </c>
      <c r="X1035" s="49">
        <v>0</v>
      </c>
      <c r="Y1035" s="49">
        <v>0</v>
      </c>
      <c r="Z1035" s="49">
        <v>0</v>
      </c>
      <c r="AA1035" s="60">
        <v>0</v>
      </c>
      <c r="AB1035" s="49">
        <v>0</v>
      </c>
      <c r="AC1035" s="60">
        <v>0</v>
      </c>
      <c r="AD1035" s="49">
        <v>0</v>
      </c>
      <c r="AE1035" s="60">
        <v>0</v>
      </c>
      <c r="AF1035" s="60">
        <v>0</v>
      </c>
    </row>
    <row r="1036" spans="1:32">
      <c r="A1036" s="62">
        <v>4499208</v>
      </c>
      <c r="B1036" s="49" t="s">
        <v>1040</v>
      </c>
      <c r="C1036" s="49">
        <v>44992</v>
      </c>
      <c r="D1036" s="49">
        <v>8</v>
      </c>
      <c r="E1036" s="49">
        <v>100421</v>
      </c>
      <c r="F1036" s="49" t="s">
        <v>464</v>
      </c>
      <c r="G1036" s="49" t="s">
        <v>464</v>
      </c>
      <c r="H1036" s="49" t="s">
        <v>464</v>
      </c>
      <c r="I1036" s="49" t="s">
        <v>464</v>
      </c>
      <c r="J1036" s="49" t="s">
        <v>464</v>
      </c>
      <c r="K1036" s="49" t="s">
        <v>464</v>
      </c>
      <c r="L1036" s="49">
        <v>13239</v>
      </c>
      <c r="M1036" s="49">
        <v>1664</v>
      </c>
      <c r="N1036" s="49">
        <v>804</v>
      </c>
      <c r="O1036" s="49">
        <v>916</v>
      </c>
      <c r="P1036" s="49">
        <v>0</v>
      </c>
      <c r="Q1036" s="49">
        <v>0</v>
      </c>
      <c r="R1036" s="49">
        <v>79</v>
      </c>
      <c r="S1036" s="49">
        <v>0</v>
      </c>
      <c r="T1036" s="49">
        <v>0</v>
      </c>
      <c r="U1036" s="49">
        <v>500</v>
      </c>
      <c r="V1036" s="49">
        <v>0</v>
      </c>
      <c r="W1036" s="49">
        <v>0</v>
      </c>
      <c r="X1036" s="49">
        <v>0</v>
      </c>
      <c r="Y1036" s="49">
        <v>0</v>
      </c>
      <c r="Z1036" s="49">
        <v>0</v>
      </c>
      <c r="AA1036" s="60">
        <v>0</v>
      </c>
      <c r="AB1036" s="49">
        <v>0</v>
      </c>
      <c r="AC1036" s="60">
        <v>0</v>
      </c>
      <c r="AD1036" s="49">
        <v>0</v>
      </c>
      <c r="AE1036" s="60">
        <v>0</v>
      </c>
      <c r="AF1036" s="60">
        <v>0</v>
      </c>
    </row>
    <row r="1037" spans="1:32">
      <c r="A1037" s="62">
        <v>4499209</v>
      </c>
      <c r="B1037" s="49" t="s">
        <v>1040</v>
      </c>
      <c r="C1037" s="49">
        <v>44992</v>
      </c>
      <c r="D1037" s="49">
        <v>9</v>
      </c>
      <c r="E1037" s="49" t="s">
        <v>464</v>
      </c>
      <c r="F1037" s="49">
        <v>2</v>
      </c>
      <c r="G1037" s="49">
        <v>1275</v>
      </c>
      <c r="H1037" s="49">
        <v>1</v>
      </c>
      <c r="I1037" s="49">
        <v>170</v>
      </c>
      <c r="J1037" s="49">
        <v>3</v>
      </c>
      <c r="K1037" s="49">
        <v>85</v>
      </c>
      <c r="L1037" s="49">
        <v>15505</v>
      </c>
      <c r="M1037" s="49">
        <v>1949</v>
      </c>
      <c r="N1037" s="49">
        <v>941</v>
      </c>
      <c r="O1037" s="49">
        <v>1073</v>
      </c>
      <c r="P1037" s="49">
        <v>0</v>
      </c>
      <c r="Q1037" s="49">
        <v>0</v>
      </c>
      <c r="R1037" s="49">
        <v>79</v>
      </c>
      <c r="S1037" s="49">
        <v>0</v>
      </c>
      <c r="T1037" s="49">
        <v>0</v>
      </c>
      <c r="U1037" s="49">
        <v>500</v>
      </c>
      <c r="V1037" s="49">
        <v>0</v>
      </c>
      <c r="W1037" s="49">
        <v>0</v>
      </c>
      <c r="X1037" s="49">
        <v>0</v>
      </c>
      <c r="Y1037" s="49">
        <v>0</v>
      </c>
      <c r="Z1037" s="49">
        <v>0</v>
      </c>
      <c r="AA1037" s="60">
        <v>0</v>
      </c>
      <c r="AB1037" s="49">
        <v>0</v>
      </c>
      <c r="AC1037" s="60">
        <v>0</v>
      </c>
      <c r="AD1037" s="49">
        <v>0</v>
      </c>
      <c r="AE1037" s="60">
        <v>0</v>
      </c>
      <c r="AF1037" s="60">
        <v>0</v>
      </c>
    </row>
    <row r="1038" spans="1:32">
      <c r="A1038" s="62">
        <v>4499210</v>
      </c>
      <c r="B1038" s="49" t="s">
        <v>1040</v>
      </c>
      <c r="C1038" s="49">
        <v>44992</v>
      </c>
      <c r="D1038" s="49">
        <v>10</v>
      </c>
      <c r="E1038" s="49" t="s">
        <v>464</v>
      </c>
      <c r="F1038" s="49">
        <v>4</v>
      </c>
      <c r="G1038" s="49">
        <v>6</v>
      </c>
      <c r="H1038" s="49" t="s">
        <v>464</v>
      </c>
      <c r="I1038" s="49" t="s">
        <v>464</v>
      </c>
      <c r="J1038" s="49" t="s">
        <v>464</v>
      </c>
      <c r="K1038" s="49" t="s">
        <v>464</v>
      </c>
      <c r="L1038" s="49">
        <v>17912</v>
      </c>
      <c r="M1038" s="49">
        <v>2251</v>
      </c>
      <c r="N1038" s="49">
        <v>1087</v>
      </c>
      <c r="O1038" s="49">
        <v>1239</v>
      </c>
      <c r="P1038" s="49">
        <v>0</v>
      </c>
      <c r="Q1038" s="49">
        <v>0</v>
      </c>
      <c r="R1038" s="49">
        <v>79</v>
      </c>
      <c r="S1038" s="49">
        <v>0</v>
      </c>
      <c r="T1038" s="49">
        <v>0</v>
      </c>
      <c r="U1038" s="49">
        <v>500</v>
      </c>
      <c r="V1038" s="49">
        <v>0</v>
      </c>
      <c r="W1038" s="49">
        <v>0</v>
      </c>
      <c r="X1038" s="49">
        <v>0</v>
      </c>
      <c r="Y1038" s="49">
        <v>0</v>
      </c>
      <c r="Z1038" s="49">
        <v>0</v>
      </c>
      <c r="AA1038" s="60">
        <v>0</v>
      </c>
      <c r="AB1038" s="49">
        <v>0</v>
      </c>
      <c r="AC1038" s="60">
        <v>0</v>
      </c>
      <c r="AD1038" s="49">
        <v>0</v>
      </c>
      <c r="AE1038" s="60">
        <v>0</v>
      </c>
      <c r="AF1038" s="60">
        <v>0</v>
      </c>
    </row>
    <row r="1039" spans="1:32">
      <c r="A1039" s="62">
        <v>4499211</v>
      </c>
      <c r="B1039" s="49" t="s">
        <v>1040</v>
      </c>
      <c r="C1039" s="49">
        <v>44992</v>
      </c>
      <c r="D1039" s="49">
        <v>11</v>
      </c>
      <c r="E1039" s="49" t="s">
        <v>464</v>
      </c>
      <c r="F1039" s="49">
        <v>2</v>
      </c>
      <c r="G1039" s="49">
        <v>5175</v>
      </c>
      <c r="H1039" s="49" t="s">
        <v>464</v>
      </c>
      <c r="I1039" s="49" t="s">
        <v>464</v>
      </c>
      <c r="J1039" s="49" t="s">
        <v>464</v>
      </c>
      <c r="K1039" s="49" t="s">
        <v>464</v>
      </c>
      <c r="L1039" s="49">
        <v>21169</v>
      </c>
      <c r="M1039" s="49">
        <v>2661</v>
      </c>
      <c r="N1039" s="49">
        <v>1285</v>
      </c>
      <c r="O1039" s="49">
        <v>1465</v>
      </c>
      <c r="P1039" s="49">
        <v>0</v>
      </c>
      <c r="Q1039" s="49">
        <v>0</v>
      </c>
      <c r="R1039" s="49">
        <v>79</v>
      </c>
      <c r="S1039" s="49">
        <v>0</v>
      </c>
      <c r="T1039" s="49">
        <v>0</v>
      </c>
      <c r="U1039" s="49">
        <v>500</v>
      </c>
      <c r="V1039" s="49">
        <v>0</v>
      </c>
      <c r="W1039" s="49">
        <v>0</v>
      </c>
      <c r="X1039" s="49">
        <v>0</v>
      </c>
      <c r="Y1039" s="49">
        <v>0</v>
      </c>
      <c r="Z1039" s="49">
        <v>0</v>
      </c>
      <c r="AA1039" s="60">
        <v>0</v>
      </c>
      <c r="AB1039" s="49">
        <v>0</v>
      </c>
      <c r="AC1039" s="60">
        <v>0</v>
      </c>
      <c r="AD1039" s="49">
        <v>0</v>
      </c>
      <c r="AE1039" s="60">
        <v>0</v>
      </c>
      <c r="AF1039" s="60">
        <v>0</v>
      </c>
    </row>
    <row r="1040" spans="1:32">
      <c r="A1040" s="62">
        <v>4499212</v>
      </c>
      <c r="B1040" s="49" t="s">
        <v>1040</v>
      </c>
      <c r="C1040" s="49">
        <v>44992</v>
      </c>
      <c r="D1040" s="49">
        <v>12</v>
      </c>
      <c r="E1040" s="49" t="s">
        <v>464</v>
      </c>
      <c r="F1040" s="49">
        <v>18</v>
      </c>
      <c r="G1040" s="49">
        <v>1000</v>
      </c>
      <c r="H1040" s="49" t="s">
        <v>464</v>
      </c>
      <c r="I1040" s="49" t="s">
        <v>464</v>
      </c>
      <c r="J1040" s="49" t="s">
        <v>464</v>
      </c>
      <c r="K1040" s="49" t="s">
        <v>464</v>
      </c>
      <c r="L1040" s="49">
        <v>25629</v>
      </c>
      <c r="M1040" s="49">
        <v>3221</v>
      </c>
      <c r="N1040" s="49">
        <v>1556</v>
      </c>
      <c r="O1040" s="49">
        <v>1773</v>
      </c>
      <c r="P1040" s="49">
        <v>0</v>
      </c>
      <c r="Q1040" s="49">
        <v>0</v>
      </c>
      <c r="R1040" s="49">
        <v>79</v>
      </c>
      <c r="S1040" s="49">
        <v>0</v>
      </c>
      <c r="T1040" s="49">
        <v>0</v>
      </c>
      <c r="U1040" s="49">
        <v>500</v>
      </c>
      <c r="V1040" s="49">
        <v>0</v>
      </c>
      <c r="W1040" s="49">
        <v>0</v>
      </c>
      <c r="X1040" s="49">
        <v>0</v>
      </c>
      <c r="Y1040" s="49">
        <v>0</v>
      </c>
      <c r="Z1040" s="49">
        <v>0</v>
      </c>
      <c r="AA1040" s="60">
        <v>0</v>
      </c>
      <c r="AB1040" s="49">
        <v>0</v>
      </c>
      <c r="AC1040" s="60">
        <v>0</v>
      </c>
      <c r="AD1040" s="49">
        <v>0</v>
      </c>
      <c r="AE1040" s="60">
        <v>0</v>
      </c>
      <c r="AF1040" s="60">
        <v>0</v>
      </c>
    </row>
    <row r="1041" spans="1:32">
      <c r="A1041" s="62">
        <v>4499213</v>
      </c>
      <c r="B1041" s="49" t="s">
        <v>1040</v>
      </c>
      <c r="C1041" s="49">
        <v>44992</v>
      </c>
      <c r="D1041" s="49">
        <v>13</v>
      </c>
      <c r="E1041" s="49">
        <v>100431</v>
      </c>
      <c r="F1041" s="49" t="s">
        <v>464</v>
      </c>
      <c r="G1041" s="49" t="s">
        <v>464</v>
      </c>
      <c r="H1041" s="49" t="s">
        <v>464</v>
      </c>
      <c r="I1041" s="49" t="s">
        <v>464</v>
      </c>
      <c r="J1041" s="49" t="s">
        <v>464</v>
      </c>
      <c r="K1041" s="49" t="s">
        <v>464</v>
      </c>
      <c r="L1041" s="49">
        <v>31718</v>
      </c>
      <c r="M1041" s="49">
        <v>3987</v>
      </c>
      <c r="N1041" s="49">
        <v>1926</v>
      </c>
      <c r="O1041" s="49">
        <v>2195</v>
      </c>
      <c r="P1041" s="49">
        <v>0</v>
      </c>
      <c r="Q1041" s="49">
        <v>0</v>
      </c>
      <c r="R1041" s="49">
        <v>79</v>
      </c>
      <c r="S1041" s="49">
        <v>0</v>
      </c>
      <c r="T1041" s="49">
        <v>0</v>
      </c>
      <c r="U1041" s="49">
        <v>500</v>
      </c>
      <c r="V1041" s="49">
        <v>0</v>
      </c>
      <c r="W1041" s="49">
        <v>0</v>
      </c>
      <c r="X1041" s="49">
        <v>0</v>
      </c>
      <c r="Y1041" s="49">
        <v>0</v>
      </c>
      <c r="Z1041" s="49">
        <v>0</v>
      </c>
      <c r="AA1041" s="60">
        <v>0</v>
      </c>
      <c r="AB1041" s="49">
        <v>0</v>
      </c>
      <c r="AC1041" s="60">
        <v>0</v>
      </c>
      <c r="AD1041" s="49">
        <v>0</v>
      </c>
      <c r="AE1041" s="60">
        <v>0</v>
      </c>
      <c r="AF1041" s="60">
        <v>0</v>
      </c>
    </row>
    <row r="1042" spans="1:32">
      <c r="A1042" s="62">
        <v>4499214</v>
      </c>
      <c r="B1042" s="49" t="s">
        <v>1040</v>
      </c>
      <c r="C1042" s="49">
        <v>44992</v>
      </c>
      <c r="D1042" s="49">
        <v>14</v>
      </c>
      <c r="E1042" s="49" t="s">
        <v>464</v>
      </c>
      <c r="F1042" s="49">
        <v>2</v>
      </c>
      <c r="G1042" s="49">
        <v>4575</v>
      </c>
      <c r="H1042" s="49">
        <v>1</v>
      </c>
      <c r="I1042" s="49">
        <v>610</v>
      </c>
      <c r="J1042" s="49">
        <v>3</v>
      </c>
      <c r="K1042" s="49">
        <v>305</v>
      </c>
      <c r="L1042" s="49">
        <v>40002</v>
      </c>
      <c r="M1042" s="49">
        <v>5028</v>
      </c>
      <c r="N1042" s="49">
        <v>2429</v>
      </c>
      <c r="O1042" s="49">
        <v>2768</v>
      </c>
      <c r="P1042" s="49">
        <v>0</v>
      </c>
      <c r="Q1042" s="49">
        <v>0</v>
      </c>
      <c r="R1042" s="49">
        <v>79</v>
      </c>
      <c r="S1042" s="49">
        <v>0</v>
      </c>
      <c r="T1042" s="49">
        <v>0</v>
      </c>
      <c r="U1042" s="49">
        <v>500</v>
      </c>
      <c r="V1042" s="49">
        <v>0</v>
      </c>
      <c r="W1042" s="49">
        <v>0</v>
      </c>
      <c r="X1042" s="49">
        <v>0</v>
      </c>
      <c r="Y1042" s="49">
        <v>0</v>
      </c>
      <c r="Z1042" s="49">
        <v>0</v>
      </c>
      <c r="AA1042" s="60">
        <v>0</v>
      </c>
      <c r="AB1042" s="49">
        <v>0</v>
      </c>
      <c r="AC1042" s="60">
        <v>0</v>
      </c>
      <c r="AD1042" s="49">
        <v>0</v>
      </c>
      <c r="AE1042" s="60">
        <v>0</v>
      </c>
      <c r="AF1042" s="60">
        <v>0</v>
      </c>
    </row>
    <row r="1043" spans="1:32">
      <c r="A1043" s="62">
        <v>4499215</v>
      </c>
      <c r="B1043" s="49" t="s">
        <v>1040</v>
      </c>
      <c r="C1043" s="49">
        <v>44992</v>
      </c>
      <c r="D1043" s="49">
        <v>15</v>
      </c>
      <c r="E1043" s="49" t="s">
        <v>464</v>
      </c>
      <c r="F1043" s="49">
        <v>4</v>
      </c>
      <c r="G1043" s="49">
        <v>7</v>
      </c>
      <c r="H1043" s="49" t="s">
        <v>464</v>
      </c>
      <c r="I1043" s="49" t="s">
        <v>464</v>
      </c>
      <c r="J1043" s="49" t="s">
        <v>464</v>
      </c>
      <c r="K1043" s="49" t="s">
        <v>464</v>
      </c>
      <c r="L1043" s="49">
        <v>51330</v>
      </c>
      <c r="M1043" s="49">
        <v>6452</v>
      </c>
      <c r="N1043" s="49">
        <v>3117</v>
      </c>
      <c r="O1043" s="49">
        <v>3552</v>
      </c>
      <c r="P1043" s="49">
        <v>0</v>
      </c>
      <c r="Q1043" s="49">
        <v>0</v>
      </c>
      <c r="R1043" s="49">
        <v>79</v>
      </c>
      <c r="S1043" s="49">
        <v>0</v>
      </c>
      <c r="T1043" s="49">
        <v>0</v>
      </c>
      <c r="U1043" s="49">
        <v>500</v>
      </c>
      <c r="V1043" s="49">
        <v>0</v>
      </c>
      <c r="W1043" s="49">
        <v>0</v>
      </c>
      <c r="X1043" s="49">
        <v>0</v>
      </c>
      <c r="Y1043" s="49">
        <v>0</v>
      </c>
      <c r="Z1043" s="49">
        <v>0</v>
      </c>
      <c r="AA1043" s="60">
        <v>0</v>
      </c>
      <c r="AB1043" s="49">
        <v>0</v>
      </c>
      <c r="AC1043" s="60">
        <v>0</v>
      </c>
      <c r="AD1043" s="49">
        <v>0</v>
      </c>
      <c r="AE1043" s="60">
        <v>0</v>
      </c>
      <c r="AF1043" s="60">
        <v>0</v>
      </c>
    </row>
    <row r="1044" spans="1:32">
      <c r="A1044" s="62">
        <v>5199000</v>
      </c>
      <c r="B1044" s="49" t="s">
        <v>1041</v>
      </c>
      <c r="C1044" s="49">
        <v>51990</v>
      </c>
      <c r="D1044" s="49">
        <v>0</v>
      </c>
      <c r="E1044" s="49"/>
      <c r="L1044" s="49">
        <v>700</v>
      </c>
      <c r="M1044" s="49">
        <v>90</v>
      </c>
      <c r="N1044" s="49">
        <v>50</v>
      </c>
      <c r="O1044" s="49">
        <v>44</v>
      </c>
      <c r="P1044" s="49">
        <v>0</v>
      </c>
      <c r="Q1044" s="49">
        <v>0</v>
      </c>
      <c r="R1044" s="49">
        <v>69</v>
      </c>
      <c r="S1044" s="49">
        <v>0</v>
      </c>
      <c r="T1044" s="49">
        <v>0</v>
      </c>
      <c r="U1044" s="49">
        <v>500</v>
      </c>
      <c r="V1044" s="49">
        <v>0</v>
      </c>
      <c r="W1044" s="49">
        <v>0</v>
      </c>
      <c r="X1044" s="49">
        <v>0</v>
      </c>
      <c r="Y1044" s="49">
        <v>0</v>
      </c>
      <c r="Z1044" s="49">
        <v>0</v>
      </c>
      <c r="AA1044" s="60">
        <v>0</v>
      </c>
      <c r="AB1044" s="49">
        <v>0</v>
      </c>
      <c r="AC1044" s="60">
        <v>0</v>
      </c>
      <c r="AD1044" s="49">
        <v>0</v>
      </c>
      <c r="AE1044" s="60">
        <v>0</v>
      </c>
      <c r="AF1044" s="60">
        <v>0</v>
      </c>
    </row>
    <row r="1045" spans="1:32">
      <c r="A1045" s="62">
        <v>5199001</v>
      </c>
      <c r="B1045" s="49" t="s">
        <v>1041</v>
      </c>
      <c r="C1045" s="49">
        <v>51990</v>
      </c>
      <c r="D1045" s="49">
        <v>1</v>
      </c>
      <c r="E1045" s="49" t="s">
        <v>464</v>
      </c>
      <c r="F1045" s="49">
        <v>3</v>
      </c>
      <c r="G1045" s="49">
        <v>85</v>
      </c>
      <c r="H1045" s="49" t="s">
        <v>464</v>
      </c>
      <c r="I1045" s="49" t="s">
        <v>464</v>
      </c>
      <c r="J1045" s="49" t="s">
        <v>464</v>
      </c>
      <c r="K1045" s="49" t="s">
        <v>464</v>
      </c>
      <c r="L1045" s="49">
        <v>1540</v>
      </c>
      <c r="M1045" s="49">
        <v>198</v>
      </c>
      <c r="N1045" s="49">
        <v>110</v>
      </c>
      <c r="O1045" s="49">
        <v>96</v>
      </c>
      <c r="P1045" s="49">
        <v>0</v>
      </c>
      <c r="Q1045" s="49">
        <v>0</v>
      </c>
      <c r="R1045" s="49">
        <v>69</v>
      </c>
      <c r="S1045" s="49">
        <v>0</v>
      </c>
      <c r="T1045" s="49">
        <v>0</v>
      </c>
      <c r="U1045" s="49">
        <v>500</v>
      </c>
      <c r="V1045" s="49">
        <v>0</v>
      </c>
      <c r="W1045" s="49">
        <v>0</v>
      </c>
      <c r="X1045" s="49">
        <v>0</v>
      </c>
      <c r="Y1045" s="49">
        <v>0</v>
      </c>
      <c r="Z1045" s="49">
        <v>0</v>
      </c>
      <c r="AA1045" s="60">
        <v>0</v>
      </c>
      <c r="AB1045" s="49">
        <v>0</v>
      </c>
      <c r="AC1045" s="60">
        <v>0</v>
      </c>
      <c r="AD1045" s="49">
        <v>0</v>
      </c>
      <c r="AE1045" s="60">
        <v>0</v>
      </c>
      <c r="AF1045" s="60">
        <v>0</v>
      </c>
    </row>
    <row r="1046" spans="1:32">
      <c r="A1046" s="62">
        <v>5199002</v>
      </c>
      <c r="B1046" s="49" t="s">
        <v>1041</v>
      </c>
      <c r="C1046" s="49">
        <v>51990</v>
      </c>
      <c r="D1046" s="49">
        <v>2</v>
      </c>
      <c r="E1046" s="49">
        <v>100111</v>
      </c>
      <c r="F1046" s="49" t="s">
        <v>464</v>
      </c>
      <c r="G1046" s="49" t="s">
        <v>464</v>
      </c>
      <c r="H1046" s="49" t="s">
        <v>464</v>
      </c>
      <c r="I1046" s="49" t="s">
        <v>464</v>
      </c>
      <c r="J1046" s="49" t="s">
        <v>464</v>
      </c>
      <c r="K1046" s="49" t="s">
        <v>464</v>
      </c>
      <c r="L1046" s="49">
        <v>2590</v>
      </c>
      <c r="M1046" s="49">
        <v>333</v>
      </c>
      <c r="N1046" s="49">
        <v>185</v>
      </c>
      <c r="O1046" s="49">
        <v>162</v>
      </c>
      <c r="P1046" s="49">
        <v>0</v>
      </c>
      <c r="Q1046" s="49">
        <v>0</v>
      </c>
      <c r="R1046" s="49">
        <v>69</v>
      </c>
      <c r="S1046" s="49">
        <v>0</v>
      </c>
      <c r="T1046" s="49">
        <v>0</v>
      </c>
      <c r="U1046" s="49">
        <v>500</v>
      </c>
      <c r="V1046" s="49">
        <v>0</v>
      </c>
      <c r="W1046" s="49">
        <v>0</v>
      </c>
      <c r="X1046" s="49">
        <v>0</v>
      </c>
      <c r="Y1046" s="49">
        <v>0</v>
      </c>
      <c r="Z1046" s="49">
        <v>0</v>
      </c>
      <c r="AA1046" s="60">
        <v>0</v>
      </c>
      <c r="AB1046" s="49">
        <v>0</v>
      </c>
      <c r="AC1046" s="60">
        <v>0</v>
      </c>
      <c r="AD1046" s="49">
        <v>0</v>
      </c>
      <c r="AE1046" s="60">
        <v>0</v>
      </c>
      <c r="AF1046" s="60">
        <v>0</v>
      </c>
    </row>
    <row r="1047" spans="1:32">
      <c r="A1047" s="62">
        <v>5199003</v>
      </c>
      <c r="B1047" s="49" t="s">
        <v>1041</v>
      </c>
      <c r="C1047" s="49">
        <v>51990</v>
      </c>
      <c r="D1047" s="49">
        <v>3</v>
      </c>
      <c r="E1047" s="49" t="s">
        <v>464</v>
      </c>
      <c r="F1047" s="49">
        <v>3</v>
      </c>
      <c r="G1047" s="49">
        <v>165</v>
      </c>
      <c r="H1047" s="49" t="s">
        <v>464</v>
      </c>
      <c r="I1047" s="49" t="s">
        <v>464</v>
      </c>
      <c r="J1047" s="49" t="s">
        <v>464</v>
      </c>
      <c r="K1047" s="49" t="s">
        <v>464</v>
      </c>
      <c r="L1047" s="49">
        <v>3990</v>
      </c>
      <c r="M1047" s="49">
        <v>513</v>
      </c>
      <c r="N1047" s="49">
        <v>285</v>
      </c>
      <c r="O1047" s="49">
        <v>250</v>
      </c>
      <c r="P1047" s="49">
        <v>0</v>
      </c>
      <c r="Q1047" s="49">
        <v>0</v>
      </c>
      <c r="R1047" s="49">
        <v>69</v>
      </c>
      <c r="S1047" s="49">
        <v>0</v>
      </c>
      <c r="T1047" s="49">
        <v>0</v>
      </c>
      <c r="U1047" s="49">
        <v>500</v>
      </c>
      <c r="V1047" s="49">
        <v>0</v>
      </c>
      <c r="W1047" s="49">
        <v>0</v>
      </c>
      <c r="X1047" s="49">
        <v>0</v>
      </c>
      <c r="Y1047" s="49">
        <v>0</v>
      </c>
      <c r="Z1047" s="49">
        <v>0</v>
      </c>
      <c r="AA1047" s="60">
        <v>0</v>
      </c>
      <c r="AB1047" s="49">
        <v>0</v>
      </c>
      <c r="AC1047" s="60">
        <v>0</v>
      </c>
      <c r="AD1047" s="49">
        <v>0</v>
      </c>
      <c r="AE1047" s="60">
        <v>0</v>
      </c>
      <c r="AF1047" s="60">
        <v>0</v>
      </c>
    </row>
    <row r="1048" spans="1:32">
      <c r="A1048" s="62">
        <v>5199004</v>
      </c>
      <c r="B1048" s="49" t="s">
        <v>1041</v>
      </c>
      <c r="C1048" s="49">
        <v>51990</v>
      </c>
      <c r="D1048" s="49">
        <v>4</v>
      </c>
      <c r="E1048" s="49" t="s">
        <v>464</v>
      </c>
      <c r="F1048" s="49">
        <v>2</v>
      </c>
      <c r="G1048" s="49">
        <v>825</v>
      </c>
      <c r="H1048" s="49">
        <v>1</v>
      </c>
      <c r="I1048" s="49">
        <v>110</v>
      </c>
      <c r="J1048" s="49">
        <v>3</v>
      </c>
      <c r="K1048" s="49">
        <v>55</v>
      </c>
      <c r="L1048" s="49">
        <v>5530</v>
      </c>
      <c r="M1048" s="49">
        <v>711</v>
      </c>
      <c r="N1048" s="49">
        <v>395</v>
      </c>
      <c r="O1048" s="49">
        <v>347</v>
      </c>
      <c r="P1048" s="49">
        <v>0</v>
      </c>
      <c r="Q1048" s="49">
        <v>0</v>
      </c>
      <c r="R1048" s="49">
        <v>69</v>
      </c>
      <c r="S1048" s="49">
        <v>0</v>
      </c>
      <c r="T1048" s="49">
        <v>0</v>
      </c>
      <c r="U1048" s="49">
        <v>500</v>
      </c>
      <c r="V1048" s="49">
        <v>0</v>
      </c>
      <c r="W1048" s="49">
        <v>0</v>
      </c>
      <c r="X1048" s="49">
        <v>0</v>
      </c>
      <c r="Y1048" s="49">
        <v>0</v>
      </c>
      <c r="Z1048" s="49">
        <v>0</v>
      </c>
      <c r="AA1048" s="60">
        <v>0</v>
      </c>
      <c r="AB1048" s="49">
        <v>0</v>
      </c>
      <c r="AC1048" s="60">
        <v>0</v>
      </c>
      <c r="AD1048" s="49">
        <v>0</v>
      </c>
      <c r="AE1048" s="60">
        <v>0</v>
      </c>
      <c r="AF1048" s="60">
        <v>0</v>
      </c>
    </row>
    <row r="1049" spans="1:32">
      <c r="A1049" s="62">
        <v>5199005</v>
      </c>
      <c r="B1049" s="49" t="s">
        <v>1041</v>
      </c>
      <c r="C1049" s="49">
        <v>51990</v>
      </c>
      <c r="D1049" s="49">
        <v>5</v>
      </c>
      <c r="E1049" s="49" t="s">
        <v>464</v>
      </c>
      <c r="F1049" s="49">
        <v>4</v>
      </c>
      <c r="G1049" s="49">
        <v>5</v>
      </c>
      <c r="H1049" s="49" t="s">
        <v>464</v>
      </c>
      <c r="I1049" s="49" t="s">
        <v>464</v>
      </c>
      <c r="J1049" s="49" t="s">
        <v>464</v>
      </c>
      <c r="K1049" s="49" t="s">
        <v>464</v>
      </c>
      <c r="L1049" s="49">
        <v>7210</v>
      </c>
      <c r="M1049" s="49">
        <v>927</v>
      </c>
      <c r="N1049" s="49">
        <v>515</v>
      </c>
      <c r="O1049" s="49">
        <v>453</v>
      </c>
      <c r="P1049" s="49">
        <v>0</v>
      </c>
      <c r="Q1049" s="49">
        <v>0</v>
      </c>
      <c r="R1049" s="49">
        <v>69</v>
      </c>
      <c r="S1049" s="49">
        <v>0</v>
      </c>
      <c r="T1049" s="49">
        <v>0</v>
      </c>
      <c r="U1049" s="49">
        <v>500</v>
      </c>
      <c r="V1049" s="49">
        <v>0</v>
      </c>
      <c r="W1049" s="49">
        <v>0</v>
      </c>
      <c r="X1049" s="49">
        <v>0</v>
      </c>
      <c r="Y1049" s="49">
        <v>0</v>
      </c>
      <c r="Z1049" s="49">
        <v>0</v>
      </c>
      <c r="AA1049" s="60">
        <v>0</v>
      </c>
      <c r="AB1049" s="49">
        <v>0</v>
      </c>
      <c r="AC1049" s="60">
        <v>0</v>
      </c>
      <c r="AD1049" s="49">
        <v>0</v>
      </c>
      <c r="AE1049" s="60">
        <v>0</v>
      </c>
      <c r="AF1049" s="60">
        <v>0</v>
      </c>
    </row>
    <row r="1050" spans="1:32">
      <c r="A1050" s="62">
        <v>5199006</v>
      </c>
      <c r="B1050" s="49" t="s">
        <v>1041</v>
      </c>
      <c r="C1050" s="49">
        <v>51990</v>
      </c>
      <c r="D1050" s="49">
        <v>6</v>
      </c>
      <c r="E1050" s="49" t="s">
        <v>464</v>
      </c>
      <c r="F1050" s="49">
        <v>3</v>
      </c>
      <c r="G1050" s="49">
        <v>195</v>
      </c>
      <c r="H1050" s="49" t="s">
        <v>464</v>
      </c>
      <c r="I1050" s="49" t="s">
        <v>464</v>
      </c>
      <c r="J1050" s="49" t="s">
        <v>464</v>
      </c>
      <c r="K1050" s="49" t="s">
        <v>464</v>
      </c>
      <c r="L1050" s="49">
        <v>9030</v>
      </c>
      <c r="M1050" s="49">
        <v>1161</v>
      </c>
      <c r="N1050" s="49">
        <v>645</v>
      </c>
      <c r="O1050" s="49">
        <v>567</v>
      </c>
      <c r="P1050" s="49">
        <v>0</v>
      </c>
      <c r="Q1050" s="49">
        <v>0</v>
      </c>
      <c r="R1050" s="49">
        <v>69</v>
      </c>
      <c r="S1050" s="49">
        <v>0</v>
      </c>
      <c r="T1050" s="49">
        <v>0</v>
      </c>
      <c r="U1050" s="49">
        <v>500</v>
      </c>
      <c r="V1050" s="49">
        <v>0</v>
      </c>
      <c r="W1050" s="49">
        <v>0</v>
      </c>
      <c r="X1050" s="49">
        <v>0</v>
      </c>
      <c r="Y1050" s="49">
        <v>0</v>
      </c>
      <c r="Z1050" s="49">
        <v>0</v>
      </c>
      <c r="AA1050" s="60">
        <v>0</v>
      </c>
      <c r="AB1050" s="49">
        <v>0</v>
      </c>
      <c r="AC1050" s="60">
        <v>0</v>
      </c>
      <c r="AD1050" s="49">
        <v>0</v>
      </c>
      <c r="AE1050" s="60">
        <v>0</v>
      </c>
      <c r="AF1050" s="60">
        <v>0</v>
      </c>
    </row>
    <row r="1051" spans="1:32">
      <c r="A1051" s="62">
        <v>5199007</v>
      </c>
      <c r="B1051" s="49" t="s">
        <v>1041</v>
      </c>
      <c r="C1051" s="49">
        <v>51990</v>
      </c>
      <c r="D1051" s="49">
        <v>7</v>
      </c>
      <c r="E1051" s="49" t="s">
        <v>464</v>
      </c>
      <c r="F1051" s="49">
        <v>21</v>
      </c>
      <c r="G1051" s="49">
        <v>500</v>
      </c>
      <c r="H1051" s="49" t="s">
        <v>464</v>
      </c>
      <c r="I1051" s="49" t="s">
        <v>464</v>
      </c>
      <c r="J1051" s="49" t="s">
        <v>464</v>
      </c>
      <c r="K1051" s="49" t="s">
        <v>464</v>
      </c>
      <c r="L1051" s="49">
        <v>10990</v>
      </c>
      <c r="M1051" s="49">
        <v>1413</v>
      </c>
      <c r="N1051" s="49">
        <v>785</v>
      </c>
      <c r="O1051" s="49">
        <v>690</v>
      </c>
      <c r="P1051" s="49">
        <v>0</v>
      </c>
      <c r="Q1051" s="49">
        <v>0</v>
      </c>
      <c r="R1051" s="49">
        <v>69</v>
      </c>
      <c r="S1051" s="49">
        <v>0</v>
      </c>
      <c r="T1051" s="49">
        <v>0</v>
      </c>
      <c r="U1051" s="49">
        <v>500</v>
      </c>
      <c r="V1051" s="49">
        <v>0</v>
      </c>
      <c r="W1051" s="49">
        <v>0</v>
      </c>
      <c r="X1051" s="49">
        <v>0</v>
      </c>
      <c r="Y1051" s="49">
        <v>0</v>
      </c>
      <c r="Z1051" s="49">
        <v>0</v>
      </c>
      <c r="AA1051" s="60">
        <v>0</v>
      </c>
      <c r="AB1051" s="49">
        <v>0</v>
      </c>
      <c r="AC1051" s="60">
        <v>0</v>
      </c>
      <c r="AD1051" s="49">
        <v>0</v>
      </c>
      <c r="AE1051" s="60">
        <v>0</v>
      </c>
      <c r="AF1051" s="60">
        <v>0</v>
      </c>
    </row>
    <row r="1052" spans="1:32">
      <c r="A1052" s="62">
        <v>5199008</v>
      </c>
      <c r="B1052" s="49" t="s">
        <v>1041</v>
      </c>
      <c r="C1052" s="49">
        <v>51990</v>
      </c>
      <c r="D1052" s="49">
        <v>8</v>
      </c>
      <c r="E1052" s="49">
        <v>100121</v>
      </c>
      <c r="F1052" s="49" t="s">
        <v>464</v>
      </c>
      <c r="G1052" s="49" t="s">
        <v>464</v>
      </c>
      <c r="H1052" s="49" t="s">
        <v>464</v>
      </c>
      <c r="I1052" s="49" t="s">
        <v>464</v>
      </c>
      <c r="J1052" s="49" t="s">
        <v>464</v>
      </c>
      <c r="K1052" s="49" t="s">
        <v>464</v>
      </c>
      <c r="L1052" s="49">
        <v>13090</v>
      </c>
      <c r="M1052" s="49">
        <v>1683</v>
      </c>
      <c r="N1052" s="49">
        <v>935</v>
      </c>
      <c r="O1052" s="49">
        <v>822</v>
      </c>
      <c r="P1052" s="49">
        <v>0</v>
      </c>
      <c r="Q1052" s="49">
        <v>0</v>
      </c>
      <c r="R1052" s="49">
        <v>69</v>
      </c>
      <c r="S1052" s="49">
        <v>0</v>
      </c>
      <c r="T1052" s="49">
        <v>0</v>
      </c>
      <c r="U1052" s="49">
        <v>500</v>
      </c>
      <c r="V1052" s="49">
        <v>0</v>
      </c>
      <c r="W1052" s="49">
        <v>0</v>
      </c>
      <c r="X1052" s="49">
        <v>0</v>
      </c>
      <c r="Y1052" s="49">
        <v>0</v>
      </c>
      <c r="Z1052" s="49">
        <v>0</v>
      </c>
      <c r="AA1052" s="60">
        <v>0</v>
      </c>
      <c r="AB1052" s="49">
        <v>0</v>
      </c>
      <c r="AC1052" s="60">
        <v>0</v>
      </c>
      <c r="AD1052" s="49">
        <v>0</v>
      </c>
      <c r="AE1052" s="60">
        <v>0</v>
      </c>
      <c r="AF1052" s="60">
        <v>0</v>
      </c>
    </row>
    <row r="1053" spans="1:32">
      <c r="A1053" s="62">
        <v>5199009</v>
      </c>
      <c r="B1053" s="49" t="s">
        <v>1041</v>
      </c>
      <c r="C1053" s="49">
        <v>51990</v>
      </c>
      <c r="D1053" s="49">
        <v>9</v>
      </c>
      <c r="E1053" s="49" t="s">
        <v>464</v>
      </c>
      <c r="F1053" s="49">
        <v>2</v>
      </c>
      <c r="G1053" s="49">
        <v>1275</v>
      </c>
      <c r="H1053" s="49">
        <v>1</v>
      </c>
      <c r="I1053" s="49">
        <v>170</v>
      </c>
      <c r="J1053" s="49">
        <v>3</v>
      </c>
      <c r="K1053" s="49">
        <v>85</v>
      </c>
      <c r="L1053" s="49">
        <v>15330</v>
      </c>
      <c r="M1053" s="49">
        <v>1971</v>
      </c>
      <c r="N1053" s="49">
        <v>1095</v>
      </c>
      <c r="O1053" s="49">
        <v>963</v>
      </c>
      <c r="P1053" s="49">
        <v>0</v>
      </c>
      <c r="Q1053" s="49">
        <v>0</v>
      </c>
      <c r="R1053" s="49">
        <v>69</v>
      </c>
      <c r="S1053" s="49">
        <v>0</v>
      </c>
      <c r="T1053" s="49">
        <v>0</v>
      </c>
      <c r="U1053" s="49">
        <v>500</v>
      </c>
      <c r="V1053" s="49">
        <v>0</v>
      </c>
      <c r="W1053" s="49">
        <v>0</v>
      </c>
      <c r="X1053" s="49">
        <v>0</v>
      </c>
      <c r="Y1053" s="49">
        <v>0</v>
      </c>
      <c r="Z1053" s="49">
        <v>0</v>
      </c>
      <c r="AA1053" s="60">
        <v>0</v>
      </c>
      <c r="AB1053" s="49">
        <v>0</v>
      </c>
      <c r="AC1053" s="60">
        <v>0</v>
      </c>
      <c r="AD1053" s="49">
        <v>0</v>
      </c>
      <c r="AE1053" s="60">
        <v>0</v>
      </c>
      <c r="AF1053" s="60">
        <v>0</v>
      </c>
    </row>
    <row r="1054" spans="1:32">
      <c r="A1054" s="62">
        <v>5199010</v>
      </c>
      <c r="B1054" s="49" t="s">
        <v>1041</v>
      </c>
      <c r="C1054" s="49">
        <v>51990</v>
      </c>
      <c r="D1054" s="49">
        <v>10</v>
      </c>
      <c r="E1054" s="49" t="s">
        <v>464</v>
      </c>
      <c r="F1054" s="49">
        <v>4</v>
      </c>
      <c r="G1054" s="49">
        <v>6</v>
      </c>
      <c r="H1054" s="49" t="s">
        <v>464</v>
      </c>
      <c r="I1054" s="49" t="s">
        <v>464</v>
      </c>
      <c r="J1054" s="49" t="s">
        <v>464</v>
      </c>
      <c r="K1054" s="49" t="s">
        <v>464</v>
      </c>
      <c r="L1054" s="49">
        <v>17710</v>
      </c>
      <c r="M1054" s="49">
        <v>2277</v>
      </c>
      <c r="N1054" s="49">
        <v>1265</v>
      </c>
      <c r="O1054" s="49">
        <v>1113</v>
      </c>
      <c r="P1054" s="49">
        <v>0</v>
      </c>
      <c r="Q1054" s="49">
        <v>0</v>
      </c>
      <c r="R1054" s="49">
        <v>69</v>
      </c>
      <c r="S1054" s="49">
        <v>0</v>
      </c>
      <c r="T1054" s="49">
        <v>0</v>
      </c>
      <c r="U1054" s="49">
        <v>500</v>
      </c>
      <c r="V1054" s="49">
        <v>0</v>
      </c>
      <c r="W1054" s="49">
        <v>0</v>
      </c>
      <c r="X1054" s="49">
        <v>0</v>
      </c>
      <c r="Y1054" s="49">
        <v>0</v>
      </c>
      <c r="Z1054" s="49">
        <v>0</v>
      </c>
      <c r="AA1054" s="60">
        <v>0</v>
      </c>
      <c r="AB1054" s="49">
        <v>0</v>
      </c>
      <c r="AC1054" s="60">
        <v>0</v>
      </c>
      <c r="AD1054" s="49">
        <v>0</v>
      </c>
      <c r="AE1054" s="60">
        <v>0</v>
      </c>
      <c r="AF1054" s="60">
        <v>0</v>
      </c>
    </row>
    <row r="1055" spans="1:32">
      <c r="A1055" s="62">
        <v>5199011</v>
      </c>
      <c r="B1055" s="49" t="s">
        <v>1041</v>
      </c>
      <c r="C1055" s="49">
        <v>51990</v>
      </c>
      <c r="D1055" s="49">
        <v>11</v>
      </c>
      <c r="E1055" s="49" t="s">
        <v>464</v>
      </c>
      <c r="F1055" s="49">
        <v>3</v>
      </c>
      <c r="G1055" s="49">
        <v>345</v>
      </c>
      <c r="H1055" s="49" t="s">
        <v>464</v>
      </c>
      <c r="I1055" s="49" t="s">
        <v>464</v>
      </c>
      <c r="J1055" s="49" t="s">
        <v>464</v>
      </c>
      <c r="K1055" s="49" t="s">
        <v>464</v>
      </c>
      <c r="L1055" s="49">
        <v>20930</v>
      </c>
      <c r="M1055" s="49">
        <v>2691</v>
      </c>
      <c r="N1055" s="49">
        <v>1495</v>
      </c>
      <c r="O1055" s="49">
        <v>1315</v>
      </c>
      <c r="P1055" s="49">
        <v>0</v>
      </c>
      <c r="Q1055" s="49">
        <v>0</v>
      </c>
      <c r="R1055" s="49">
        <v>69</v>
      </c>
      <c r="S1055" s="49">
        <v>0</v>
      </c>
      <c r="T1055" s="49">
        <v>0</v>
      </c>
      <c r="U1055" s="49">
        <v>500</v>
      </c>
      <c r="V1055" s="49">
        <v>0</v>
      </c>
      <c r="W1055" s="49">
        <v>0</v>
      </c>
      <c r="X1055" s="49">
        <v>0</v>
      </c>
      <c r="Y1055" s="49">
        <v>0</v>
      </c>
      <c r="Z1055" s="49">
        <v>0</v>
      </c>
      <c r="AA1055" s="60">
        <v>0</v>
      </c>
      <c r="AB1055" s="49">
        <v>0</v>
      </c>
      <c r="AC1055" s="60">
        <v>0</v>
      </c>
      <c r="AD1055" s="49">
        <v>0</v>
      </c>
      <c r="AE1055" s="60">
        <v>0</v>
      </c>
      <c r="AF1055" s="60">
        <v>0</v>
      </c>
    </row>
    <row r="1056" spans="1:32">
      <c r="A1056" s="62">
        <v>5199012</v>
      </c>
      <c r="B1056" s="49" t="s">
        <v>1041</v>
      </c>
      <c r="C1056" s="49">
        <v>51990</v>
      </c>
      <c r="D1056" s="49">
        <v>12</v>
      </c>
      <c r="E1056" s="49" t="s">
        <v>464</v>
      </c>
      <c r="F1056" s="49">
        <v>19</v>
      </c>
      <c r="G1056" s="49">
        <v>1000</v>
      </c>
      <c r="H1056" s="49" t="s">
        <v>464</v>
      </c>
      <c r="I1056" s="49" t="s">
        <v>464</v>
      </c>
      <c r="J1056" s="49" t="s">
        <v>464</v>
      </c>
      <c r="K1056" s="49" t="s">
        <v>464</v>
      </c>
      <c r="L1056" s="49">
        <v>25340</v>
      </c>
      <c r="M1056" s="49">
        <v>3258</v>
      </c>
      <c r="N1056" s="49">
        <v>1810</v>
      </c>
      <c r="O1056" s="49">
        <v>1592</v>
      </c>
      <c r="P1056" s="49">
        <v>0</v>
      </c>
      <c r="Q1056" s="49">
        <v>0</v>
      </c>
      <c r="R1056" s="49">
        <v>69</v>
      </c>
      <c r="S1056" s="49">
        <v>0</v>
      </c>
      <c r="T1056" s="49">
        <v>0</v>
      </c>
      <c r="U1056" s="49">
        <v>500</v>
      </c>
      <c r="V1056" s="49">
        <v>0</v>
      </c>
      <c r="W1056" s="49">
        <v>0</v>
      </c>
      <c r="X1056" s="49">
        <v>0</v>
      </c>
      <c r="Y1056" s="49">
        <v>0</v>
      </c>
      <c r="Z1056" s="49">
        <v>0</v>
      </c>
      <c r="AA1056" s="60">
        <v>0</v>
      </c>
      <c r="AB1056" s="49">
        <v>0</v>
      </c>
      <c r="AC1056" s="60">
        <v>0</v>
      </c>
      <c r="AD1056" s="49">
        <v>0</v>
      </c>
      <c r="AE1056" s="60">
        <v>0</v>
      </c>
      <c r="AF1056" s="60">
        <v>0</v>
      </c>
    </row>
    <row r="1057" spans="1:32">
      <c r="A1057" s="62">
        <v>5199013</v>
      </c>
      <c r="B1057" s="49" t="s">
        <v>1041</v>
      </c>
      <c r="C1057" s="49">
        <v>51990</v>
      </c>
      <c r="D1057" s="49">
        <v>13</v>
      </c>
      <c r="E1057" s="49">
        <v>100131</v>
      </c>
      <c r="F1057" s="49" t="s">
        <v>464</v>
      </c>
      <c r="G1057" s="49" t="s">
        <v>464</v>
      </c>
      <c r="H1057" s="49" t="s">
        <v>464</v>
      </c>
      <c r="I1057" s="49" t="s">
        <v>464</v>
      </c>
      <c r="J1057" s="49" t="s">
        <v>464</v>
      </c>
      <c r="K1057" s="49" t="s">
        <v>464</v>
      </c>
      <c r="L1057" s="49">
        <v>31360</v>
      </c>
      <c r="M1057" s="49">
        <v>4032</v>
      </c>
      <c r="N1057" s="49">
        <v>2240</v>
      </c>
      <c r="O1057" s="49">
        <v>1971</v>
      </c>
      <c r="P1057" s="49">
        <v>0</v>
      </c>
      <c r="Q1057" s="49">
        <v>0</v>
      </c>
      <c r="R1057" s="49">
        <v>69</v>
      </c>
      <c r="S1057" s="49">
        <v>0</v>
      </c>
      <c r="T1057" s="49">
        <v>0</v>
      </c>
      <c r="U1057" s="49">
        <v>500</v>
      </c>
      <c r="V1057" s="49">
        <v>0</v>
      </c>
      <c r="W1057" s="49">
        <v>0</v>
      </c>
      <c r="X1057" s="49">
        <v>0</v>
      </c>
      <c r="Y1057" s="49">
        <v>0</v>
      </c>
      <c r="Z1057" s="49">
        <v>0</v>
      </c>
      <c r="AA1057" s="60">
        <v>0</v>
      </c>
      <c r="AB1057" s="49">
        <v>0</v>
      </c>
      <c r="AC1057" s="60">
        <v>0</v>
      </c>
      <c r="AD1057" s="49">
        <v>0</v>
      </c>
      <c r="AE1057" s="60">
        <v>0</v>
      </c>
      <c r="AF1057" s="60">
        <v>0</v>
      </c>
    </row>
    <row r="1058" spans="1:32">
      <c r="A1058" s="62">
        <v>5199014</v>
      </c>
      <c r="B1058" s="49" t="s">
        <v>1041</v>
      </c>
      <c r="C1058" s="49">
        <v>51990</v>
      </c>
      <c r="D1058" s="49">
        <v>14</v>
      </c>
      <c r="E1058" s="49" t="s">
        <v>464</v>
      </c>
      <c r="F1058" s="49">
        <v>2</v>
      </c>
      <c r="G1058" s="49">
        <v>4575</v>
      </c>
      <c r="H1058" s="49">
        <v>1</v>
      </c>
      <c r="I1058" s="49">
        <v>610</v>
      </c>
      <c r="J1058" s="49">
        <v>3</v>
      </c>
      <c r="K1058" s="49">
        <v>305</v>
      </c>
      <c r="L1058" s="49">
        <v>39550</v>
      </c>
      <c r="M1058" s="49">
        <v>5085</v>
      </c>
      <c r="N1058" s="49">
        <v>2825</v>
      </c>
      <c r="O1058" s="49">
        <v>2486</v>
      </c>
      <c r="P1058" s="49">
        <v>0</v>
      </c>
      <c r="Q1058" s="49">
        <v>0</v>
      </c>
      <c r="R1058" s="49">
        <v>69</v>
      </c>
      <c r="S1058" s="49">
        <v>0</v>
      </c>
      <c r="T1058" s="49">
        <v>0</v>
      </c>
      <c r="U1058" s="49">
        <v>500</v>
      </c>
      <c r="V1058" s="49">
        <v>0</v>
      </c>
      <c r="W1058" s="49">
        <v>0</v>
      </c>
      <c r="X1058" s="49">
        <v>0</v>
      </c>
      <c r="Y1058" s="49">
        <v>0</v>
      </c>
      <c r="Z1058" s="49">
        <v>0</v>
      </c>
      <c r="AA1058" s="60">
        <v>0</v>
      </c>
      <c r="AB1058" s="49">
        <v>0</v>
      </c>
      <c r="AC1058" s="60">
        <v>0</v>
      </c>
      <c r="AD1058" s="49">
        <v>0</v>
      </c>
      <c r="AE1058" s="60">
        <v>0</v>
      </c>
      <c r="AF1058" s="60">
        <v>0</v>
      </c>
    </row>
    <row r="1059" spans="1:32">
      <c r="A1059" s="62">
        <v>5199015</v>
      </c>
      <c r="B1059" s="49" t="s">
        <v>1041</v>
      </c>
      <c r="C1059" s="49">
        <v>51990</v>
      </c>
      <c r="D1059" s="49">
        <v>15</v>
      </c>
      <c r="E1059" s="49" t="s">
        <v>464</v>
      </c>
      <c r="F1059" s="49">
        <v>4</v>
      </c>
      <c r="G1059" s="49">
        <v>7</v>
      </c>
      <c r="H1059" s="49" t="s">
        <v>464</v>
      </c>
      <c r="I1059" s="49" t="s">
        <v>464</v>
      </c>
      <c r="J1059" s="49" t="s">
        <v>464</v>
      </c>
      <c r="K1059" s="49" t="s">
        <v>464</v>
      </c>
      <c r="L1059" s="49">
        <v>50750</v>
      </c>
      <c r="M1059" s="49">
        <v>6525</v>
      </c>
      <c r="N1059" s="49">
        <v>3625</v>
      </c>
      <c r="O1059" s="49">
        <v>3190</v>
      </c>
      <c r="P1059" s="49">
        <v>0</v>
      </c>
      <c r="Q1059" s="49">
        <v>0</v>
      </c>
      <c r="R1059" s="49">
        <v>69</v>
      </c>
      <c r="S1059" s="49">
        <v>0</v>
      </c>
      <c r="T1059" s="49">
        <v>0</v>
      </c>
      <c r="U1059" s="49">
        <v>500</v>
      </c>
      <c r="V1059" s="49">
        <v>0</v>
      </c>
      <c r="W1059" s="49">
        <v>0</v>
      </c>
      <c r="X1059" s="49">
        <v>0</v>
      </c>
      <c r="Y1059" s="49">
        <v>0</v>
      </c>
      <c r="Z1059" s="49">
        <v>0</v>
      </c>
      <c r="AA1059" s="60">
        <v>0</v>
      </c>
      <c r="AB1059" s="49">
        <v>0</v>
      </c>
      <c r="AC1059" s="60">
        <v>0</v>
      </c>
      <c r="AD1059" s="49">
        <v>0</v>
      </c>
      <c r="AE1059" s="60">
        <v>0</v>
      </c>
      <c r="AF1059" s="60">
        <v>0</v>
      </c>
    </row>
    <row r="1060" spans="1:32">
      <c r="A1060" s="62">
        <v>5399100</v>
      </c>
      <c r="B1060" s="49" t="s">
        <v>1042</v>
      </c>
      <c r="C1060" s="49">
        <v>53991</v>
      </c>
      <c r="D1060" s="49">
        <v>0</v>
      </c>
      <c r="E1060" s="49"/>
      <c r="L1060" s="49">
        <v>658</v>
      </c>
      <c r="M1060" s="49">
        <v>104</v>
      </c>
      <c r="N1060" s="49">
        <v>48</v>
      </c>
      <c r="O1060" s="49">
        <v>41</v>
      </c>
      <c r="P1060" s="49">
        <v>0</v>
      </c>
      <c r="Q1060" s="49">
        <v>0</v>
      </c>
      <c r="R1060" s="49">
        <v>88</v>
      </c>
      <c r="S1060" s="49">
        <v>0</v>
      </c>
      <c r="T1060" s="49">
        <v>0</v>
      </c>
      <c r="U1060" s="49">
        <v>500</v>
      </c>
      <c r="V1060" s="49">
        <v>0</v>
      </c>
      <c r="W1060" s="49">
        <v>0</v>
      </c>
      <c r="X1060" s="49">
        <v>0</v>
      </c>
      <c r="Y1060" s="49">
        <v>0</v>
      </c>
      <c r="Z1060" s="49">
        <v>0</v>
      </c>
      <c r="AA1060" s="60">
        <v>0</v>
      </c>
      <c r="AB1060" s="49">
        <v>0</v>
      </c>
      <c r="AC1060" s="60">
        <v>0</v>
      </c>
      <c r="AD1060" s="49">
        <v>0</v>
      </c>
      <c r="AE1060" s="60">
        <v>0</v>
      </c>
      <c r="AF1060" s="60">
        <v>0</v>
      </c>
    </row>
    <row r="1061" spans="1:32">
      <c r="A1061" s="62">
        <v>5399101</v>
      </c>
      <c r="B1061" s="49" t="s">
        <v>1042</v>
      </c>
      <c r="C1061" s="49">
        <v>53991</v>
      </c>
      <c r="D1061" s="49">
        <v>1</v>
      </c>
      <c r="E1061" s="49" t="s">
        <v>464</v>
      </c>
      <c r="F1061" s="49">
        <v>1</v>
      </c>
      <c r="G1061" s="49">
        <v>170</v>
      </c>
      <c r="H1061" s="49" t="s">
        <v>464</v>
      </c>
      <c r="I1061" s="49" t="s">
        <v>464</v>
      </c>
      <c r="J1061" s="49" t="s">
        <v>464</v>
      </c>
      <c r="K1061" s="49" t="s">
        <v>464</v>
      </c>
      <c r="L1061" s="49">
        <v>1447</v>
      </c>
      <c r="M1061" s="49">
        <v>228</v>
      </c>
      <c r="N1061" s="49">
        <v>105</v>
      </c>
      <c r="O1061" s="49">
        <v>90</v>
      </c>
      <c r="P1061" s="49">
        <v>0</v>
      </c>
      <c r="Q1061" s="49">
        <v>0</v>
      </c>
      <c r="R1061" s="49">
        <v>88</v>
      </c>
      <c r="S1061" s="49">
        <v>0</v>
      </c>
      <c r="T1061" s="49">
        <v>0</v>
      </c>
      <c r="U1061" s="49">
        <v>500</v>
      </c>
      <c r="V1061" s="49">
        <v>0</v>
      </c>
      <c r="W1061" s="49">
        <v>0</v>
      </c>
      <c r="X1061" s="49">
        <v>0</v>
      </c>
      <c r="Y1061" s="49">
        <v>0</v>
      </c>
      <c r="Z1061" s="49">
        <v>0</v>
      </c>
      <c r="AA1061" s="60">
        <v>0</v>
      </c>
      <c r="AB1061" s="49">
        <v>0</v>
      </c>
      <c r="AC1061" s="60">
        <v>0</v>
      </c>
      <c r="AD1061" s="49">
        <v>0</v>
      </c>
      <c r="AE1061" s="60">
        <v>0</v>
      </c>
      <c r="AF1061" s="60">
        <v>0</v>
      </c>
    </row>
    <row r="1062" spans="1:32">
      <c r="A1062" s="62">
        <v>5399102</v>
      </c>
      <c r="B1062" s="49" t="s">
        <v>1042</v>
      </c>
      <c r="C1062" s="49">
        <v>53991</v>
      </c>
      <c r="D1062" s="49">
        <v>2</v>
      </c>
      <c r="E1062" s="49">
        <v>100311</v>
      </c>
      <c r="F1062" s="49" t="s">
        <v>464</v>
      </c>
      <c r="G1062" s="49" t="s">
        <v>464</v>
      </c>
      <c r="H1062" s="49" t="s">
        <v>464</v>
      </c>
      <c r="I1062" s="49" t="s">
        <v>464</v>
      </c>
      <c r="J1062" s="49" t="s">
        <v>464</v>
      </c>
      <c r="K1062" s="49" t="s">
        <v>464</v>
      </c>
      <c r="L1062" s="49">
        <v>2434</v>
      </c>
      <c r="M1062" s="49">
        <v>384</v>
      </c>
      <c r="N1062" s="49">
        <v>177</v>
      </c>
      <c r="O1062" s="49">
        <v>151</v>
      </c>
      <c r="P1062" s="49">
        <v>0</v>
      </c>
      <c r="Q1062" s="49">
        <v>0</v>
      </c>
      <c r="R1062" s="49">
        <v>88</v>
      </c>
      <c r="S1062" s="49">
        <v>0</v>
      </c>
      <c r="T1062" s="49">
        <v>0</v>
      </c>
      <c r="U1062" s="49">
        <v>500</v>
      </c>
      <c r="V1062" s="49">
        <v>0</v>
      </c>
      <c r="W1062" s="49">
        <v>0</v>
      </c>
      <c r="X1062" s="49">
        <v>0</v>
      </c>
      <c r="Y1062" s="49">
        <v>0</v>
      </c>
      <c r="Z1062" s="49">
        <v>0</v>
      </c>
      <c r="AA1062" s="60">
        <v>0</v>
      </c>
      <c r="AB1062" s="49">
        <v>0</v>
      </c>
      <c r="AC1062" s="60">
        <v>0</v>
      </c>
      <c r="AD1062" s="49">
        <v>0</v>
      </c>
      <c r="AE1062" s="60">
        <v>0</v>
      </c>
      <c r="AF1062" s="60">
        <v>0</v>
      </c>
    </row>
    <row r="1063" spans="1:32">
      <c r="A1063" s="62">
        <v>5399103</v>
      </c>
      <c r="B1063" s="49" t="s">
        <v>1042</v>
      </c>
      <c r="C1063" s="49">
        <v>53991</v>
      </c>
      <c r="D1063" s="49">
        <v>3</v>
      </c>
      <c r="E1063" s="49" t="s">
        <v>464</v>
      </c>
      <c r="F1063" s="49">
        <v>1</v>
      </c>
      <c r="G1063" s="49">
        <v>330</v>
      </c>
      <c r="H1063" s="49" t="s">
        <v>464</v>
      </c>
      <c r="I1063" s="49" t="s">
        <v>464</v>
      </c>
      <c r="J1063" s="49" t="s">
        <v>464</v>
      </c>
      <c r="K1063" s="49" t="s">
        <v>464</v>
      </c>
      <c r="L1063" s="49">
        <v>3750</v>
      </c>
      <c r="M1063" s="49">
        <v>592</v>
      </c>
      <c r="N1063" s="49">
        <v>273</v>
      </c>
      <c r="O1063" s="49">
        <v>233</v>
      </c>
      <c r="P1063" s="49">
        <v>0</v>
      </c>
      <c r="Q1063" s="49">
        <v>0</v>
      </c>
      <c r="R1063" s="49">
        <v>88</v>
      </c>
      <c r="S1063" s="49">
        <v>0</v>
      </c>
      <c r="T1063" s="49">
        <v>0</v>
      </c>
      <c r="U1063" s="49">
        <v>500</v>
      </c>
      <c r="V1063" s="49">
        <v>0</v>
      </c>
      <c r="W1063" s="49">
        <v>0</v>
      </c>
      <c r="X1063" s="49">
        <v>0</v>
      </c>
      <c r="Y1063" s="49">
        <v>0</v>
      </c>
      <c r="Z1063" s="49">
        <v>0</v>
      </c>
      <c r="AA1063" s="60">
        <v>0</v>
      </c>
      <c r="AB1063" s="49">
        <v>0</v>
      </c>
      <c r="AC1063" s="60">
        <v>0</v>
      </c>
      <c r="AD1063" s="49">
        <v>0</v>
      </c>
      <c r="AE1063" s="60">
        <v>0</v>
      </c>
      <c r="AF1063" s="60">
        <v>0</v>
      </c>
    </row>
    <row r="1064" spans="1:32">
      <c r="A1064" s="62">
        <v>5399104</v>
      </c>
      <c r="B1064" s="49" t="s">
        <v>1042</v>
      </c>
      <c r="C1064" s="49">
        <v>53991</v>
      </c>
      <c r="D1064" s="49">
        <v>4</v>
      </c>
      <c r="E1064" s="49" t="s">
        <v>464</v>
      </c>
      <c r="F1064" s="49">
        <v>2</v>
      </c>
      <c r="G1064" s="49">
        <v>825</v>
      </c>
      <c r="H1064" s="49">
        <v>1</v>
      </c>
      <c r="I1064" s="49">
        <v>110</v>
      </c>
      <c r="J1064" s="49">
        <v>3</v>
      </c>
      <c r="K1064" s="49">
        <v>55</v>
      </c>
      <c r="L1064" s="49">
        <v>5198</v>
      </c>
      <c r="M1064" s="49">
        <v>821</v>
      </c>
      <c r="N1064" s="49">
        <v>379</v>
      </c>
      <c r="O1064" s="49">
        <v>323</v>
      </c>
      <c r="P1064" s="49">
        <v>0</v>
      </c>
      <c r="Q1064" s="49">
        <v>0</v>
      </c>
      <c r="R1064" s="49">
        <v>88</v>
      </c>
      <c r="S1064" s="49">
        <v>0</v>
      </c>
      <c r="T1064" s="49">
        <v>0</v>
      </c>
      <c r="U1064" s="49">
        <v>500</v>
      </c>
      <c r="V1064" s="49">
        <v>0</v>
      </c>
      <c r="W1064" s="49">
        <v>0</v>
      </c>
      <c r="X1064" s="49">
        <v>0</v>
      </c>
      <c r="Y1064" s="49">
        <v>0</v>
      </c>
      <c r="Z1064" s="49">
        <v>0</v>
      </c>
      <c r="AA1064" s="60">
        <v>0</v>
      </c>
      <c r="AB1064" s="49">
        <v>0</v>
      </c>
      <c r="AC1064" s="60">
        <v>0</v>
      </c>
      <c r="AD1064" s="49">
        <v>0</v>
      </c>
      <c r="AE1064" s="60">
        <v>0</v>
      </c>
      <c r="AF1064" s="60">
        <v>0</v>
      </c>
    </row>
    <row r="1065" spans="1:32">
      <c r="A1065" s="62">
        <v>5399105</v>
      </c>
      <c r="B1065" s="49" t="s">
        <v>1042</v>
      </c>
      <c r="C1065" s="49">
        <v>53991</v>
      </c>
      <c r="D1065" s="49">
        <v>5</v>
      </c>
      <c r="E1065" s="49" t="s">
        <v>464</v>
      </c>
      <c r="F1065" s="49">
        <v>4</v>
      </c>
      <c r="G1065" s="49">
        <v>5</v>
      </c>
      <c r="H1065" s="49" t="s">
        <v>464</v>
      </c>
      <c r="I1065" s="49" t="s">
        <v>464</v>
      </c>
      <c r="J1065" s="49" t="s">
        <v>464</v>
      </c>
      <c r="K1065" s="49" t="s">
        <v>464</v>
      </c>
      <c r="L1065" s="49">
        <v>6777</v>
      </c>
      <c r="M1065" s="49">
        <v>1071</v>
      </c>
      <c r="N1065" s="49">
        <v>494</v>
      </c>
      <c r="O1065" s="49">
        <v>422</v>
      </c>
      <c r="P1065" s="49">
        <v>0</v>
      </c>
      <c r="Q1065" s="49">
        <v>0</v>
      </c>
      <c r="R1065" s="49">
        <v>88</v>
      </c>
      <c r="S1065" s="49">
        <v>0</v>
      </c>
      <c r="T1065" s="49">
        <v>0</v>
      </c>
      <c r="U1065" s="49">
        <v>500</v>
      </c>
      <c r="V1065" s="49">
        <v>0</v>
      </c>
      <c r="W1065" s="49">
        <v>0</v>
      </c>
      <c r="X1065" s="49">
        <v>0</v>
      </c>
      <c r="Y1065" s="49">
        <v>0</v>
      </c>
      <c r="Z1065" s="49">
        <v>0</v>
      </c>
      <c r="AA1065" s="60">
        <v>0</v>
      </c>
      <c r="AB1065" s="49">
        <v>0</v>
      </c>
      <c r="AC1065" s="60">
        <v>0</v>
      </c>
      <c r="AD1065" s="49">
        <v>0</v>
      </c>
      <c r="AE1065" s="60">
        <v>0</v>
      </c>
      <c r="AF1065" s="60">
        <v>0</v>
      </c>
    </row>
    <row r="1066" spans="1:32">
      <c r="A1066" s="62">
        <v>5399106</v>
      </c>
      <c r="B1066" s="49" t="s">
        <v>1042</v>
      </c>
      <c r="C1066" s="49">
        <v>53991</v>
      </c>
      <c r="D1066" s="49">
        <v>6</v>
      </c>
      <c r="E1066" s="49" t="s">
        <v>464</v>
      </c>
      <c r="F1066" s="49">
        <v>1</v>
      </c>
      <c r="G1066" s="49">
        <v>390</v>
      </c>
      <c r="H1066" s="49" t="s">
        <v>464</v>
      </c>
      <c r="I1066" s="49" t="s">
        <v>464</v>
      </c>
      <c r="J1066" s="49" t="s">
        <v>464</v>
      </c>
      <c r="K1066" s="49" t="s">
        <v>464</v>
      </c>
      <c r="L1066" s="49">
        <v>8488</v>
      </c>
      <c r="M1066" s="49">
        <v>1341</v>
      </c>
      <c r="N1066" s="49">
        <v>619</v>
      </c>
      <c r="O1066" s="49">
        <v>528</v>
      </c>
      <c r="P1066" s="49">
        <v>0</v>
      </c>
      <c r="Q1066" s="49">
        <v>0</v>
      </c>
      <c r="R1066" s="49">
        <v>88</v>
      </c>
      <c r="S1066" s="49">
        <v>0</v>
      </c>
      <c r="T1066" s="49">
        <v>0</v>
      </c>
      <c r="U1066" s="49">
        <v>500</v>
      </c>
      <c r="V1066" s="49">
        <v>0</v>
      </c>
      <c r="W1066" s="49">
        <v>0</v>
      </c>
      <c r="X1066" s="49">
        <v>0</v>
      </c>
      <c r="Y1066" s="49">
        <v>0</v>
      </c>
      <c r="Z1066" s="49">
        <v>0</v>
      </c>
      <c r="AA1066" s="60">
        <v>0</v>
      </c>
      <c r="AB1066" s="49">
        <v>0</v>
      </c>
      <c r="AC1066" s="60">
        <v>0</v>
      </c>
      <c r="AD1066" s="49">
        <v>0</v>
      </c>
      <c r="AE1066" s="60">
        <v>0</v>
      </c>
      <c r="AF1066" s="60">
        <v>0</v>
      </c>
    </row>
    <row r="1067" spans="1:32">
      <c r="A1067" s="62">
        <v>5399107</v>
      </c>
      <c r="B1067" s="49" t="s">
        <v>1042</v>
      </c>
      <c r="C1067" s="49">
        <v>53991</v>
      </c>
      <c r="D1067" s="49">
        <v>7</v>
      </c>
      <c r="E1067" s="49" t="s">
        <v>464</v>
      </c>
      <c r="F1067" s="49">
        <v>20</v>
      </c>
      <c r="G1067" s="49">
        <v>500</v>
      </c>
      <c r="H1067" s="49" t="s">
        <v>464</v>
      </c>
      <c r="I1067" s="49" t="s">
        <v>464</v>
      </c>
      <c r="J1067" s="49" t="s">
        <v>464</v>
      </c>
      <c r="K1067" s="49" t="s">
        <v>464</v>
      </c>
      <c r="L1067" s="49">
        <v>10330</v>
      </c>
      <c r="M1067" s="49">
        <v>1632</v>
      </c>
      <c r="N1067" s="49">
        <v>753</v>
      </c>
      <c r="O1067" s="49">
        <v>643</v>
      </c>
      <c r="P1067" s="49">
        <v>0</v>
      </c>
      <c r="Q1067" s="49">
        <v>0</v>
      </c>
      <c r="R1067" s="49">
        <v>88</v>
      </c>
      <c r="S1067" s="49">
        <v>0</v>
      </c>
      <c r="T1067" s="49">
        <v>0</v>
      </c>
      <c r="U1067" s="49">
        <v>500</v>
      </c>
      <c r="V1067" s="49">
        <v>0</v>
      </c>
      <c r="W1067" s="49">
        <v>0</v>
      </c>
      <c r="X1067" s="49">
        <v>0</v>
      </c>
      <c r="Y1067" s="49">
        <v>0</v>
      </c>
      <c r="Z1067" s="49">
        <v>0</v>
      </c>
      <c r="AA1067" s="60">
        <v>0</v>
      </c>
      <c r="AB1067" s="49">
        <v>0</v>
      </c>
      <c r="AC1067" s="60">
        <v>0</v>
      </c>
      <c r="AD1067" s="49">
        <v>0</v>
      </c>
      <c r="AE1067" s="60">
        <v>0</v>
      </c>
      <c r="AF1067" s="60">
        <v>0</v>
      </c>
    </row>
    <row r="1068" spans="1:32">
      <c r="A1068" s="62">
        <v>5399108</v>
      </c>
      <c r="B1068" s="49" t="s">
        <v>1042</v>
      </c>
      <c r="C1068" s="49">
        <v>53991</v>
      </c>
      <c r="D1068" s="49">
        <v>8</v>
      </c>
      <c r="E1068" s="49">
        <v>100321</v>
      </c>
      <c r="F1068" s="49" t="s">
        <v>464</v>
      </c>
      <c r="G1068" s="49" t="s">
        <v>464</v>
      </c>
      <c r="H1068" s="49" t="s">
        <v>464</v>
      </c>
      <c r="I1068" s="49" t="s">
        <v>464</v>
      </c>
      <c r="J1068" s="49" t="s">
        <v>464</v>
      </c>
      <c r="K1068" s="49" t="s">
        <v>464</v>
      </c>
      <c r="L1068" s="49">
        <v>12304</v>
      </c>
      <c r="M1068" s="49">
        <v>1944</v>
      </c>
      <c r="N1068" s="49">
        <v>897</v>
      </c>
      <c r="O1068" s="49">
        <v>766</v>
      </c>
      <c r="P1068" s="49">
        <v>0</v>
      </c>
      <c r="Q1068" s="49">
        <v>0</v>
      </c>
      <c r="R1068" s="49">
        <v>88</v>
      </c>
      <c r="S1068" s="49">
        <v>0</v>
      </c>
      <c r="T1068" s="49">
        <v>0</v>
      </c>
      <c r="U1068" s="49">
        <v>500</v>
      </c>
      <c r="V1068" s="49">
        <v>0</v>
      </c>
      <c r="W1068" s="49">
        <v>0</v>
      </c>
      <c r="X1068" s="49">
        <v>0</v>
      </c>
      <c r="Y1068" s="49">
        <v>0</v>
      </c>
      <c r="Z1068" s="49">
        <v>0</v>
      </c>
      <c r="AA1068" s="60">
        <v>0</v>
      </c>
      <c r="AB1068" s="49">
        <v>0</v>
      </c>
      <c r="AC1068" s="60">
        <v>0</v>
      </c>
      <c r="AD1068" s="49">
        <v>0</v>
      </c>
      <c r="AE1068" s="60">
        <v>0</v>
      </c>
      <c r="AF1068" s="60">
        <v>0</v>
      </c>
    </row>
    <row r="1069" spans="1:32">
      <c r="A1069" s="62">
        <v>5399109</v>
      </c>
      <c r="B1069" s="49" t="s">
        <v>1042</v>
      </c>
      <c r="C1069" s="49">
        <v>53991</v>
      </c>
      <c r="D1069" s="49">
        <v>9</v>
      </c>
      <c r="E1069" s="49" t="s">
        <v>464</v>
      </c>
      <c r="F1069" s="49">
        <v>2</v>
      </c>
      <c r="G1069" s="49">
        <v>1275</v>
      </c>
      <c r="H1069" s="49">
        <v>1</v>
      </c>
      <c r="I1069" s="49">
        <v>170</v>
      </c>
      <c r="J1069" s="49">
        <v>3</v>
      </c>
      <c r="K1069" s="49">
        <v>85</v>
      </c>
      <c r="L1069" s="49">
        <v>14410</v>
      </c>
      <c r="M1069" s="49">
        <v>2277</v>
      </c>
      <c r="N1069" s="49">
        <v>1051</v>
      </c>
      <c r="O1069" s="49">
        <v>897</v>
      </c>
      <c r="P1069" s="49">
        <v>0</v>
      </c>
      <c r="Q1069" s="49">
        <v>0</v>
      </c>
      <c r="R1069" s="49">
        <v>88</v>
      </c>
      <c r="S1069" s="49">
        <v>0</v>
      </c>
      <c r="T1069" s="49">
        <v>0</v>
      </c>
      <c r="U1069" s="49">
        <v>500</v>
      </c>
      <c r="V1069" s="49">
        <v>0</v>
      </c>
      <c r="W1069" s="49">
        <v>0</v>
      </c>
      <c r="X1069" s="49">
        <v>0</v>
      </c>
      <c r="Y1069" s="49">
        <v>0</v>
      </c>
      <c r="Z1069" s="49">
        <v>0</v>
      </c>
      <c r="AA1069" s="60">
        <v>0</v>
      </c>
      <c r="AB1069" s="49">
        <v>0</v>
      </c>
      <c r="AC1069" s="60">
        <v>0</v>
      </c>
      <c r="AD1069" s="49">
        <v>0</v>
      </c>
      <c r="AE1069" s="60">
        <v>0</v>
      </c>
      <c r="AF1069" s="60">
        <v>0</v>
      </c>
    </row>
    <row r="1070" spans="1:32">
      <c r="A1070" s="62">
        <v>5399110</v>
      </c>
      <c r="B1070" s="49" t="s">
        <v>1042</v>
      </c>
      <c r="C1070" s="49">
        <v>53991</v>
      </c>
      <c r="D1070" s="49">
        <v>10</v>
      </c>
      <c r="E1070" s="49" t="s">
        <v>464</v>
      </c>
      <c r="F1070" s="49">
        <v>4</v>
      </c>
      <c r="G1070" s="49">
        <v>6</v>
      </c>
      <c r="H1070" s="49" t="s">
        <v>464</v>
      </c>
      <c r="I1070" s="49" t="s">
        <v>464</v>
      </c>
      <c r="J1070" s="49" t="s">
        <v>464</v>
      </c>
      <c r="K1070" s="49" t="s">
        <v>464</v>
      </c>
      <c r="L1070" s="49">
        <v>16647</v>
      </c>
      <c r="M1070" s="49">
        <v>2631</v>
      </c>
      <c r="N1070" s="49">
        <v>1214</v>
      </c>
      <c r="O1070" s="49">
        <v>1037</v>
      </c>
      <c r="P1070" s="49">
        <v>0</v>
      </c>
      <c r="Q1070" s="49">
        <v>0</v>
      </c>
      <c r="R1070" s="49">
        <v>88</v>
      </c>
      <c r="S1070" s="49">
        <v>0</v>
      </c>
      <c r="T1070" s="49">
        <v>0</v>
      </c>
      <c r="U1070" s="49">
        <v>500</v>
      </c>
      <c r="V1070" s="49">
        <v>0</v>
      </c>
      <c r="W1070" s="49">
        <v>0</v>
      </c>
      <c r="X1070" s="49">
        <v>0</v>
      </c>
      <c r="Y1070" s="49">
        <v>0</v>
      </c>
      <c r="Z1070" s="49">
        <v>0</v>
      </c>
      <c r="AA1070" s="60">
        <v>0</v>
      </c>
      <c r="AB1070" s="49">
        <v>0</v>
      </c>
      <c r="AC1070" s="60">
        <v>0</v>
      </c>
      <c r="AD1070" s="49">
        <v>0</v>
      </c>
      <c r="AE1070" s="60">
        <v>0</v>
      </c>
      <c r="AF1070" s="60">
        <v>0</v>
      </c>
    </row>
    <row r="1071" spans="1:32">
      <c r="A1071" s="62">
        <v>5399111</v>
      </c>
      <c r="B1071" s="49" t="s">
        <v>1042</v>
      </c>
      <c r="C1071" s="49">
        <v>53991</v>
      </c>
      <c r="D1071" s="49">
        <v>11</v>
      </c>
      <c r="E1071" s="49" t="s">
        <v>464</v>
      </c>
      <c r="F1071" s="49">
        <v>1</v>
      </c>
      <c r="G1071" s="49">
        <v>690</v>
      </c>
      <c r="H1071" s="49" t="s">
        <v>464</v>
      </c>
      <c r="I1071" s="49" t="s">
        <v>464</v>
      </c>
      <c r="J1071" s="49" t="s">
        <v>464</v>
      </c>
      <c r="K1071" s="49" t="s">
        <v>464</v>
      </c>
      <c r="L1071" s="49">
        <v>19674</v>
      </c>
      <c r="M1071" s="49">
        <v>3109</v>
      </c>
      <c r="N1071" s="49">
        <v>1435</v>
      </c>
      <c r="O1071" s="49">
        <v>1225</v>
      </c>
      <c r="P1071" s="49">
        <v>0</v>
      </c>
      <c r="Q1071" s="49">
        <v>0</v>
      </c>
      <c r="R1071" s="49">
        <v>88</v>
      </c>
      <c r="S1071" s="49">
        <v>0</v>
      </c>
      <c r="T1071" s="49">
        <v>0</v>
      </c>
      <c r="U1071" s="49">
        <v>500</v>
      </c>
      <c r="V1071" s="49">
        <v>0</v>
      </c>
      <c r="W1071" s="49">
        <v>0</v>
      </c>
      <c r="X1071" s="49">
        <v>0</v>
      </c>
      <c r="Y1071" s="49">
        <v>0</v>
      </c>
      <c r="Z1071" s="49">
        <v>0</v>
      </c>
      <c r="AA1071" s="60">
        <v>0</v>
      </c>
      <c r="AB1071" s="49">
        <v>0</v>
      </c>
      <c r="AC1071" s="60">
        <v>0</v>
      </c>
      <c r="AD1071" s="49">
        <v>0</v>
      </c>
      <c r="AE1071" s="60">
        <v>0</v>
      </c>
      <c r="AF1071" s="60">
        <v>0</v>
      </c>
    </row>
    <row r="1072" spans="1:32">
      <c r="A1072" s="62">
        <v>5399112</v>
      </c>
      <c r="B1072" s="49" t="s">
        <v>1042</v>
      </c>
      <c r="C1072" s="49">
        <v>53991</v>
      </c>
      <c r="D1072" s="49">
        <v>12</v>
      </c>
      <c r="E1072" s="49" t="s">
        <v>464</v>
      </c>
      <c r="F1072" s="49">
        <v>19</v>
      </c>
      <c r="G1072" s="49">
        <v>1000</v>
      </c>
      <c r="H1072" s="49" t="s">
        <v>464</v>
      </c>
      <c r="I1072" s="49" t="s">
        <v>464</v>
      </c>
      <c r="J1072" s="49" t="s">
        <v>464</v>
      </c>
      <c r="K1072" s="49" t="s">
        <v>464</v>
      </c>
      <c r="L1072" s="49">
        <v>23819</v>
      </c>
      <c r="M1072" s="49">
        <v>3764</v>
      </c>
      <c r="N1072" s="49">
        <v>1737</v>
      </c>
      <c r="O1072" s="49">
        <v>1484</v>
      </c>
      <c r="P1072" s="49">
        <v>0</v>
      </c>
      <c r="Q1072" s="49">
        <v>0</v>
      </c>
      <c r="R1072" s="49">
        <v>88</v>
      </c>
      <c r="S1072" s="49">
        <v>0</v>
      </c>
      <c r="T1072" s="49">
        <v>0</v>
      </c>
      <c r="U1072" s="49">
        <v>500</v>
      </c>
      <c r="V1072" s="49">
        <v>0</v>
      </c>
      <c r="W1072" s="49">
        <v>0</v>
      </c>
      <c r="X1072" s="49">
        <v>0</v>
      </c>
      <c r="Y1072" s="49">
        <v>0</v>
      </c>
      <c r="Z1072" s="49">
        <v>0</v>
      </c>
      <c r="AA1072" s="60">
        <v>0</v>
      </c>
      <c r="AB1072" s="49">
        <v>0</v>
      </c>
      <c r="AC1072" s="60">
        <v>0</v>
      </c>
      <c r="AD1072" s="49">
        <v>0</v>
      </c>
      <c r="AE1072" s="60">
        <v>0</v>
      </c>
      <c r="AF1072" s="60">
        <v>0</v>
      </c>
    </row>
    <row r="1073" spans="1:32">
      <c r="A1073" s="62">
        <v>5399113</v>
      </c>
      <c r="B1073" s="49" t="s">
        <v>1042</v>
      </c>
      <c r="C1073" s="49">
        <v>53991</v>
      </c>
      <c r="D1073" s="49">
        <v>13</v>
      </c>
      <c r="E1073" s="49">
        <v>100331</v>
      </c>
      <c r="F1073" s="49" t="s">
        <v>464</v>
      </c>
      <c r="G1073" s="49" t="s">
        <v>464</v>
      </c>
      <c r="H1073" s="49" t="s">
        <v>464</v>
      </c>
      <c r="I1073" s="49" t="s">
        <v>464</v>
      </c>
      <c r="J1073" s="49" t="s">
        <v>464</v>
      </c>
      <c r="K1073" s="49" t="s">
        <v>464</v>
      </c>
      <c r="L1073" s="49">
        <v>29478</v>
      </c>
      <c r="M1073" s="49">
        <v>4659</v>
      </c>
      <c r="N1073" s="49">
        <v>2150</v>
      </c>
      <c r="O1073" s="49">
        <v>1836</v>
      </c>
      <c r="P1073" s="49">
        <v>0</v>
      </c>
      <c r="Q1073" s="49">
        <v>0</v>
      </c>
      <c r="R1073" s="49">
        <v>88</v>
      </c>
      <c r="S1073" s="49">
        <v>0</v>
      </c>
      <c r="T1073" s="49">
        <v>0</v>
      </c>
      <c r="U1073" s="49">
        <v>500</v>
      </c>
      <c r="V1073" s="49">
        <v>0</v>
      </c>
      <c r="W1073" s="49">
        <v>0</v>
      </c>
      <c r="X1073" s="49">
        <v>0</v>
      </c>
      <c r="Y1073" s="49">
        <v>0</v>
      </c>
      <c r="Z1073" s="49">
        <v>0</v>
      </c>
      <c r="AA1073" s="60">
        <v>0</v>
      </c>
      <c r="AB1073" s="49">
        <v>0</v>
      </c>
      <c r="AC1073" s="60">
        <v>0</v>
      </c>
      <c r="AD1073" s="49">
        <v>0</v>
      </c>
      <c r="AE1073" s="60">
        <v>0</v>
      </c>
      <c r="AF1073" s="60">
        <v>0</v>
      </c>
    </row>
    <row r="1074" spans="1:32">
      <c r="A1074" s="62">
        <v>5399114</v>
      </c>
      <c r="B1074" s="49" t="s">
        <v>1042</v>
      </c>
      <c r="C1074" s="49">
        <v>53991</v>
      </c>
      <c r="D1074" s="49">
        <v>14</v>
      </c>
      <c r="E1074" s="49" t="s">
        <v>464</v>
      </c>
      <c r="F1074" s="49">
        <v>2</v>
      </c>
      <c r="G1074" s="49">
        <v>4575</v>
      </c>
      <c r="H1074" s="49">
        <v>1</v>
      </c>
      <c r="I1074" s="49">
        <v>610</v>
      </c>
      <c r="J1074" s="49">
        <v>3</v>
      </c>
      <c r="K1074" s="49">
        <v>305</v>
      </c>
      <c r="L1074" s="49">
        <v>37177</v>
      </c>
      <c r="M1074" s="49">
        <v>5876</v>
      </c>
      <c r="N1074" s="49">
        <v>2712</v>
      </c>
      <c r="O1074" s="49">
        <v>2316</v>
      </c>
      <c r="P1074" s="49">
        <v>0</v>
      </c>
      <c r="Q1074" s="49">
        <v>0</v>
      </c>
      <c r="R1074" s="49">
        <v>88</v>
      </c>
      <c r="S1074" s="49">
        <v>0</v>
      </c>
      <c r="T1074" s="49">
        <v>0</v>
      </c>
      <c r="U1074" s="49">
        <v>500</v>
      </c>
      <c r="V1074" s="49">
        <v>0</v>
      </c>
      <c r="W1074" s="49">
        <v>0</v>
      </c>
      <c r="X1074" s="49">
        <v>0</v>
      </c>
      <c r="Y1074" s="49">
        <v>0</v>
      </c>
      <c r="Z1074" s="49">
        <v>0</v>
      </c>
      <c r="AA1074" s="60">
        <v>0</v>
      </c>
      <c r="AB1074" s="49">
        <v>0</v>
      </c>
      <c r="AC1074" s="60">
        <v>0</v>
      </c>
      <c r="AD1074" s="49">
        <v>0</v>
      </c>
      <c r="AE1074" s="60">
        <v>0</v>
      </c>
      <c r="AF1074" s="60">
        <v>0</v>
      </c>
    </row>
    <row r="1075" spans="1:32">
      <c r="A1075" s="62">
        <v>5399115</v>
      </c>
      <c r="B1075" s="49" t="s">
        <v>1042</v>
      </c>
      <c r="C1075" s="49">
        <v>53991</v>
      </c>
      <c r="D1075" s="49">
        <v>15</v>
      </c>
      <c r="E1075" s="49" t="s">
        <v>464</v>
      </c>
      <c r="F1075" s="49">
        <v>4</v>
      </c>
      <c r="G1075" s="49">
        <v>7</v>
      </c>
      <c r="H1075" s="49" t="s">
        <v>464</v>
      </c>
      <c r="I1075" s="49" t="s">
        <v>464</v>
      </c>
      <c r="J1075" s="49" t="s">
        <v>464</v>
      </c>
      <c r="K1075" s="49" t="s">
        <v>464</v>
      </c>
      <c r="L1075" s="49">
        <v>47705</v>
      </c>
      <c r="M1075" s="49">
        <v>7540</v>
      </c>
      <c r="N1075" s="49">
        <v>3480</v>
      </c>
      <c r="O1075" s="49">
        <v>2972</v>
      </c>
      <c r="P1075" s="49">
        <v>0</v>
      </c>
      <c r="Q1075" s="49">
        <v>0</v>
      </c>
      <c r="R1075" s="49">
        <v>88</v>
      </c>
      <c r="S1075" s="49">
        <v>0</v>
      </c>
      <c r="T1075" s="49">
        <v>0</v>
      </c>
      <c r="U1075" s="49">
        <v>500</v>
      </c>
      <c r="V1075" s="49">
        <v>0</v>
      </c>
      <c r="W1075" s="49">
        <v>0</v>
      </c>
      <c r="X1075" s="49">
        <v>0</v>
      </c>
      <c r="Y1075" s="49">
        <v>0</v>
      </c>
      <c r="Z1075" s="49">
        <v>0</v>
      </c>
      <c r="AA1075" s="60">
        <v>0</v>
      </c>
      <c r="AB1075" s="49">
        <v>0</v>
      </c>
      <c r="AC1075" s="60">
        <v>0</v>
      </c>
      <c r="AD1075" s="49">
        <v>0</v>
      </c>
      <c r="AE1075" s="60">
        <v>0</v>
      </c>
      <c r="AF1075" s="60">
        <v>0</v>
      </c>
    </row>
    <row r="1076" spans="1:32">
      <c r="A1076" s="62">
        <v>5299200</v>
      </c>
      <c r="B1076" s="49" t="s">
        <v>1043</v>
      </c>
      <c r="C1076" s="49">
        <v>52992</v>
      </c>
      <c r="D1076" s="49">
        <v>0</v>
      </c>
      <c r="E1076" s="49"/>
      <c r="L1076" s="49">
        <v>644</v>
      </c>
      <c r="M1076" s="49">
        <v>109</v>
      </c>
      <c r="N1076" s="49">
        <v>39</v>
      </c>
      <c r="O1076" s="49">
        <v>48</v>
      </c>
      <c r="P1076" s="49">
        <v>0</v>
      </c>
      <c r="Q1076" s="49">
        <v>0</v>
      </c>
      <c r="R1076" s="49">
        <v>71</v>
      </c>
      <c r="S1076" s="49">
        <v>0</v>
      </c>
      <c r="T1076" s="49">
        <v>0</v>
      </c>
      <c r="U1076" s="49">
        <v>500</v>
      </c>
      <c r="V1076" s="49">
        <v>0</v>
      </c>
      <c r="W1076" s="49">
        <v>0</v>
      </c>
      <c r="X1076" s="49">
        <v>0</v>
      </c>
      <c r="Y1076" s="49">
        <v>0</v>
      </c>
      <c r="Z1076" s="49">
        <v>0</v>
      </c>
      <c r="AA1076" s="60">
        <v>0</v>
      </c>
      <c r="AB1076" s="49">
        <v>0</v>
      </c>
      <c r="AC1076" s="60">
        <v>0</v>
      </c>
      <c r="AD1076" s="49">
        <v>0</v>
      </c>
      <c r="AE1076" s="60">
        <v>0</v>
      </c>
      <c r="AF1076" s="60">
        <v>0</v>
      </c>
    </row>
    <row r="1077" spans="1:32">
      <c r="A1077" s="62">
        <v>5299201</v>
      </c>
      <c r="B1077" s="49" t="s">
        <v>1043</v>
      </c>
      <c r="C1077" s="49">
        <v>52992</v>
      </c>
      <c r="D1077" s="49">
        <v>1</v>
      </c>
      <c r="E1077" s="49" t="s">
        <v>464</v>
      </c>
      <c r="F1077" s="49">
        <v>1</v>
      </c>
      <c r="G1077" s="49">
        <v>170</v>
      </c>
      <c r="H1077" s="49" t="s">
        <v>464</v>
      </c>
      <c r="I1077" s="49" t="s">
        <v>464</v>
      </c>
      <c r="J1077" s="49" t="s">
        <v>464</v>
      </c>
      <c r="K1077" s="49" t="s">
        <v>464</v>
      </c>
      <c r="L1077" s="49">
        <v>1416</v>
      </c>
      <c r="M1077" s="49">
        <v>239</v>
      </c>
      <c r="N1077" s="49">
        <v>85</v>
      </c>
      <c r="O1077" s="49">
        <v>105</v>
      </c>
      <c r="P1077" s="49">
        <v>0</v>
      </c>
      <c r="Q1077" s="49">
        <v>0</v>
      </c>
      <c r="R1077" s="49">
        <v>71</v>
      </c>
      <c r="S1077" s="49">
        <v>0</v>
      </c>
      <c r="T1077" s="49">
        <v>0</v>
      </c>
      <c r="U1077" s="49">
        <v>500</v>
      </c>
      <c r="V1077" s="49">
        <v>0</v>
      </c>
      <c r="W1077" s="49">
        <v>0</v>
      </c>
      <c r="X1077" s="49">
        <v>0</v>
      </c>
      <c r="Y1077" s="49">
        <v>0</v>
      </c>
      <c r="Z1077" s="49">
        <v>0</v>
      </c>
      <c r="AA1077" s="60">
        <v>0</v>
      </c>
      <c r="AB1077" s="49">
        <v>0</v>
      </c>
      <c r="AC1077" s="60">
        <v>0</v>
      </c>
      <c r="AD1077" s="49">
        <v>0</v>
      </c>
      <c r="AE1077" s="60">
        <v>0</v>
      </c>
      <c r="AF1077" s="60">
        <v>0</v>
      </c>
    </row>
    <row r="1078" spans="1:32">
      <c r="A1078" s="62">
        <v>5299202</v>
      </c>
      <c r="B1078" s="49" t="s">
        <v>1043</v>
      </c>
      <c r="C1078" s="49">
        <v>52992</v>
      </c>
      <c r="D1078" s="49">
        <v>2</v>
      </c>
      <c r="E1078" s="49">
        <v>100211</v>
      </c>
      <c r="F1078" s="49" t="s">
        <v>464</v>
      </c>
      <c r="G1078" s="49" t="s">
        <v>464</v>
      </c>
      <c r="H1078" s="49" t="s">
        <v>464</v>
      </c>
      <c r="I1078" s="49" t="s">
        <v>464</v>
      </c>
      <c r="J1078" s="49" t="s">
        <v>464</v>
      </c>
      <c r="K1078" s="49" t="s">
        <v>464</v>
      </c>
      <c r="L1078" s="49">
        <v>2382</v>
      </c>
      <c r="M1078" s="49">
        <v>403</v>
      </c>
      <c r="N1078" s="49">
        <v>144</v>
      </c>
      <c r="O1078" s="49">
        <v>177</v>
      </c>
      <c r="P1078" s="49">
        <v>0</v>
      </c>
      <c r="Q1078" s="49">
        <v>0</v>
      </c>
      <c r="R1078" s="49">
        <v>71</v>
      </c>
      <c r="S1078" s="49">
        <v>0</v>
      </c>
      <c r="T1078" s="49">
        <v>0</v>
      </c>
      <c r="U1078" s="49">
        <v>500</v>
      </c>
      <c r="V1078" s="49">
        <v>0</v>
      </c>
      <c r="W1078" s="49">
        <v>0</v>
      </c>
      <c r="X1078" s="49">
        <v>0</v>
      </c>
      <c r="Y1078" s="49">
        <v>0</v>
      </c>
      <c r="Z1078" s="49">
        <v>0</v>
      </c>
      <c r="AA1078" s="60">
        <v>0</v>
      </c>
      <c r="AB1078" s="49">
        <v>0</v>
      </c>
      <c r="AC1078" s="60">
        <v>0</v>
      </c>
      <c r="AD1078" s="49">
        <v>0</v>
      </c>
      <c r="AE1078" s="60">
        <v>0</v>
      </c>
      <c r="AF1078" s="60">
        <v>0</v>
      </c>
    </row>
    <row r="1079" spans="1:32">
      <c r="A1079" s="62">
        <v>5299203</v>
      </c>
      <c r="B1079" s="49" t="s">
        <v>1043</v>
      </c>
      <c r="C1079" s="49">
        <v>52992</v>
      </c>
      <c r="D1079" s="49">
        <v>3</v>
      </c>
      <c r="E1079" s="49" t="s">
        <v>464</v>
      </c>
      <c r="F1079" s="49">
        <v>1</v>
      </c>
      <c r="G1079" s="49">
        <v>330</v>
      </c>
      <c r="H1079" s="49" t="s">
        <v>464</v>
      </c>
      <c r="I1079" s="49" t="s">
        <v>464</v>
      </c>
      <c r="J1079" s="49" t="s">
        <v>464</v>
      </c>
      <c r="K1079" s="49" t="s">
        <v>464</v>
      </c>
      <c r="L1079" s="49">
        <v>3670</v>
      </c>
      <c r="M1079" s="49">
        <v>621</v>
      </c>
      <c r="N1079" s="49">
        <v>222</v>
      </c>
      <c r="O1079" s="49">
        <v>273</v>
      </c>
      <c r="P1079" s="49">
        <v>0</v>
      </c>
      <c r="Q1079" s="49">
        <v>0</v>
      </c>
      <c r="R1079" s="49">
        <v>71</v>
      </c>
      <c r="S1079" s="49">
        <v>0</v>
      </c>
      <c r="T1079" s="49">
        <v>0</v>
      </c>
      <c r="U1079" s="49">
        <v>500</v>
      </c>
      <c r="V1079" s="49">
        <v>0</v>
      </c>
      <c r="W1079" s="49">
        <v>0</v>
      </c>
      <c r="X1079" s="49">
        <v>0</v>
      </c>
      <c r="Y1079" s="49">
        <v>0</v>
      </c>
      <c r="Z1079" s="49">
        <v>0</v>
      </c>
      <c r="AA1079" s="60">
        <v>0</v>
      </c>
      <c r="AB1079" s="49">
        <v>0</v>
      </c>
      <c r="AC1079" s="60">
        <v>0</v>
      </c>
      <c r="AD1079" s="49">
        <v>0</v>
      </c>
      <c r="AE1079" s="60">
        <v>0</v>
      </c>
      <c r="AF1079" s="60">
        <v>0</v>
      </c>
    </row>
    <row r="1080" spans="1:32">
      <c r="A1080" s="62">
        <v>5299204</v>
      </c>
      <c r="B1080" s="49" t="s">
        <v>1043</v>
      </c>
      <c r="C1080" s="49">
        <v>52992</v>
      </c>
      <c r="D1080" s="49">
        <v>4</v>
      </c>
      <c r="E1080" s="49" t="s">
        <v>464</v>
      </c>
      <c r="F1080" s="49">
        <v>2</v>
      </c>
      <c r="G1080" s="49">
        <v>825</v>
      </c>
      <c r="H1080" s="49">
        <v>1</v>
      </c>
      <c r="I1080" s="49">
        <v>110</v>
      </c>
      <c r="J1080" s="49">
        <v>3</v>
      </c>
      <c r="K1080" s="49">
        <v>55</v>
      </c>
      <c r="L1080" s="49">
        <v>5087</v>
      </c>
      <c r="M1080" s="49">
        <v>861</v>
      </c>
      <c r="N1080" s="49">
        <v>308</v>
      </c>
      <c r="O1080" s="49">
        <v>379</v>
      </c>
      <c r="P1080" s="49">
        <v>0</v>
      </c>
      <c r="Q1080" s="49">
        <v>0</v>
      </c>
      <c r="R1080" s="49">
        <v>71</v>
      </c>
      <c r="S1080" s="49">
        <v>0</v>
      </c>
      <c r="T1080" s="49">
        <v>0</v>
      </c>
      <c r="U1080" s="49">
        <v>500</v>
      </c>
      <c r="V1080" s="49">
        <v>0</v>
      </c>
      <c r="W1080" s="49">
        <v>0</v>
      </c>
      <c r="X1080" s="49">
        <v>0</v>
      </c>
      <c r="Y1080" s="49">
        <v>0</v>
      </c>
      <c r="Z1080" s="49">
        <v>0</v>
      </c>
      <c r="AA1080" s="60">
        <v>0</v>
      </c>
      <c r="AB1080" s="49">
        <v>0</v>
      </c>
      <c r="AC1080" s="60">
        <v>0</v>
      </c>
      <c r="AD1080" s="49">
        <v>0</v>
      </c>
      <c r="AE1080" s="60">
        <v>0</v>
      </c>
      <c r="AF1080" s="60">
        <v>0</v>
      </c>
    </row>
    <row r="1081" spans="1:32">
      <c r="A1081" s="62">
        <v>5299205</v>
      </c>
      <c r="B1081" s="49" t="s">
        <v>1043</v>
      </c>
      <c r="C1081" s="49">
        <v>52992</v>
      </c>
      <c r="D1081" s="49">
        <v>5</v>
      </c>
      <c r="E1081" s="49" t="s">
        <v>464</v>
      </c>
      <c r="F1081" s="49">
        <v>4</v>
      </c>
      <c r="G1081" s="49">
        <v>5</v>
      </c>
      <c r="H1081" s="49" t="s">
        <v>464</v>
      </c>
      <c r="I1081" s="49" t="s">
        <v>464</v>
      </c>
      <c r="J1081" s="49" t="s">
        <v>464</v>
      </c>
      <c r="K1081" s="49" t="s">
        <v>464</v>
      </c>
      <c r="L1081" s="49">
        <v>6633</v>
      </c>
      <c r="M1081" s="49">
        <v>1122</v>
      </c>
      <c r="N1081" s="49">
        <v>401</v>
      </c>
      <c r="O1081" s="49">
        <v>494</v>
      </c>
      <c r="P1081" s="49">
        <v>0</v>
      </c>
      <c r="Q1081" s="49">
        <v>0</v>
      </c>
      <c r="R1081" s="49">
        <v>71</v>
      </c>
      <c r="S1081" s="49">
        <v>0</v>
      </c>
      <c r="T1081" s="49">
        <v>0</v>
      </c>
      <c r="U1081" s="49">
        <v>500</v>
      </c>
      <c r="V1081" s="49">
        <v>0</v>
      </c>
      <c r="W1081" s="49">
        <v>0</v>
      </c>
      <c r="X1081" s="49">
        <v>0</v>
      </c>
      <c r="Y1081" s="49">
        <v>0</v>
      </c>
      <c r="Z1081" s="49">
        <v>0</v>
      </c>
      <c r="AA1081" s="60">
        <v>0</v>
      </c>
      <c r="AB1081" s="49">
        <v>0</v>
      </c>
      <c r="AC1081" s="60">
        <v>0</v>
      </c>
      <c r="AD1081" s="49">
        <v>0</v>
      </c>
      <c r="AE1081" s="60">
        <v>0</v>
      </c>
      <c r="AF1081" s="60">
        <v>0</v>
      </c>
    </row>
    <row r="1082" spans="1:32">
      <c r="A1082" s="62">
        <v>5299206</v>
      </c>
      <c r="B1082" s="49" t="s">
        <v>1043</v>
      </c>
      <c r="C1082" s="49">
        <v>52992</v>
      </c>
      <c r="D1082" s="49">
        <v>6</v>
      </c>
      <c r="E1082" s="49" t="s">
        <v>464</v>
      </c>
      <c r="F1082" s="49">
        <v>1</v>
      </c>
      <c r="G1082" s="49">
        <v>390</v>
      </c>
      <c r="H1082" s="49" t="s">
        <v>464</v>
      </c>
      <c r="I1082" s="49" t="s">
        <v>464</v>
      </c>
      <c r="J1082" s="49" t="s">
        <v>464</v>
      </c>
      <c r="K1082" s="49" t="s">
        <v>464</v>
      </c>
      <c r="L1082" s="49">
        <v>8307</v>
      </c>
      <c r="M1082" s="49">
        <v>1406</v>
      </c>
      <c r="N1082" s="49">
        <v>503</v>
      </c>
      <c r="O1082" s="49">
        <v>619</v>
      </c>
      <c r="P1082" s="49">
        <v>0</v>
      </c>
      <c r="Q1082" s="49">
        <v>0</v>
      </c>
      <c r="R1082" s="49">
        <v>71</v>
      </c>
      <c r="S1082" s="49">
        <v>0</v>
      </c>
      <c r="T1082" s="49">
        <v>0</v>
      </c>
      <c r="U1082" s="49">
        <v>500</v>
      </c>
      <c r="V1082" s="49">
        <v>0</v>
      </c>
      <c r="W1082" s="49">
        <v>0</v>
      </c>
      <c r="X1082" s="49">
        <v>0</v>
      </c>
      <c r="Y1082" s="49">
        <v>0</v>
      </c>
      <c r="Z1082" s="49">
        <v>0</v>
      </c>
      <c r="AA1082" s="60">
        <v>0</v>
      </c>
      <c r="AB1082" s="49">
        <v>0</v>
      </c>
      <c r="AC1082" s="60">
        <v>0</v>
      </c>
      <c r="AD1082" s="49">
        <v>0</v>
      </c>
      <c r="AE1082" s="60">
        <v>0</v>
      </c>
      <c r="AF1082" s="60">
        <v>0</v>
      </c>
    </row>
    <row r="1083" spans="1:32">
      <c r="A1083" s="62">
        <v>5299207</v>
      </c>
      <c r="B1083" s="49" t="s">
        <v>1043</v>
      </c>
      <c r="C1083" s="49">
        <v>52992</v>
      </c>
      <c r="D1083" s="49">
        <v>7</v>
      </c>
      <c r="E1083" s="49" t="s">
        <v>464</v>
      </c>
      <c r="F1083" s="49">
        <v>20</v>
      </c>
      <c r="G1083" s="49">
        <v>500</v>
      </c>
      <c r="H1083" s="49" t="s">
        <v>464</v>
      </c>
      <c r="I1083" s="49" t="s">
        <v>464</v>
      </c>
      <c r="J1083" s="49" t="s">
        <v>464</v>
      </c>
      <c r="K1083" s="49" t="s">
        <v>464</v>
      </c>
      <c r="L1083" s="49">
        <v>10110</v>
      </c>
      <c r="M1083" s="49">
        <v>1711</v>
      </c>
      <c r="N1083" s="49">
        <v>612</v>
      </c>
      <c r="O1083" s="49">
        <v>753</v>
      </c>
      <c r="P1083" s="49">
        <v>0</v>
      </c>
      <c r="Q1083" s="49">
        <v>0</v>
      </c>
      <c r="R1083" s="49">
        <v>71</v>
      </c>
      <c r="S1083" s="49">
        <v>0</v>
      </c>
      <c r="T1083" s="49">
        <v>0</v>
      </c>
      <c r="U1083" s="49">
        <v>500</v>
      </c>
      <c r="V1083" s="49">
        <v>0</v>
      </c>
      <c r="W1083" s="49">
        <v>0</v>
      </c>
      <c r="X1083" s="49">
        <v>0</v>
      </c>
      <c r="Y1083" s="49">
        <v>0</v>
      </c>
      <c r="Z1083" s="49">
        <v>0</v>
      </c>
      <c r="AA1083" s="60">
        <v>0</v>
      </c>
      <c r="AB1083" s="49">
        <v>0</v>
      </c>
      <c r="AC1083" s="60">
        <v>0</v>
      </c>
      <c r="AD1083" s="49">
        <v>0</v>
      </c>
      <c r="AE1083" s="60">
        <v>0</v>
      </c>
      <c r="AF1083" s="60">
        <v>0</v>
      </c>
    </row>
    <row r="1084" spans="1:32">
      <c r="A1084" s="62">
        <v>5299208</v>
      </c>
      <c r="B1084" s="49" t="s">
        <v>1043</v>
      </c>
      <c r="C1084" s="49">
        <v>52992</v>
      </c>
      <c r="D1084" s="49">
        <v>8</v>
      </c>
      <c r="E1084" s="49">
        <v>100221</v>
      </c>
      <c r="F1084" s="49" t="s">
        <v>464</v>
      </c>
      <c r="G1084" s="49" t="s">
        <v>464</v>
      </c>
      <c r="H1084" s="49" t="s">
        <v>464</v>
      </c>
      <c r="I1084" s="49" t="s">
        <v>464</v>
      </c>
      <c r="J1084" s="49" t="s">
        <v>464</v>
      </c>
      <c r="K1084" s="49" t="s">
        <v>464</v>
      </c>
      <c r="L1084" s="49">
        <v>12042</v>
      </c>
      <c r="M1084" s="49">
        <v>2038</v>
      </c>
      <c r="N1084" s="49">
        <v>729</v>
      </c>
      <c r="O1084" s="49">
        <v>897</v>
      </c>
      <c r="P1084" s="49">
        <v>0</v>
      </c>
      <c r="Q1084" s="49">
        <v>0</v>
      </c>
      <c r="R1084" s="49">
        <v>71</v>
      </c>
      <c r="S1084" s="49">
        <v>0</v>
      </c>
      <c r="T1084" s="49">
        <v>0</v>
      </c>
      <c r="U1084" s="49">
        <v>500</v>
      </c>
      <c r="V1084" s="49">
        <v>0</v>
      </c>
      <c r="W1084" s="49">
        <v>0</v>
      </c>
      <c r="X1084" s="49">
        <v>0</v>
      </c>
      <c r="Y1084" s="49">
        <v>0</v>
      </c>
      <c r="Z1084" s="49">
        <v>0</v>
      </c>
      <c r="AA1084" s="60">
        <v>0</v>
      </c>
      <c r="AB1084" s="49">
        <v>0</v>
      </c>
      <c r="AC1084" s="60">
        <v>0</v>
      </c>
      <c r="AD1084" s="49">
        <v>0</v>
      </c>
      <c r="AE1084" s="60">
        <v>0</v>
      </c>
      <c r="AF1084" s="60">
        <v>0</v>
      </c>
    </row>
    <row r="1085" spans="1:32">
      <c r="A1085" s="62">
        <v>5299209</v>
      </c>
      <c r="B1085" s="49" t="s">
        <v>1043</v>
      </c>
      <c r="C1085" s="49">
        <v>52992</v>
      </c>
      <c r="D1085" s="49">
        <v>9</v>
      </c>
      <c r="E1085" s="49" t="s">
        <v>464</v>
      </c>
      <c r="F1085" s="49">
        <v>2</v>
      </c>
      <c r="G1085" s="49">
        <v>1275</v>
      </c>
      <c r="H1085" s="49">
        <v>1</v>
      </c>
      <c r="I1085" s="49">
        <v>170</v>
      </c>
      <c r="J1085" s="49">
        <v>3</v>
      </c>
      <c r="K1085" s="49">
        <v>85</v>
      </c>
      <c r="L1085" s="49">
        <v>14103</v>
      </c>
      <c r="M1085" s="49">
        <v>2387</v>
      </c>
      <c r="N1085" s="49">
        <v>854</v>
      </c>
      <c r="O1085" s="49">
        <v>1051</v>
      </c>
      <c r="P1085" s="49">
        <v>0</v>
      </c>
      <c r="Q1085" s="49">
        <v>0</v>
      </c>
      <c r="R1085" s="49">
        <v>71</v>
      </c>
      <c r="S1085" s="49">
        <v>0</v>
      </c>
      <c r="T1085" s="49">
        <v>0</v>
      </c>
      <c r="U1085" s="49">
        <v>500</v>
      </c>
      <c r="V1085" s="49">
        <v>0</v>
      </c>
      <c r="W1085" s="49">
        <v>0</v>
      </c>
      <c r="X1085" s="49">
        <v>0</v>
      </c>
      <c r="Y1085" s="49">
        <v>0</v>
      </c>
      <c r="Z1085" s="49">
        <v>0</v>
      </c>
      <c r="AA1085" s="60">
        <v>0</v>
      </c>
      <c r="AB1085" s="49">
        <v>0</v>
      </c>
      <c r="AC1085" s="60">
        <v>0</v>
      </c>
      <c r="AD1085" s="49">
        <v>0</v>
      </c>
      <c r="AE1085" s="60">
        <v>0</v>
      </c>
      <c r="AF1085" s="60">
        <v>0</v>
      </c>
    </row>
    <row r="1086" spans="1:32">
      <c r="A1086" s="62">
        <v>5299210</v>
      </c>
      <c r="B1086" s="49" t="s">
        <v>1043</v>
      </c>
      <c r="C1086" s="49">
        <v>52992</v>
      </c>
      <c r="D1086" s="49">
        <v>10</v>
      </c>
      <c r="E1086" s="49" t="s">
        <v>464</v>
      </c>
      <c r="F1086" s="49">
        <v>4</v>
      </c>
      <c r="G1086" s="49">
        <v>6</v>
      </c>
      <c r="H1086" s="49" t="s">
        <v>464</v>
      </c>
      <c r="I1086" s="49" t="s">
        <v>464</v>
      </c>
      <c r="J1086" s="49" t="s">
        <v>464</v>
      </c>
      <c r="K1086" s="49" t="s">
        <v>464</v>
      </c>
      <c r="L1086" s="49">
        <v>16293</v>
      </c>
      <c r="M1086" s="49">
        <v>2757</v>
      </c>
      <c r="N1086" s="49">
        <v>986</v>
      </c>
      <c r="O1086" s="49">
        <v>1214</v>
      </c>
      <c r="P1086" s="49">
        <v>0</v>
      </c>
      <c r="Q1086" s="49">
        <v>0</v>
      </c>
      <c r="R1086" s="49">
        <v>71</v>
      </c>
      <c r="S1086" s="49">
        <v>0</v>
      </c>
      <c r="T1086" s="49">
        <v>0</v>
      </c>
      <c r="U1086" s="49">
        <v>500</v>
      </c>
      <c r="V1086" s="49">
        <v>0</v>
      </c>
      <c r="W1086" s="49">
        <v>0</v>
      </c>
      <c r="X1086" s="49">
        <v>0</v>
      </c>
      <c r="Y1086" s="49">
        <v>0</v>
      </c>
      <c r="Z1086" s="49">
        <v>0</v>
      </c>
      <c r="AA1086" s="60">
        <v>0</v>
      </c>
      <c r="AB1086" s="49">
        <v>0</v>
      </c>
      <c r="AC1086" s="60">
        <v>0</v>
      </c>
      <c r="AD1086" s="49">
        <v>0</v>
      </c>
      <c r="AE1086" s="60">
        <v>0</v>
      </c>
      <c r="AF1086" s="60">
        <v>0</v>
      </c>
    </row>
    <row r="1087" spans="1:32">
      <c r="A1087" s="62">
        <v>5299211</v>
      </c>
      <c r="B1087" s="49" t="s">
        <v>1043</v>
      </c>
      <c r="C1087" s="49">
        <v>52992</v>
      </c>
      <c r="D1087" s="49">
        <v>11</v>
      </c>
      <c r="E1087" s="49" t="s">
        <v>464</v>
      </c>
      <c r="F1087" s="49">
        <v>1</v>
      </c>
      <c r="G1087" s="49">
        <v>690</v>
      </c>
      <c r="H1087" s="49" t="s">
        <v>464</v>
      </c>
      <c r="I1087" s="49" t="s">
        <v>464</v>
      </c>
      <c r="J1087" s="49" t="s">
        <v>464</v>
      </c>
      <c r="K1087" s="49" t="s">
        <v>464</v>
      </c>
      <c r="L1087" s="49">
        <v>19255</v>
      </c>
      <c r="M1087" s="49">
        <v>3259</v>
      </c>
      <c r="N1087" s="49">
        <v>1166</v>
      </c>
      <c r="O1087" s="49">
        <v>1435</v>
      </c>
      <c r="P1087" s="49">
        <v>0</v>
      </c>
      <c r="Q1087" s="49">
        <v>0</v>
      </c>
      <c r="R1087" s="49">
        <v>71</v>
      </c>
      <c r="S1087" s="49">
        <v>0</v>
      </c>
      <c r="T1087" s="49">
        <v>0</v>
      </c>
      <c r="U1087" s="49">
        <v>500</v>
      </c>
      <c r="V1087" s="49">
        <v>0</v>
      </c>
      <c r="W1087" s="49">
        <v>0</v>
      </c>
      <c r="X1087" s="49">
        <v>0</v>
      </c>
      <c r="Y1087" s="49">
        <v>0</v>
      </c>
      <c r="Z1087" s="49">
        <v>0</v>
      </c>
      <c r="AA1087" s="60">
        <v>0</v>
      </c>
      <c r="AB1087" s="49">
        <v>0</v>
      </c>
      <c r="AC1087" s="60">
        <v>0</v>
      </c>
      <c r="AD1087" s="49">
        <v>0</v>
      </c>
      <c r="AE1087" s="60">
        <v>0</v>
      </c>
      <c r="AF1087" s="60">
        <v>0</v>
      </c>
    </row>
    <row r="1088" spans="1:32">
      <c r="A1088" s="62">
        <v>5299212</v>
      </c>
      <c r="B1088" s="49" t="s">
        <v>1043</v>
      </c>
      <c r="C1088" s="49">
        <v>52992</v>
      </c>
      <c r="D1088" s="49">
        <v>12</v>
      </c>
      <c r="E1088" s="49" t="s">
        <v>464</v>
      </c>
      <c r="F1088" s="49">
        <v>18</v>
      </c>
      <c r="G1088" s="49">
        <v>1000</v>
      </c>
      <c r="H1088" s="49" t="s">
        <v>464</v>
      </c>
      <c r="I1088" s="49" t="s">
        <v>464</v>
      </c>
      <c r="J1088" s="49" t="s">
        <v>464</v>
      </c>
      <c r="K1088" s="49" t="s">
        <v>464</v>
      </c>
      <c r="L1088" s="49">
        <v>23312</v>
      </c>
      <c r="M1088" s="49">
        <v>3945</v>
      </c>
      <c r="N1088" s="49">
        <v>1411</v>
      </c>
      <c r="O1088" s="49">
        <v>1737</v>
      </c>
      <c r="P1088" s="49">
        <v>0</v>
      </c>
      <c r="Q1088" s="49">
        <v>0</v>
      </c>
      <c r="R1088" s="49">
        <v>71</v>
      </c>
      <c r="S1088" s="49">
        <v>0</v>
      </c>
      <c r="T1088" s="49">
        <v>0</v>
      </c>
      <c r="U1088" s="49">
        <v>500</v>
      </c>
      <c r="V1088" s="49">
        <v>0</v>
      </c>
      <c r="W1088" s="49">
        <v>0</v>
      </c>
      <c r="X1088" s="49">
        <v>0</v>
      </c>
      <c r="Y1088" s="49">
        <v>0</v>
      </c>
      <c r="Z1088" s="49">
        <v>0</v>
      </c>
      <c r="AA1088" s="60">
        <v>0</v>
      </c>
      <c r="AB1088" s="49">
        <v>0</v>
      </c>
      <c r="AC1088" s="60">
        <v>0</v>
      </c>
      <c r="AD1088" s="49">
        <v>0</v>
      </c>
      <c r="AE1088" s="60">
        <v>0</v>
      </c>
      <c r="AF1088" s="60">
        <v>0</v>
      </c>
    </row>
    <row r="1089" spans="1:32">
      <c r="A1089" s="62">
        <v>5299213</v>
      </c>
      <c r="B1089" s="49" t="s">
        <v>1043</v>
      </c>
      <c r="C1089" s="49">
        <v>52992</v>
      </c>
      <c r="D1089" s="49">
        <v>13</v>
      </c>
      <c r="E1089" s="49">
        <v>100231</v>
      </c>
      <c r="F1089" s="49" t="s">
        <v>464</v>
      </c>
      <c r="G1089" s="49" t="s">
        <v>464</v>
      </c>
      <c r="H1089" s="49" t="s">
        <v>464</v>
      </c>
      <c r="I1089" s="49" t="s">
        <v>464</v>
      </c>
      <c r="J1089" s="49" t="s">
        <v>464</v>
      </c>
      <c r="K1089" s="49" t="s">
        <v>464</v>
      </c>
      <c r="L1089" s="49">
        <v>28851</v>
      </c>
      <c r="M1089" s="49">
        <v>4883</v>
      </c>
      <c r="N1089" s="49">
        <v>1747</v>
      </c>
      <c r="O1089" s="49">
        <v>2150</v>
      </c>
      <c r="P1089" s="49">
        <v>0</v>
      </c>
      <c r="Q1089" s="49">
        <v>0</v>
      </c>
      <c r="R1089" s="49">
        <v>71</v>
      </c>
      <c r="S1089" s="49">
        <v>0</v>
      </c>
      <c r="T1089" s="49">
        <v>0</v>
      </c>
      <c r="U1089" s="49">
        <v>500</v>
      </c>
      <c r="V1089" s="49">
        <v>0</v>
      </c>
      <c r="W1089" s="49">
        <v>0</v>
      </c>
      <c r="X1089" s="49">
        <v>0</v>
      </c>
      <c r="Y1089" s="49">
        <v>0</v>
      </c>
      <c r="Z1089" s="49">
        <v>0</v>
      </c>
      <c r="AA1089" s="60">
        <v>0</v>
      </c>
      <c r="AB1089" s="49">
        <v>0</v>
      </c>
      <c r="AC1089" s="60">
        <v>0</v>
      </c>
      <c r="AD1089" s="49">
        <v>0</v>
      </c>
      <c r="AE1089" s="60">
        <v>0</v>
      </c>
      <c r="AF1089" s="60">
        <v>0</v>
      </c>
    </row>
    <row r="1090" spans="1:32">
      <c r="A1090" s="62">
        <v>5299214</v>
      </c>
      <c r="B1090" s="49" t="s">
        <v>1043</v>
      </c>
      <c r="C1090" s="49">
        <v>52992</v>
      </c>
      <c r="D1090" s="49">
        <v>14</v>
      </c>
      <c r="E1090" s="49" t="s">
        <v>464</v>
      </c>
      <c r="F1090" s="49">
        <v>2</v>
      </c>
      <c r="G1090" s="49">
        <v>4575</v>
      </c>
      <c r="H1090" s="49">
        <v>1</v>
      </c>
      <c r="I1090" s="49">
        <v>610</v>
      </c>
      <c r="J1090" s="49">
        <v>3</v>
      </c>
      <c r="K1090" s="49">
        <v>305</v>
      </c>
      <c r="L1090" s="49">
        <v>36386</v>
      </c>
      <c r="M1090" s="49">
        <v>6158</v>
      </c>
      <c r="N1090" s="49">
        <v>2203</v>
      </c>
      <c r="O1090" s="49">
        <v>2712</v>
      </c>
      <c r="P1090" s="49">
        <v>0</v>
      </c>
      <c r="Q1090" s="49">
        <v>0</v>
      </c>
      <c r="R1090" s="49">
        <v>71</v>
      </c>
      <c r="S1090" s="49">
        <v>0</v>
      </c>
      <c r="T1090" s="49">
        <v>0</v>
      </c>
      <c r="U1090" s="49">
        <v>500</v>
      </c>
      <c r="V1090" s="49">
        <v>0</v>
      </c>
      <c r="W1090" s="49">
        <v>0</v>
      </c>
      <c r="X1090" s="49">
        <v>0</v>
      </c>
      <c r="Y1090" s="49">
        <v>0</v>
      </c>
      <c r="Z1090" s="49">
        <v>0</v>
      </c>
      <c r="AA1090" s="60">
        <v>0</v>
      </c>
      <c r="AB1090" s="49">
        <v>0</v>
      </c>
      <c r="AC1090" s="60">
        <v>0</v>
      </c>
      <c r="AD1090" s="49">
        <v>0</v>
      </c>
      <c r="AE1090" s="60">
        <v>0</v>
      </c>
      <c r="AF1090" s="60">
        <v>0</v>
      </c>
    </row>
    <row r="1091" spans="1:32">
      <c r="A1091" s="62">
        <v>5299215</v>
      </c>
      <c r="B1091" s="49" t="s">
        <v>1043</v>
      </c>
      <c r="C1091" s="49">
        <v>52992</v>
      </c>
      <c r="D1091" s="49">
        <v>15</v>
      </c>
      <c r="E1091" s="49" t="s">
        <v>464</v>
      </c>
      <c r="F1091" s="49">
        <v>4</v>
      </c>
      <c r="G1091" s="49">
        <v>7</v>
      </c>
      <c r="H1091" s="49" t="s">
        <v>464</v>
      </c>
      <c r="I1091" s="49" t="s">
        <v>464</v>
      </c>
      <c r="J1091" s="49" t="s">
        <v>464</v>
      </c>
      <c r="K1091" s="49" t="s">
        <v>464</v>
      </c>
      <c r="L1091" s="49">
        <v>46690</v>
      </c>
      <c r="M1091" s="49">
        <v>7902</v>
      </c>
      <c r="N1091" s="49">
        <v>2827</v>
      </c>
      <c r="O1091" s="49">
        <v>3480</v>
      </c>
      <c r="P1091" s="49">
        <v>0</v>
      </c>
      <c r="Q1091" s="49">
        <v>0</v>
      </c>
      <c r="R1091" s="49">
        <v>71</v>
      </c>
      <c r="S1091" s="49">
        <v>0</v>
      </c>
      <c r="T1091" s="49">
        <v>0</v>
      </c>
      <c r="U1091" s="49">
        <v>500</v>
      </c>
      <c r="V1091" s="49">
        <v>0</v>
      </c>
      <c r="W1091" s="49">
        <v>0</v>
      </c>
      <c r="X1091" s="49">
        <v>0</v>
      </c>
      <c r="Y1091" s="49">
        <v>0</v>
      </c>
      <c r="Z1091" s="49">
        <v>0</v>
      </c>
      <c r="AA1091" s="60">
        <v>0</v>
      </c>
      <c r="AB1091" s="49">
        <v>0</v>
      </c>
      <c r="AC1091" s="60">
        <v>0</v>
      </c>
      <c r="AD1091" s="49">
        <v>0</v>
      </c>
      <c r="AE1091" s="60">
        <v>0</v>
      </c>
      <c r="AF1091" s="60">
        <v>0</v>
      </c>
    </row>
    <row r="1092" spans="5:5">
      <c r="E1092" s="84"/>
    </row>
    <row r="1093" spans="1:32">
      <c r="A1093" s="62">
        <v>1199700</v>
      </c>
      <c r="B1093" s="49" t="s">
        <v>779</v>
      </c>
      <c r="C1093" s="49">
        <v>11997</v>
      </c>
      <c r="D1093" s="49">
        <v>0</v>
      </c>
      <c r="E1093" s="49"/>
      <c r="L1093" s="49">
        <v>230</v>
      </c>
      <c r="M1093" s="49">
        <v>30</v>
      </c>
      <c r="N1093" s="49">
        <v>16</v>
      </c>
      <c r="O1093" s="49">
        <v>14</v>
      </c>
      <c r="P1093" s="49">
        <v>0</v>
      </c>
      <c r="Q1093" s="49">
        <v>0</v>
      </c>
      <c r="R1093" s="49">
        <v>77</v>
      </c>
      <c r="S1093" s="49">
        <v>0</v>
      </c>
      <c r="T1093" s="49">
        <v>0</v>
      </c>
      <c r="U1093" s="49">
        <v>500</v>
      </c>
      <c r="V1093" s="49">
        <v>0</v>
      </c>
      <c r="W1093" s="49">
        <v>0</v>
      </c>
      <c r="X1093" s="49">
        <v>0</v>
      </c>
      <c r="Y1093" s="49">
        <v>0</v>
      </c>
      <c r="Z1093" s="49">
        <v>0</v>
      </c>
      <c r="AA1093" s="60">
        <v>0</v>
      </c>
      <c r="AB1093" s="49">
        <v>0</v>
      </c>
      <c r="AC1093" s="60">
        <v>0</v>
      </c>
      <c r="AD1093" s="49">
        <v>0</v>
      </c>
      <c r="AE1093" s="60">
        <v>0</v>
      </c>
      <c r="AF1093" s="60">
        <v>0</v>
      </c>
    </row>
    <row r="1094" spans="1:32">
      <c r="A1094" s="62">
        <v>1399800</v>
      </c>
      <c r="B1094" s="49" t="s">
        <v>784</v>
      </c>
      <c r="C1094" s="49">
        <v>13998</v>
      </c>
      <c r="D1094" s="49">
        <v>0</v>
      </c>
      <c r="E1094" s="49"/>
      <c r="L1094" s="49">
        <v>217</v>
      </c>
      <c r="M1094" s="49">
        <v>35</v>
      </c>
      <c r="N1094" s="49">
        <v>16</v>
      </c>
      <c r="O1094" s="49">
        <v>13</v>
      </c>
      <c r="P1094" s="49">
        <v>0</v>
      </c>
      <c r="Q1094" s="49">
        <v>0</v>
      </c>
      <c r="R1094" s="49">
        <v>75</v>
      </c>
      <c r="S1094" s="49">
        <v>0</v>
      </c>
      <c r="T1094" s="49">
        <v>0</v>
      </c>
      <c r="U1094" s="49">
        <v>500</v>
      </c>
      <c r="V1094" s="49">
        <v>0</v>
      </c>
      <c r="W1094" s="49">
        <v>0</v>
      </c>
      <c r="X1094" s="49">
        <v>0</v>
      </c>
      <c r="Y1094" s="49">
        <v>0</v>
      </c>
      <c r="Z1094" s="49">
        <v>0</v>
      </c>
      <c r="AA1094" s="60">
        <v>0</v>
      </c>
      <c r="AB1094" s="49">
        <v>0</v>
      </c>
      <c r="AC1094" s="60">
        <v>0</v>
      </c>
      <c r="AD1094" s="49">
        <v>0</v>
      </c>
      <c r="AE1094" s="60">
        <v>0</v>
      </c>
      <c r="AF1094" s="60">
        <v>0</v>
      </c>
    </row>
    <row r="1095" spans="1:32">
      <c r="A1095" s="62">
        <v>1399900</v>
      </c>
      <c r="B1095" s="49" t="s">
        <v>789</v>
      </c>
      <c r="C1095" s="49">
        <v>13999</v>
      </c>
      <c r="D1095" s="49">
        <v>0</v>
      </c>
      <c r="E1095" s="49"/>
      <c r="L1095" s="49">
        <v>142</v>
      </c>
      <c r="M1095" s="49">
        <v>23</v>
      </c>
      <c r="N1095" s="49">
        <v>10</v>
      </c>
      <c r="O1095" s="49">
        <v>9</v>
      </c>
      <c r="P1095" s="49">
        <v>0</v>
      </c>
      <c r="Q1095" s="49">
        <v>0</v>
      </c>
      <c r="R1095" s="49">
        <v>60</v>
      </c>
      <c r="S1095" s="49">
        <v>0</v>
      </c>
      <c r="T1095" s="49">
        <v>0</v>
      </c>
      <c r="U1095" s="49">
        <v>500</v>
      </c>
      <c r="V1095" s="49">
        <v>0</v>
      </c>
      <c r="W1095" s="49">
        <v>0</v>
      </c>
      <c r="X1095" s="49">
        <v>0</v>
      </c>
      <c r="Y1095" s="49">
        <v>0</v>
      </c>
      <c r="Z1095" s="49">
        <v>0</v>
      </c>
      <c r="AA1095" s="60">
        <v>0</v>
      </c>
      <c r="AB1095" s="49">
        <v>0</v>
      </c>
      <c r="AC1095" s="60">
        <v>0</v>
      </c>
      <c r="AD1095" s="49">
        <v>0</v>
      </c>
      <c r="AE1095" s="60">
        <v>0</v>
      </c>
      <c r="AF1095" s="60">
        <v>0</v>
      </c>
    </row>
    <row r="1096" spans="1:32">
      <c r="A1096" s="62">
        <v>2199700</v>
      </c>
      <c r="B1096" s="49" t="s">
        <v>1044</v>
      </c>
      <c r="C1096" s="49">
        <v>21997</v>
      </c>
      <c r="D1096" s="49">
        <v>0</v>
      </c>
      <c r="E1096" s="49"/>
      <c r="L1096" s="49">
        <v>242</v>
      </c>
      <c r="M1096" s="49">
        <v>27</v>
      </c>
      <c r="N1096" s="49">
        <v>18</v>
      </c>
      <c r="O1096" s="49">
        <v>15</v>
      </c>
      <c r="P1096" s="49">
        <v>0</v>
      </c>
      <c r="Q1096" s="49">
        <v>0</v>
      </c>
      <c r="R1096" s="49">
        <v>72</v>
      </c>
      <c r="S1096" s="49">
        <v>0</v>
      </c>
      <c r="T1096" s="49">
        <v>0</v>
      </c>
      <c r="U1096" s="49">
        <v>500</v>
      </c>
      <c r="V1096" s="49">
        <v>0</v>
      </c>
      <c r="W1096" s="49">
        <v>0</v>
      </c>
      <c r="X1096" s="49">
        <v>0</v>
      </c>
      <c r="Y1096" s="49">
        <v>0</v>
      </c>
      <c r="Z1096" s="49">
        <v>0</v>
      </c>
      <c r="AA1096" s="60">
        <v>0</v>
      </c>
      <c r="AB1096" s="49">
        <v>0</v>
      </c>
      <c r="AC1096" s="60">
        <v>0</v>
      </c>
      <c r="AD1096" s="49">
        <v>0</v>
      </c>
      <c r="AE1096" s="60">
        <v>0</v>
      </c>
      <c r="AF1096" s="60">
        <v>0</v>
      </c>
    </row>
    <row r="1097" spans="1:32">
      <c r="A1097" s="62">
        <v>2499800</v>
      </c>
      <c r="B1097" s="49" t="s">
        <v>799</v>
      </c>
      <c r="C1097" s="49">
        <v>24998</v>
      </c>
      <c r="D1097" s="49">
        <v>0</v>
      </c>
      <c r="E1097" s="49"/>
      <c r="L1097" s="49">
        <v>238</v>
      </c>
      <c r="M1097" s="49">
        <v>28</v>
      </c>
      <c r="N1097" s="49">
        <v>15</v>
      </c>
      <c r="O1097" s="49">
        <v>17</v>
      </c>
      <c r="P1097" s="49">
        <v>0</v>
      </c>
      <c r="Q1097" s="49">
        <v>0</v>
      </c>
      <c r="R1097" s="49">
        <v>70</v>
      </c>
      <c r="S1097" s="49">
        <v>0</v>
      </c>
      <c r="T1097" s="49">
        <v>0</v>
      </c>
      <c r="U1097" s="49">
        <v>500</v>
      </c>
      <c r="V1097" s="49">
        <v>0</v>
      </c>
      <c r="W1097" s="49">
        <v>0</v>
      </c>
      <c r="X1097" s="49">
        <v>0</v>
      </c>
      <c r="Y1097" s="49">
        <v>0</v>
      </c>
      <c r="Z1097" s="49">
        <v>0</v>
      </c>
      <c r="AA1097" s="60">
        <v>0</v>
      </c>
      <c r="AB1097" s="49">
        <v>0</v>
      </c>
      <c r="AC1097" s="60">
        <v>0</v>
      </c>
      <c r="AD1097" s="49">
        <v>0</v>
      </c>
      <c r="AE1097" s="60">
        <v>0</v>
      </c>
      <c r="AF1097" s="60">
        <v>0</v>
      </c>
    </row>
    <row r="1098" spans="1:32">
      <c r="A1098" s="62">
        <v>2299900</v>
      </c>
      <c r="B1098" s="49" t="s">
        <v>1045</v>
      </c>
      <c r="C1098" s="49">
        <v>22999</v>
      </c>
      <c r="D1098" s="49">
        <v>0</v>
      </c>
      <c r="E1098" s="49"/>
      <c r="L1098" s="49">
        <v>146</v>
      </c>
      <c r="M1098" s="49">
        <v>21</v>
      </c>
      <c r="N1098" s="49">
        <v>9</v>
      </c>
      <c r="O1098" s="49">
        <v>11</v>
      </c>
      <c r="P1098" s="49">
        <v>0</v>
      </c>
      <c r="Q1098" s="49">
        <v>0</v>
      </c>
      <c r="R1098" s="49">
        <v>50</v>
      </c>
      <c r="S1098" s="49">
        <v>0</v>
      </c>
      <c r="T1098" s="49">
        <v>0</v>
      </c>
      <c r="U1098" s="49">
        <v>500</v>
      </c>
      <c r="V1098" s="49">
        <v>0</v>
      </c>
      <c r="W1098" s="49">
        <v>0</v>
      </c>
      <c r="X1098" s="49">
        <v>0</v>
      </c>
      <c r="Y1098" s="49">
        <v>0</v>
      </c>
      <c r="Z1098" s="49">
        <v>0</v>
      </c>
      <c r="AA1098" s="60">
        <v>0</v>
      </c>
      <c r="AB1098" s="49">
        <v>0</v>
      </c>
      <c r="AC1098" s="60">
        <v>0</v>
      </c>
      <c r="AD1098" s="49">
        <v>0</v>
      </c>
      <c r="AE1098" s="60">
        <v>0</v>
      </c>
      <c r="AF1098" s="60">
        <v>0</v>
      </c>
    </row>
    <row r="1099" spans="1:32">
      <c r="A1099" s="62">
        <v>3199700</v>
      </c>
      <c r="B1099" s="49" t="s">
        <v>809</v>
      </c>
      <c r="C1099" s="49">
        <v>31997</v>
      </c>
      <c r="D1099" s="49">
        <v>0</v>
      </c>
      <c r="E1099" s="49"/>
      <c r="L1099" s="49">
        <v>235</v>
      </c>
      <c r="M1099" s="49">
        <v>29</v>
      </c>
      <c r="N1099" s="49">
        <v>17</v>
      </c>
      <c r="O1099" s="49">
        <v>14</v>
      </c>
      <c r="P1099" s="49">
        <v>0</v>
      </c>
      <c r="Q1099" s="49">
        <v>0</v>
      </c>
      <c r="R1099" s="49">
        <v>73</v>
      </c>
      <c r="S1099" s="49">
        <v>0</v>
      </c>
      <c r="T1099" s="49">
        <v>0</v>
      </c>
      <c r="U1099" s="49">
        <v>500</v>
      </c>
      <c r="V1099" s="49">
        <v>0</v>
      </c>
      <c r="W1099" s="49">
        <v>0</v>
      </c>
      <c r="X1099" s="49">
        <v>0</v>
      </c>
      <c r="Y1099" s="49">
        <v>0</v>
      </c>
      <c r="Z1099" s="49">
        <v>0</v>
      </c>
      <c r="AA1099" s="60">
        <v>0</v>
      </c>
      <c r="AB1099" s="49">
        <v>0</v>
      </c>
      <c r="AC1099" s="60">
        <v>0</v>
      </c>
      <c r="AD1099" s="49">
        <v>0</v>
      </c>
      <c r="AE1099" s="60">
        <v>0</v>
      </c>
      <c r="AF1099" s="60">
        <v>0</v>
      </c>
    </row>
    <row r="1100" spans="1:32">
      <c r="A1100" s="62">
        <v>3399800</v>
      </c>
      <c r="B1100" s="49" t="s">
        <v>814</v>
      </c>
      <c r="C1100" s="49">
        <v>33998</v>
      </c>
      <c r="D1100" s="49">
        <v>0</v>
      </c>
      <c r="E1100" s="49"/>
      <c r="L1100" s="49">
        <v>221</v>
      </c>
      <c r="M1100" s="49">
        <v>33</v>
      </c>
      <c r="N1100" s="49">
        <v>16</v>
      </c>
      <c r="O1100" s="49">
        <v>13</v>
      </c>
      <c r="P1100" s="49">
        <v>0</v>
      </c>
      <c r="Q1100" s="49">
        <v>0</v>
      </c>
      <c r="R1100" s="49">
        <v>74</v>
      </c>
      <c r="S1100" s="49">
        <v>0</v>
      </c>
      <c r="T1100" s="49">
        <v>0</v>
      </c>
      <c r="U1100" s="49">
        <v>500</v>
      </c>
      <c r="V1100" s="49">
        <v>0</v>
      </c>
      <c r="W1100" s="49">
        <v>0</v>
      </c>
      <c r="X1100" s="49">
        <v>0</v>
      </c>
      <c r="Y1100" s="49">
        <v>0</v>
      </c>
      <c r="Z1100" s="49">
        <v>0</v>
      </c>
      <c r="AA1100" s="60">
        <v>0</v>
      </c>
      <c r="AB1100" s="49">
        <v>0</v>
      </c>
      <c r="AC1100" s="60">
        <v>0</v>
      </c>
      <c r="AD1100" s="49">
        <v>0</v>
      </c>
      <c r="AE1100" s="60">
        <v>0</v>
      </c>
      <c r="AF1100" s="60">
        <v>0</v>
      </c>
    </row>
    <row r="1101" spans="1:32">
      <c r="A1101" s="62">
        <v>3499900</v>
      </c>
      <c r="B1101" s="49" t="s">
        <v>819</v>
      </c>
      <c r="C1101" s="49">
        <v>34999</v>
      </c>
      <c r="D1101" s="49">
        <v>0</v>
      </c>
      <c r="E1101" s="49"/>
      <c r="L1101" s="49">
        <v>151</v>
      </c>
      <c r="M1101" s="49">
        <v>19</v>
      </c>
      <c r="N1101" s="49">
        <v>9</v>
      </c>
      <c r="O1101" s="49">
        <v>11</v>
      </c>
      <c r="P1101" s="49">
        <v>0</v>
      </c>
      <c r="Q1101" s="49">
        <v>0</v>
      </c>
      <c r="R1101" s="49">
        <v>55</v>
      </c>
      <c r="S1101" s="49">
        <v>0</v>
      </c>
      <c r="T1101" s="49">
        <v>0</v>
      </c>
      <c r="U1101" s="49">
        <v>500</v>
      </c>
      <c r="V1101" s="49">
        <v>0</v>
      </c>
      <c r="W1101" s="49">
        <v>0</v>
      </c>
      <c r="X1101" s="49">
        <v>0</v>
      </c>
      <c r="Y1101" s="49">
        <v>0</v>
      </c>
      <c r="Z1101" s="49">
        <v>0</v>
      </c>
      <c r="AA1101" s="60">
        <v>0</v>
      </c>
      <c r="AB1101" s="49">
        <v>0</v>
      </c>
      <c r="AC1101" s="60">
        <v>0</v>
      </c>
      <c r="AD1101" s="49">
        <v>0</v>
      </c>
      <c r="AE1101" s="60">
        <v>0</v>
      </c>
      <c r="AF1101" s="60">
        <v>0</v>
      </c>
    </row>
    <row r="1102" spans="1:32">
      <c r="A1102" s="62">
        <v>4399700</v>
      </c>
      <c r="B1102" s="49" t="s">
        <v>824</v>
      </c>
      <c r="C1102" s="49">
        <v>43997</v>
      </c>
      <c r="D1102" s="49">
        <v>0</v>
      </c>
      <c r="E1102" s="49"/>
      <c r="L1102" s="49">
        <v>245</v>
      </c>
      <c r="M1102" s="49">
        <v>36</v>
      </c>
      <c r="N1102" s="49">
        <v>18</v>
      </c>
      <c r="O1102" s="49">
        <v>14</v>
      </c>
      <c r="P1102" s="49">
        <v>0</v>
      </c>
      <c r="Q1102" s="49">
        <v>0</v>
      </c>
      <c r="R1102" s="49">
        <v>75</v>
      </c>
      <c r="S1102" s="49">
        <v>0</v>
      </c>
      <c r="T1102" s="49">
        <v>0</v>
      </c>
      <c r="U1102" s="49">
        <v>500</v>
      </c>
      <c r="V1102" s="49">
        <v>0</v>
      </c>
      <c r="W1102" s="49">
        <v>0</v>
      </c>
      <c r="X1102" s="49">
        <v>0</v>
      </c>
      <c r="Y1102" s="49">
        <v>0</v>
      </c>
      <c r="Z1102" s="49">
        <v>0</v>
      </c>
      <c r="AA1102" s="60">
        <v>0</v>
      </c>
      <c r="AB1102" s="49">
        <v>0</v>
      </c>
      <c r="AC1102" s="60">
        <v>0</v>
      </c>
      <c r="AD1102" s="49">
        <v>0</v>
      </c>
      <c r="AE1102" s="60">
        <v>0</v>
      </c>
      <c r="AF1102" s="60">
        <v>0</v>
      </c>
    </row>
    <row r="1103" spans="1:32">
      <c r="A1103" s="62">
        <v>5299700</v>
      </c>
      <c r="B1103" s="49" t="s">
        <v>829</v>
      </c>
      <c r="C1103" s="49">
        <v>52997</v>
      </c>
      <c r="D1103" s="49">
        <v>0</v>
      </c>
      <c r="E1103" s="49"/>
      <c r="L1103" s="49">
        <v>233</v>
      </c>
      <c r="M1103" s="49">
        <v>39</v>
      </c>
      <c r="N1103" s="49">
        <v>14</v>
      </c>
      <c r="O1103" s="49">
        <v>18</v>
      </c>
      <c r="P1103" s="49">
        <v>0</v>
      </c>
      <c r="Q1103" s="49">
        <v>0</v>
      </c>
      <c r="R1103" s="49">
        <v>65</v>
      </c>
      <c r="S1103" s="49">
        <v>0</v>
      </c>
      <c r="T1103" s="49">
        <v>0</v>
      </c>
      <c r="U1103" s="49">
        <v>500</v>
      </c>
      <c r="V1103" s="49">
        <v>0</v>
      </c>
      <c r="W1103" s="49">
        <v>0</v>
      </c>
      <c r="X1103" s="49">
        <v>0</v>
      </c>
      <c r="Y1103" s="49">
        <v>0</v>
      </c>
      <c r="Z1103" s="49">
        <v>0</v>
      </c>
      <c r="AA1103" s="60">
        <v>0</v>
      </c>
      <c r="AB1103" s="49">
        <v>0</v>
      </c>
      <c r="AC1103" s="60">
        <v>0</v>
      </c>
      <c r="AD1103" s="49">
        <v>0</v>
      </c>
      <c r="AE1103" s="60">
        <v>0</v>
      </c>
      <c r="AF1103" s="60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workbookViewId="0">
      <selection activeCell="E2" sqref="E2"/>
    </sheetView>
  </sheetViews>
  <sheetFormatPr defaultColWidth="9" defaultRowHeight="14.25" outlineLevelCol="6"/>
  <cols>
    <col min="3" max="3" width="18.875" customWidth="1"/>
    <col min="4" max="4" width="24.625" customWidth="1"/>
    <col min="5" max="5" width="23.75" customWidth="1"/>
  </cols>
  <sheetData>
    <row r="1" spans="1:7">
      <c r="A1" t="s">
        <v>169</v>
      </c>
      <c r="B1" t="s">
        <v>177</v>
      </c>
      <c r="C1" t="s">
        <v>1046</v>
      </c>
      <c r="D1" t="s">
        <v>1047</v>
      </c>
      <c r="E1" t="s">
        <v>1048</v>
      </c>
      <c r="F1" s="54" t="s">
        <v>179</v>
      </c>
      <c r="G1" s="54"/>
    </row>
    <row r="2" spans="1:7">
      <c r="A2">
        <v>1</v>
      </c>
      <c r="B2" t="s">
        <v>953</v>
      </c>
      <c r="C2" s="55">
        <v>18</v>
      </c>
      <c r="D2" s="55">
        <v>13</v>
      </c>
      <c r="E2" s="55">
        <v>22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952</v>
      </c>
      <c r="C3">
        <f>C2-1</f>
        <v>17</v>
      </c>
      <c r="D3">
        <f>D2-1</f>
        <v>12</v>
      </c>
      <c r="E3">
        <f>E2-1</f>
        <v>21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958</v>
      </c>
      <c r="C4">
        <f>C2+5</f>
        <v>23</v>
      </c>
      <c r="D4">
        <f>D2+5</f>
        <v>18</v>
      </c>
      <c r="E4">
        <f>E2+5</f>
        <v>27</v>
      </c>
      <c r="F4">
        <v>3001</v>
      </c>
      <c r="G4">
        <f>VLOOKUP(F4,battle_para_info!A:C,3,0)/10000</f>
        <v>0.0005</v>
      </c>
    </row>
    <row r="5" spans="1:7">
      <c r="A5">
        <v>5</v>
      </c>
      <c r="B5" t="s">
        <v>954</v>
      </c>
      <c r="C5">
        <f>C2+1</f>
        <v>19</v>
      </c>
      <c r="D5">
        <f>D2+1</f>
        <v>14</v>
      </c>
      <c r="E5">
        <f>E2+1</f>
        <v>23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955</v>
      </c>
      <c r="C6">
        <f>C2+2</f>
        <v>20</v>
      </c>
      <c r="D6">
        <f>D2+2</f>
        <v>15</v>
      </c>
      <c r="E6">
        <f>E2+2</f>
        <v>24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956</v>
      </c>
      <c r="C7">
        <f>C2+3</f>
        <v>21</v>
      </c>
      <c r="D7">
        <f>D2+3</f>
        <v>16</v>
      </c>
      <c r="E7">
        <f>E2+3</f>
        <v>25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957</v>
      </c>
      <c r="C8">
        <f>C2+4</f>
        <v>22</v>
      </c>
      <c r="D8">
        <f>D2+4</f>
        <v>17</v>
      </c>
      <c r="E8">
        <f>E2+4</f>
        <v>26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1049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</row>
    <row r="10" spans="1:7">
      <c r="A10">
        <v>10</v>
      </c>
      <c r="B10" t="s">
        <v>1050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</row>
    <row r="11" spans="1:7">
      <c r="A11">
        <v>11</v>
      </c>
      <c r="B11" t="s">
        <v>1051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7">
      <c r="A12">
        <v>12</v>
      </c>
      <c r="B12" t="s">
        <v>1052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</row>
    <row r="13" spans="1:7">
      <c r="A13">
        <v>13</v>
      </c>
      <c r="B13" t="s">
        <v>1053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</row>
    <row r="14" spans="1:7">
      <c r="A14">
        <v>14</v>
      </c>
      <c r="B14" t="s">
        <v>1054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</row>
    <row r="15" spans="1:7">
      <c r="A15">
        <v>15</v>
      </c>
      <c r="B15" t="s">
        <v>1055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</row>
    <row r="16" spans="1:7">
      <c r="A16">
        <v>16</v>
      </c>
      <c r="B16" t="s">
        <v>1056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</row>
    <row r="17" spans="1:7">
      <c r="A17">
        <v>17</v>
      </c>
      <c r="B17" t="s">
        <v>1057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</row>
    <row r="18" spans="1:7">
      <c r="A18">
        <v>18</v>
      </c>
      <c r="B18" t="s">
        <v>959</v>
      </c>
      <c r="C18">
        <v>0</v>
      </c>
      <c r="D18">
        <f>D2+6</f>
        <v>19</v>
      </c>
      <c r="E18">
        <v>0</v>
      </c>
      <c r="F18" s="57">
        <v>3008</v>
      </c>
      <c r="G18">
        <f>VLOOKUP(F18,battle_para_info!A:C,3,0)/10000</f>
        <v>0.5</v>
      </c>
    </row>
    <row r="19" spans="1:7">
      <c r="A19">
        <v>19</v>
      </c>
      <c r="B19" t="s">
        <v>960</v>
      </c>
      <c r="C19">
        <v>0</v>
      </c>
      <c r="D19">
        <f>D2+7</f>
        <v>20</v>
      </c>
      <c r="E19">
        <v>0</v>
      </c>
      <c r="F19" s="57">
        <v>3013</v>
      </c>
      <c r="G19">
        <f>VLOOKUP(F19,battle_para_info!A:C,3,0)/10000</f>
        <v>0.5</v>
      </c>
    </row>
    <row r="20" spans="1:7">
      <c r="A20">
        <v>20</v>
      </c>
      <c r="B20" t="s">
        <v>961</v>
      </c>
      <c r="C20">
        <v>0</v>
      </c>
      <c r="D20">
        <f>D2+8</f>
        <v>21</v>
      </c>
      <c r="E20">
        <v>0</v>
      </c>
      <c r="F20" s="57">
        <v>3009</v>
      </c>
      <c r="G20">
        <f>VLOOKUP(F20,battle_para_info!A:C,3,0)/10000</f>
        <v>0.5</v>
      </c>
    </row>
    <row r="21" spans="1:7">
      <c r="A21">
        <v>21</v>
      </c>
      <c r="B21" t="s">
        <v>962</v>
      </c>
      <c r="C21">
        <v>0</v>
      </c>
      <c r="D21">
        <f>D2+9</f>
        <v>22</v>
      </c>
      <c r="E21">
        <v>0</v>
      </c>
      <c r="F21" s="57">
        <v>3014</v>
      </c>
      <c r="G21">
        <f>VLOOKUP(F21,battle_para_info!A:C,3,0)/10000</f>
        <v>0.5</v>
      </c>
    </row>
    <row r="22" spans="1:7">
      <c r="A22">
        <v>22</v>
      </c>
      <c r="B22" t="s">
        <v>963</v>
      </c>
      <c r="C22">
        <v>0</v>
      </c>
      <c r="D22">
        <f>D2+10</f>
        <v>23</v>
      </c>
      <c r="E22">
        <v>0</v>
      </c>
      <c r="F22" s="57">
        <v>3011</v>
      </c>
      <c r="G22">
        <f>VLOOKUP(F22,battle_para_info!A:C,3,0)/10000</f>
        <v>0.6</v>
      </c>
    </row>
    <row r="23" spans="1:7">
      <c r="A23">
        <v>23</v>
      </c>
      <c r="B23" t="s">
        <v>1058</v>
      </c>
      <c r="C23">
        <v>0</v>
      </c>
      <c r="D23">
        <f>D2+11</f>
        <v>24</v>
      </c>
      <c r="E23">
        <v>0</v>
      </c>
      <c r="F23" s="57">
        <v>3012</v>
      </c>
      <c r="G23">
        <f>VLOOKUP(F23,battle_para_info!A:C,3,0)/10000</f>
        <v>0.6</v>
      </c>
    </row>
    <row r="24" spans="1:7">
      <c r="A24">
        <v>24</v>
      </c>
      <c r="B24" t="s">
        <v>965</v>
      </c>
      <c r="C24">
        <v>0</v>
      </c>
      <c r="D24">
        <f>D2+12</f>
        <v>25</v>
      </c>
      <c r="E24">
        <v>0</v>
      </c>
      <c r="F24" s="57">
        <v>3016</v>
      </c>
      <c r="G24">
        <f>VLOOKUP(F24,battle_para_info!A:C,3,0)/10000</f>
        <v>0.6</v>
      </c>
    </row>
    <row r="25" spans="1:7">
      <c r="A25">
        <v>25</v>
      </c>
      <c r="B25" t="s">
        <v>966</v>
      </c>
      <c r="C25">
        <v>0</v>
      </c>
      <c r="D25">
        <f>D2+13</f>
        <v>26</v>
      </c>
      <c r="E25">
        <v>0</v>
      </c>
      <c r="F25" s="57">
        <v>3017</v>
      </c>
      <c r="G25">
        <f>VLOOKUP(F25,battle_para_info!A:C,3,0)/10000</f>
        <v>0.6</v>
      </c>
    </row>
    <row r="26" spans="1:7">
      <c r="A26">
        <v>26</v>
      </c>
      <c r="B26" t="s">
        <v>1059</v>
      </c>
      <c r="C26">
        <v>0</v>
      </c>
      <c r="D26">
        <v>0</v>
      </c>
      <c r="E26">
        <v>0</v>
      </c>
      <c r="F26" s="57">
        <v>3010</v>
      </c>
      <c r="G26">
        <f>VLOOKUP(F26,battle_para_info!A:C,3,0)/10000</f>
        <v>0.8</v>
      </c>
    </row>
    <row r="27" spans="1:7">
      <c r="A27">
        <v>27</v>
      </c>
      <c r="B27" t="s">
        <v>1060</v>
      </c>
      <c r="C27">
        <v>0</v>
      </c>
      <c r="D27">
        <v>0</v>
      </c>
      <c r="E27">
        <v>0</v>
      </c>
      <c r="F27" s="57">
        <v>3015</v>
      </c>
      <c r="G27">
        <f>VLOOKUP(F27,battle_para_info!A:C,3,0)/10000</f>
        <v>0.8</v>
      </c>
    </row>
    <row r="28" spans="1:7">
      <c r="A28">
        <v>28</v>
      </c>
      <c r="B28" t="s">
        <v>1061</v>
      </c>
      <c r="C28">
        <v>0</v>
      </c>
      <c r="D28">
        <v>0</v>
      </c>
      <c r="E28">
        <v>0</v>
      </c>
      <c r="F28" s="57">
        <v>3010</v>
      </c>
      <c r="G28">
        <f>VLOOKUP(F28,battle_para_info!A:C,3,0)/10000</f>
        <v>0.8</v>
      </c>
    </row>
    <row r="29" spans="1:7">
      <c r="A29">
        <v>29</v>
      </c>
      <c r="B29" t="s">
        <v>1062</v>
      </c>
      <c r="C29">
        <v>0</v>
      </c>
      <c r="D29">
        <v>0</v>
      </c>
      <c r="E29">
        <v>0</v>
      </c>
      <c r="F29" s="57">
        <v>3015</v>
      </c>
      <c r="G29">
        <f>VLOOKUP(F29,battle_para_info!A:C,3,0)/10000</f>
        <v>0.8</v>
      </c>
    </row>
    <row r="30" spans="1:7">
      <c r="A30">
        <v>30</v>
      </c>
      <c r="B30" t="s">
        <v>1063</v>
      </c>
      <c r="C30">
        <v>0</v>
      </c>
      <c r="D30">
        <v>0</v>
      </c>
      <c r="E30">
        <v>0</v>
      </c>
      <c r="F30" s="57">
        <v>3010</v>
      </c>
      <c r="G30">
        <f>VLOOKUP(F30,battle_para_info!A:C,3,0)/10000</f>
        <v>0.8</v>
      </c>
    </row>
    <row r="31" spans="1:7">
      <c r="A31">
        <v>31</v>
      </c>
      <c r="B31" t="s">
        <v>1064</v>
      </c>
      <c r="C31">
        <v>0</v>
      </c>
      <c r="D31">
        <v>0</v>
      </c>
      <c r="E31">
        <v>0</v>
      </c>
      <c r="F31" s="57">
        <v>3015</v>
      </c>
      <c r="G31">
        <f>VLOOKUP(F31,battle_para_info!A:C,3,0)/10000</f>
        <v>0.8</v>
      </c>
    </row>
    <row r="32" spans="1:7">
      <c r="A32">
        <v>32</v>
      </c>
      <c r="B32" t="s">
        <v>1065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1066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1067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1068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1069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1070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1071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1072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6">
      <c r="A40">
        <v>40</v>
      </c>
      <c r="B40" t="s">
        <v>1073</v>
      </c>
      <c r="C40">
        <v>0</v>
      </c>
      <c r="D40">
        <v>0</v>
      </c>
      <c r="E40">
        <v>0</v>
      </c>
      <c r="F40" s="58">
        <v>0</v>
      </c>
    </row>
    <row r="41" spans="1:6">
      <c r="A41">
        <v>41</v>
      </c>
      <c r="B41" t="s">
        <v>1074</v>
      </c>
      <c r="C41">
        <v>0</v>
      </c>
      <c r="D41">
        <v>0</v>
      </c>
      <c r="E41">
        <v>0</v>
      </c>
      <c r="F41" s="58">
        <v>0</v>
      </c>
    </row>
    <row r="42" spans="1:6">
      <c r="A42">
        <v>42</v>
      </c>
      <c r="B42" t="s">
        <v>1075</v>
      </c>
      <c r="C42">
        <v>0</v>
      </c>
      <c r="D42">
        <v>0</v>
      </c>
      <c r="E42">
        <v>0</v>
      </c>
      <c r="F42" s="58">
        <v>0</v>
      </c>
    </row>
    <row r="43" spans="1:6">
      <c r="A43">
        <v>43</v>
      </c>
      <c r="B43" t="s">
        <v>1076</v>
      </c>
      <c r="C43">
        <v>0</v>
      </c>
      <c r="D43">
        <v>0</v>
      </c>
      <c r="E43">
        <v>0</v>
      </c>
      <c r="F43" s="58">
        <v>0</v>
      </c>
    </row>
    <row r="44" spans="1:6">
      <c r="A44">
        <v>44</v>
      </c>
      <c r="B44" t="s">
        <v>1077</v>
      </c>
      <c r="C44">
        <v>0</v>
      </c>
      <c r="D44">
        <v>0</v>
      </c>
      <c r="E44">
        <v>0</v>
      </c>
      <c r="F44" s="58">
        <v>0</v>
      </c>
    </row>
    <row r="45" spans="1:6">
      <c r="A45">
        <v>45</v>
      </c>
      <c r="B45" t="s">
        <v>1078</v>
      </c>
      <c r="C45">
        <v>0</v>
      </c>
      <c r="D45">
        <v>0</v>
      </c>
      <c r="E45">
        <v>0</v>
      </c>
      <c r="F45" s="58">
        <v>0</v>
      </c>
    </row>
    <row r="46" spans="1:6">
      <c r="A46">
        <v>46</v>
      </c>
      <c r="B46" t="s">
        <v>1079</v>
      </c>
      <c r="C46">
        <v>0</v>
      </c>
      <c r="D46">
        <v>0</v>
      </c>
      <c r="E46">
        <v>0</v>
      </c>
      <c r="F46" s="58">
        <v>0</v>
      </c>
    </row>
    <row r="47" spans="1:6">
      <c r="A47">
        <v>47</v>
      </c>
      <c r="B47" t="s">
        <v>1080</v>
      </c>
      <c r="C47">
        <v>0</v>
      </c>
      <c r="D47">
        <v>0</v>
      </c>
      <c r="E47">
        <v>0</v>
      </c>
      <c r="F47" s="58">
        <v>0</v>
      </c>
    </row>
    <row r="48" spans="1:6">
      <c r="A48">
        <v>48</v>
      </c>
      <c r="B48" t="s">
        <v>1081</v>
      </c>
      <c r="C48">
        <v>0</v>
      </c>
      <c r="D48">
        <v>0</v>
      </c>
      <c r="E48">
        <v>0</v>
      </c>
      <c r="F48" s="58">
        <v>0</v>
      </c>
    </row>
    <row r="49" spans="1:6">
      <c r="A49">
        <v>49</v>
      </c>
      <c r="B49" t="s">
        <v>1082</v>
      </c>
      <c r="C49">
        <v>0</v>
      </c>
      <c r="D49">
        <v>0</v>
      </c>
      <c r="E49">
        <v>0</v>
      </c>
      <c r="F49" s="58">
        <v>0</v>
      </c>
    </row>
    <row r="50" spans="1:6">
      <c r="A50">
        <v>50</v>
      </c>
      <c r="B50" t="s">
        <v>1083</v>
      </c>
      <c r="C50">
        <v>0</v>
      </c>
      <c r="D50">
        <v>0</v>
      </c>
      <c r="E50">
        <v>0</v>
      </c>
      <c r="F50" s="58">
        <v>0</v>
      </c>
    </row>
    <row r="51" spans="1:6">
      <c r="A51">
        <v>51</v>
      </c>
      <c r="B51" t="s">
        <v>1084</v>
      </c>
      <c r="C51">
        <v>0</v>
      </c>
      <c r="D51">
        <v>0</v>
      </c>
      <c r="E51">
        <v>0</v>
      </c>
      <c r="F51" s="58">
        <v>0</v>
      </c>
    </row>
    <row r="52" spans="1:6">
      <c r="A52">
        <v>52</v>
      </c>
      <c r="B52" t="s">
        <v>1085</v>
      </c>
      <c r="C52">
        <v>0</v>
      </c>
      <c r="D52">
        <v>0</v>
      </c>
      <c r="E52">
        <v>0</v>
      </c>
      <c r="F52" s="58">
        <v>0</v>
      </c>
    </row>
    <row r="53" spans="1:6">
      <c r="A53">
        <v>53</v>
      </c>
      <c r="B53" t="s">
        <v>1086</v>
      </c>
      <c r="C53">
        <v>0</v>
      </c>
      <c r="D53">
        <v>0</v>
      </c>
      <c r="E53">
        <v>0</v>
      </c>
      <c r="F53" s="58">
        <v>0</v>
      </c>
    </row>
    <row r="54" spans="1:6">
      <c r="A54">
        <v>54</v>
      </c>
      <c r="B54" t="s">
        <v>1087</v>
      </c>
      <c r="C54">
        <v>0</v>
      </c>
      <c r="D54">
        <v>0</v>
      </c>
      <c r="E54">
        <v>0</v>
      </c>
      <c r="F54" s="58">
        <v>0</v>
      </c>
    </row>
    <row r="55" spans="1:6">
      <c r="A55">
        <v>55</v>
      </c>
      <c r="B55" t="s">
        <v>1088</v>
      </c>
      <c r="C55">
        <v>0</v>
      </c>
      <c r="D55">
        <v>0</v>
      </c>
      <c r="E55">
        <v>0</v>
      </c>
      <c r="F55" s="58">
        <v>0</v>
      </c>
    </row>
    <row r="56" spans="1:6">
      <c r="A56">
        <v>56</v>
      </c>
      <c r="B56" t="s">
        <v>1089</v>
      </c>
      <c r="C56">
        <v>0</v>
      </c>
      <c r="D56">
        <v>0</v>
      </c>
      <c r="E56">
        <v>0</v>
      </c>
      <c r="F56" s="58">
        <v>0</v>
      </c>
    </row>
    <row r="57" spans="1:6">
      <c r="A57">
        <v>57</v>
      </c>
      <c r="B57" t="s">
        <v>1090</v>
      </c>
      <c r="C57">
        <v>0</v>
      </c>
      <c r="D57">
        <v>0</v>
      </c>
      <c r="E57">
        <v>0</v>
      </c>
      <c r="F57" s="58">
        <v>0</v>
      </c>
    </row>
    <row r="58" spans="1:6">
      <c r="A58">
        <v>58</v>
      </c>
      <c r="B58" t="s">
        <v>1091</v>
      </c>
      <c r="C58">
        <v>0</v>
      </c>
      <c r="D58">
        <v>0</v>
      </c>
      <c r="E58">
        <v>0</v>
      </c>
      <c r="F58" s="58">
        <v>0</v>
      </c>
    </row>
    <row r="59" spans="1:6">
      <c r="A59">
        <v>59</v>
      </c>
      <c r="B59" t="s">
        <v>1092</v>
      </c>
      <c r="C59">
        <v>0</v>
      </c>
      <c r="D59">
        <v>0</v>
      </c>
      <c r="E59">
        <v>0</v>
      </c>
      <c r="F59" s="58">
        <v>0</v>
      </c>
    </row>
    <row r="60" spans="1:6">
      <c r="A60">
        <v>60</v>
      </c>
      <c r="B60" t="s">
        <v>1093</v>
      </c>
      <c r="C60">
        <v>0</v>
      </c>
      <c r="D60">
        <v>0</v>
      </c>
      <c r="E60">
        <v>0</v>
      </c>
      <c r="F60" s="58">
        <v>0</v>
      </c>
    </row>
    <row r="61" spans="1:6">
      <c r="A61">
        <v>61</v>
      </c>
      <c r="B61" t="s">
        <v>1094</v>
      </c>
      <c r="C61">
        <v>0</v>
      </c>
      <c r="D61">
        <v>0</v>
      </c>
      <c r="E61">
        <v>0</v>
      </c>
      <c r="F61" s="58">
        <v>0</v>
      </c>
    </row>
    <row r="62" spans="1:6">
      <c r="A62">
        <v>62</v>
      </c>
      <c r="B62" t="s">
        <v>1095</v>
      </c>
      <c r="C62">
        <v>0</v>
      </c>
      <c r="D62">
        <v>0</v>
      </c>
      <c r="E62">
        <v>0</v>
      </c>
      <c r="F62" s="58">
        <v>0</v>
      </c>
    </row>
    <row r="63" spans="1:6">
      <c r="A63">
        <v>63</v>
      </c>
      <c r="B63" t="s">
        <v>1096</v>
      </c>
      <c r="C63">
        <v>0</v>
      </c>
      <c r="D63">
        <v>0</v>
      </c>
      <c r="E63">
        <v>0</v>
      </c>
      <c r="F63" s="58">
        <v>0</v>
      </c>
    </row>
    <row r="64" spans="1:6">
      <c r="A64">
        <v>64</v>
      </c>
      <c r="B64" t="s">
        <v>1097</v>
      </c>
      <c r="C64">
        <v>0</v>
      </c>
      <c r="D64">
        <v>0</v>
      </c>
      <c r="E64">
        <v>0</v>
      </c>
      <c r="F64" s="58">
        <v>0</v>
      </c>
    </row>
    <row r="65" spans="1:6">
      <c r="A65">
        <v>65</v>
      </c>
      <c r="B65" t="s">
        <v>1098</v>
      </c>
      <c r="C65">
        <v>0</v>
      </c>
      <c r="D65">
        <v>0</v>
      </c>
      <c r="E65">
        <v>0</v>
      </c>
      <c r="F65" s="58">
        <v>0</v>
      </c>
    </row>
    <row r="66" spans="1:6">
      <c r="A66">
        <v>66</v>
      </c>
      <c r="B66" t="s">
        <v>1099</v>
      </c>
      <c r="C66">
        <v>0</v>
      </c>
      <c r="D66">
        <v>0</v>
      </c>
      <c r="E66">
        <v>0</v>
      </c>
      <c r="F66" s="58">
        <v>0</v>
      </c>
    </row>
    <row r="67" spans="1:6">
      <c r="A67">
        <v>67</v>
      </c>
      <c r="B67" t="s">
        <v>1100</v>
      </c>
      <c r="C67">
        <v>0</v>
      </c>
      <c r="D67">
        <v>0</v>
      </c>
      <c r="E67">
        <v>0</v>
      </c>
      <c r="F67" s="58">
        <v>0</v>
      </c>
    </row>
    <row r="68" spans="1:6">
      <c r="A68">
        <v>68</v>
      </c>
      <c r="B68" t="s">
        <v>1101</v>
      </c>
      <c r="C68">
        <v>0</v>
      </c>
      <c r="D68">
        <v>0</v>
      </c>
      <c r="E68">
        <v>0</v>
      </c>
      <c r="F68" s="58">
        <v>0</v>
      </c>
    </row>
    <row r="69" spans="1:6">
      <c r="A69">
        <v>69</v>
      </c>
      <c r="B69" t="s">
        <v>1102</v>
      </c>
      <c r="C69">
        <v>0</v>
      </c>
      <c r="D69">
        <v>0</v>
      </c>
      <c r="E69">
        <v>0</v>
      </c>
      <c r="F69" s="58">
        <v>0</v>
      </c>
    </row>
    <row r="70" spans="1:6">
      <c r="A70">
        <v>70</v>
      </c>
      <c r="B70" t="s">
        <v>1103</v>
      </c>
      <c r="C70">
        <v>0</v>
      </c>
      <c r="D70">
        <v>0</v>
      </c>
      <c r="E70">
        <v>0</v>
      </c>
      <c r="F70" s="58">
        <v>0</v>
      </c>
    </row>
    <row r="71" spans="6:6">
      <c r="F71" s="58"/>
    </row>
    <row r="72" spans="6:6">
      <c r="F72" s="58"/>
    </row>
  </sheetData>
  <mergeCells count="1">
    <mergeCell ref="F1:G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8"/>
  <sheetViews>
    <sheetView workbookViewId="0">
      <pane xSplit="1" topLeftCell="B1" activePane="topRight" state="frozen"/>
      <selection/>
      <selection pane="topRight" activeCell="E8" sqref="E8"/>
    </sheetView>
  </sheetViews>
  <sheetFormatPr defaultColWidth="9" defaultRowHeight="16.5"/>
  <cols>
    <col min="1" max="1" width="8" style="49" customWidth="1"/>
    <col min="2" max="3" width="10.375" style="49" customWidth="1"/>
    <col min="4" max="20" width="9.5" style="49" customWidth="1"/>
    <col min="21" max="21" width="8" style="49" customWidth="1"/>
    <col min="22" max="22" width="8.125" style="49" customWidth="1"/>
    <col min="23" max="23" width="9.5" style="49" customWidth="1"/>
    <col min="24" max="24" width="11" style="49" customWidth="1"/>
    <col min="25" max="25" width="11.5" style="49" customWidth="1"/>
    <col min="26" max="26" width="12.875" style="49" customWidth="1"/>
    <col min="27" max="27" width="19.5" style="49" customWidth="1"/>
    <col min="28" max="28" width="9.25" style="49" customWidth="1"/>
    <col min="29" max="29" width="10.875" style="49" customWidth="1"/>
    <col min="30" max="30" width="10.25" style="49" customWidth="1"/>
    <col min="31" max="31" width="12.125" style="49" customWidth="1"/>
    <col min="32" max="32" width="10.875" style="49" customWidth="1"/>
    <col min="33" max="33" width="10.25" style="49" customWidth="1"/>
    <col min="34" max="34" width="12.125" style="49" customWidth="1"/>
    <col min="35" max="35" width="10.875" style="49" customWidth="1"/>
    <col min="36" max="36" width="10.25" style="49" customWidth="1"/>
    <col min="37" max="37" width="12.125" style="49" customWidth="1"/>
    <col min="38" max="38" width="10.875" style="49" customWidth="1"/>
    <col min="39" max="39" width="10.25" style="49" customWidth="1"/>
    <col min="40" max="40" width="12.125" style="49" customWidth="1"/>
    <col min="41" max="41" width="9.625" style="49" customWidth="1"/>
    <col min="42" max="42" width="10.25" style="49" customWidth="1"/>
    <col min="43" max="43" width="10.875" style="49" customWidth="1"/>
    <col min="44" max="44" width="9.625" style="49" customWidth="1"/>
    <col min="45" max="45" width="10.25" style="49" customWidth="1"/>
    <col min="46" max="46" width="10.875" style="49" customWidth="1"/>
    <col min="47" max="47" width="9.625" style="49" customWidth="1"/>
    <col min="48" max="48" width="10.25" style="49" customWidth="1"/>
    <col min="49" max="49" width="10.875" style="49" customWidth="1"/>
    <col min="50" max="50" width="9.625" style="49" customWidth="1"/>
    <col min="51" max="51" width="10.25" style="49" customWidth="1"/>
    <col min="52" max="53" width="10.875" style="49" customWidth="1"/>
    <col min="54" max="16384" width="9" style="49"/>
  </cols>
  <sheetData>
    <row r="1" spans="1:1">
      <c r="A1" s="49" t="s">
        <v>150</v>
      </c>
    </row>
    <row r="2" s="47" customFormat="1" spans="1:52">
      <c r="A2" s="23" t="s">
        <v>194</v>
      </c>
      <c r="B2" s="23" t="s">
        <v>194</v>
      </c>
      <c r="C2" s="50" t="s">
        <v>194</v>
      </c>
      <c r="D2" s="23" t="s">
        <v>194</v>
      </c>
      <c r="E2" s="23" t="s">
        <v>194</v>
      </c>
      <c r="F2" s="23" t="s">
        <v>194</v>
      </c>
      <c r="G2" s="23" t="s">
        <v>194</v>
      </c>
      <c r="H2" s="23" t="s">
        <v>194</v>
      </c>
      <c r="I2" s="23" t="s">
        <v>194</v>
      </c>
      <c r="J2" s="23" t="s">
        <v>194</v>
      </c>
      <c r="K2" s="23" t="s">
        <v>194</v>
      </c>
      <c r="L2" s="23" t="s">
        <v>194</v>
      </c>
      <c r="M2" s="23" t="s">
        <v>194</v>
      </c>
      <c r="N2" s="23" t="s">
        <v>194</v>
      </c>
      <c r="O2" s="23" t="s">
        <v>194</v>
      </c>
      <c r="P2" s="23" t="s">
        <v>194</v>
      </c>
      <c r="Q2" s="23" t="s">
        <v>194</v>
      </c>
      <c r="R2" s="23" t="s">
        <v>194</v>
      </c>
      <c r="S2" s="23" t="s">
        <v>194</v>
      </c>
      <c r="T2" s="23" t="s">
        <v>194</v>
      </c>
      <c r="U2" s="23" t="s">
        <v>194</v>
      </c>
      <c r="V2" s="23" t="s">
        <v>194</v>
      </c>
      <c r="W2" s="23" t="s">
        <v>194</v>
      </c>
      <c r="X2" s="23" t="s">
        <v>194</v>
      </c>
      <c r="Y2" s="23" t="s">
        <v>194</v>
      </c>
      <c r="Z2" s="23" t="s">
        <v>194</v>
      </c>
      <c r="AA2" s="23" t="s">
        <v>194</v>
      </c>
      <c r="AB2" s="23" t="s">
        <v>194</v>
      </c>
      <c r="AC2" s="23" t="s">
        <v>194</v>
      </c>
      <c r="AD2" s="23" t="s">
        <v>194</v>
      </c>
      <c r="AE2" s="23" t="s">
        <v>194</v>
      </c>
      <c r="AF2" s="23" t="s">
        <v>194</v>
      </c>
      <c r="AG2" s="23" t="s">
        <v>194</v>
      </c>
      <c r="AH2" s="23" t="s">
        <v>194</v>
      </c>
      <c r="AI2" s="23" t="s">
        <v>194</v>
      </c>
      <c r="AJ2" s="23" t="s">
        <v>194</v>
      </c>
      <c r="AK2" s="23" t="s">
        <v>194</v>
      </c>
      <c r="AL2" s="23" t="s">
        <v>194</v>
      </c>
      <c r="AM2" s="23" t="s">
        <v>194</v>
      </c>
      <c r="AN2" s="23" t="s">
        <v>194</v>
      </c>
      <c r="AO2" s="23" t="s">
        <v>194</v>
      </c>
      <c r="AP2" s="23" t="s">
        <v>194</v>
      </c>
      <c r="AQ2" s="23" t="s">
        <v>194</v>
      </c>
      <c r="AR2" s="23" t="s">
        <v>194</v>
      </c>
      <c r="AS2" s="23" t="s">
        <v>194</v>
      </c>
      <c r="AT2" s="23" t="s">
        <v>194</v>
      </c>
      <c r="AU2" s="23" t="s">
        <v>194</v>
      </c>
      <c r="AV2" s="23" t="s">
        <v>194</v>
      </c>
      <c r="AW2" s="23" t="s">
        <v>194</v>
      </c>
      <c r="AX2" s="23" t="s">
        <v>194</v>
      </c>
      <c r="AY2" s="23" t="s">
        <v>194</v>
      </c>
      <c r="AZ2" s="23" t="s">
        <v>194</v>
      </c>
    </row>
    <row r="3" s="47" customFormat="1" spans="1:52">
      <c r="A3" s="25" t="s">
        <v>1104</v>
      </c>
      <c r="B3" s="25" t="s">
        <v>1105</v>
      </c>
      <c r="C3" s="51" t="s">
        <v>1106</v>
      </c>
      <c r="D3" s="25" t="s">
        <v>1107</v>
      </c>
      <c r="E3" s="25" t="s">
        <v>1108</v>
      </c>
      <c r="F3" s="25" t="s">
        <v>1109</v>
      </c>
      <c r="G3" s="25" t="s">
        <v>1110</v>
      </c>
      <c r="H3" s="25" t="s">
        <v>1111</v>
      </c>
      <c r="I3" s="25" t="s">
        <v>1112</v>
      </c>
      <c r="J3" s="25" t="s">
        <v>1113</v>
      </c>
      <c r="K3" s="25" t="s">
        <v>1114</v>
      </c>
      <c r="L3" s="25" t="s">
        <v>1115</v>
      </c>
      <c r="M3" s="25" t="s">
        <v>1116</v>
      </c>
      <c r="N3" s="25" t="s">
        <v>1117</v>
      </c>
      <c r="O3" s="25" t="s">
        <v>1118</v>
      </c>
      <c r="P3" s="25" t="s">
        <v>1119</v>
      </c>
      <c r="Q3" s="25" t="s">
        <v>1120</v>
      </c>
      <c r="R3" s="25" t="s">
        <v>1121</v>
      </c>
      <c r="S3" s="25" t="s">
        <v>1122</v>
      </c>
      <c r="T3" s="25" t="s">
        <v>1123</v>
      </c>
      <c r="U3" s="25" t="s">
        <v>73</v>
      </c>
      <c r="V3" s="25" t="s">
        <v>72</v>
      </c>
      <c r="W3" s="25" t="s">
        <v>74</v>
      </c>
      <c r="X3" s="25" t="s">
        <v>75</v>
      </c>
      <c r="Y3" s="25" t="s">
        <v>1124</v>
      </c>
      <c r="Z3" s="25" t="s">
        <v>1125</v>
      </c>
      <c r="AA3" s="25" t="s">
        <v>1126</v>
      </c>
      <c r="AB3" s="25" t="s">
        <v>1127</v>
      </c>
      <c r="AC3" s="25" t="s">
        <v>1128</v>
      </c>
      <c r="AD3" s="25" t="s">
        <v>1129</v>
      </c>
      <c r="AE3" s="25" t="s">
        <v>1127</v>
      </c>
      <c r="AF3" s="25" t="s">
        <v>1128</v>
      </c>
      <c r="AG3" s="25" t="s">
        <v>1129</v>
      </c>
      <c r="AH3" s="25" t="s">
        <v>1127</v>
      </c>
      <c r="AI3" s="25" t="s">
        <v>1128</v>
      </c>
      <c r="AJ3" s="25" t="s">
        <v>1129</v>
      </c>
      <c r="AK3" s="25" t="s">
        <v>1127</v>
      </c>
      <c r="AL3" s="25" t="s">
        <v>1128</v>
      </c>
      <c r="AM3" s="25" t="s">
        <v>1129</v>
      </c>
      <c r="AN3" s="25" t="s">
        <v>1130</v>
      </c>
      <c r="AO3" s="25" t="s">
        <v>1131</v>
      </c>
      <c r="AP3" s="25" t="s">
        <v>1132</v>
      </c>
      <c r="AQ3" s="25" t="s">
        <v>1133</v>
      </c>
      <c r="AR3" s="25" t="s">
        <v>1134</v>
      </c>
      <c r="AS3" s="25" t="s">
        <v>1135</v>
      </c>
      <c r="AT3" s="25" t="s">
        <v>1136</v>
      </c>
      <c r="AU3" s="25" t="s">
        <v>1137</v>
      </c>
      <c r="AV3" s="25" t="s">
        <v>1138</v>
      </c>
      <c r="AW3" s="25" t="s">
        <v>1139</v>
      </c>
      <c r="AX3" s="25" t="s">
        <v>1140</v>
      </c>
      <c r="AY3" s="25" t="s">
        <v>1141</v>
      </c>
      <c r="AZ3" s="25" t="s">
        <v>1142</v>
      </c>
    </row>
    <row r="4" s="47" customFormat="1" spans="1:52">
      <c r="A4" s="27" t="s">
        <v>201</v>
      </c>
      <c r="B4" s="27" t="s">
        <v>202</v>
      </c>
      <c r="C4" s="52" t="s">
        <v>201</v>
      </c>
      <c r="D4" s="27" t="s">
        <v>202</v>
      </c>
      <c r="E4" s="27" t="s">
        <v>201</v>
      </c>
      <c r="F4" s="27" t="s">
        <v>201</v>
      </c>
      <c r="G4" s="27" t="s">
        <v>201</v>
      </c>
      <c r="H4" s="27" t="s">
        <v>201</v>
      </c>
      <c r="I4" s="27" t="s">
        <v>201</v>
      </c>
      <c r="J4" s="27" t="s">
        <v>201</v>
      </c>
      <c r="K4" s="27" t="s">
        <v>201</v>
      </c>
      <c r="L4" s="27" t="s">
        <v>201</v>
      </c>
      <c r="M4" s="27" t="s">
        <v>201</v>
      </c>
      <c r="N4" s="27" t="s">
        <v>201</v>
      </c>
      <c r="O4" s="27" t="s">
        <v>201</v>
      </c>
      <c r="P4" s="27" t="s">
        <v>201</v>
      </c>
      <c r="Q4" s="27" t="s">
        <v>201</v>
      </c>
      <c r="R4" s="27" t="s">
        <v>201</v>
      </c>
      <c r="S4" s="27" t="s">
        <v>201</v>
      </c>
      <c r="T4" s="27" t="s">
        <v>201</v>
      </c>
      <c r="U4" s="27" t="s">
        <v>201</v>
      </c>
      <c r="V4" s="27" t="s">
        <v>201</v>
      </c>
      <c r="W4" s="27" t="s">
        <v>201</v>
      </c>
      <c r="X4" s="27" t="s">
        <v>201</v>
      </c>
      <c r="Y4" s="27" t="s">
        <v>201</v>
      </c>
      <c r="Z4" s="27" t="s">
        <v>201</v>
      </c>
      <c r="AA4" s="27" t="s">
        <v>201</v>
      </c>
      <c r="AB4" s="27" t="s">
        <v>201</v>
      </c>
      <c r="AC4" s="27" t="s">
        <v>201</v>
      </c>
      <c r="AD4" s="27" t="s">
        <v>201</v>
      </c>
      <c r="AE4" s="27" t="s">
        <v>201</v>
      </c>
      <c r="AF4" s="27" t="s">
        <v>201</v>
      </c>
      <c r="AG4" s="27" t="s">
        <v>201</v>
      </c>
      <c r="AH4" s="27" t="s">
        <v>201</v>
      </c>
      <c r="AI4" s="27" t="s">
        <v>201</v>
      </c>
      <c r="AJ4" s="27" t="s">
        <v>201</v>
      </c>
      <c r="AK4" s="27" t="s">
        <v>201</v>
      </c>
      <c r="AL4" s="27" t="s">
        <v>201</v>
      </c>
      <c r="AM4" s="27" t="s">
        <v>201</v>
      </c>
      <c r="AN4" s="27" t="s">
        <v>201</v>
      </c>
      <c r="AO4" s="27" t="s">
        <v>201</v>
      </c>
      <c r="AP4" s="27" t="s">
        <v>201</v>
      </c>
      <c r="AQ4" s="27" t="s">
        <v>201</v>
      </c>
      <c r="AR4" s="27" t="s">
        <v>201</v>
      </c>
      <c r="AS4" s="27" t="s">
        <v>201</v>
      </c>
      <c r="AT4" s="27" t="s">
        <v>201</v>
      </c>
      <c r="AU4" s="27" t="s">
        <v>201</v>
      </c>
      <c r="AV4" s="27" t="s">
        <v>201</v>
      </c>
      <c r="AW4" s="27" t="s">
        <v>201</v>
      </c>
      <c r="AX4" s="27" t="s">
        <v>201</v>
      </c>
      <c r="AY4" s="27" t="s">
        <v>201</v>
      </c>
      <c r="AZ4" s="27" t="s">
        <v>201</v>
      </c>
    </row>
    <row r="5" s="48" customFormat="1" spans="1:52">
      <c r="A5" s="29" t="s">
        <v>150</v>
      </c>
      <c r="B5" s="29" t="s">
        <v>1143</v>
      </c>
      <c r="C5" s="53" t="s">
        <v>1144</v>
      </c>
      <c r="D5" s="29" t="s">
        <v>1145</v>
      </c>
      <c r="E5" s="29" t="s">
        <v>1146</v>
      </c>
      <c r="F5" s="29" t="s">
        <v>1147</v>
      </c>
      <c r="G5" s="29" t="s">
        <v>1148</v>
      </c>
      <c r="H5" s="29" t="s">
        <v>1149</v>
      </c>
      <c r="I5" s="29" t="s">
        <v>1150</v>
      </c>
      <c r="J5" s="29" t="s">
        <v>1151</v>
      </c>
      <c r="K5" s="29" t="s">
        <v>1152</v>
      </c>
      <c r="L5" s="29" t="s">
        <v>1153</v>
      </c>
      <c r="M5" s="29" t="s">
        <v>1154</v>
      </c>
      <c r="N5" s="29" t="s">
        <v>1155</v>
      </c>
      <c r="O5" s="29" t="s">
        <v>1156</v>
      </c>
      <c r="P5" s="29" t="s">
        <v>1157</v>
      </c>
      <c r="Q5" s="29" t="s">
        <v>1158</v>
      </c>
      <c r="R5" s="29" t="s">
        <v>1159</v>
      </c>
      <c r="S5" s="29" t="s">
        <v>1160</v>
      </c>
      <c r="T5" s="29" t="s">
        <v>1161</v>
      </c>
      <c r="U5" s="29" t="s">
        <v>1162</v>
      </c>
      <c r="V5" s="29" t="s">
        <v>1163</v>
      </c>
      <c r="W5" s="29" t="s">
        <v>1164</v>
      </c>
      <c r="X5" s="29" t="s">
        <v>1165</v>
      </c>
      <c r="Y5" s="29" t="s">
        <v>1166</v>
      </c>
      <c r="Z5" s="29" t="s">
        <v>1167</v>
      </c>
      <c r="AA5" s="29" t="s">
        <v>1168</v>
      </c>
      <c r="AB5" s="29" t="s">
        <v>1169</v>
      </c>
      <c r="AC5" s="29" t="s">
        <v>1170</v>
      </c>
      <c r="AD5" s="29" t="s">
        <v>1171</v>
      </c>
      <c r="AE5" s="29" t="s">
        <v>1172</v>
      </c>
      <c r="AF5" s="29" t="s">
        <v>1173</v>
      </c>
      <c r="AG5" s="29" t="s">
        <v>1174</v>
      </c>
      <c r="AH5" s="29" t="s">
        <v>1175</v>
      </c>
      <c r="AI5" s="29" t="s">
        <v>1176</v>
      </c>
      <c r="AJ5" s="29" t="s">
        <v>1177</v>
      </c>
      <c r="AK5" s="29" t="s">
        <v>1178</v>
      </c>
      <c r="AL5" s="29" t="s">
        <v>1179</v>
      </c>
      <c r="AM5" s="29" t="s">
        <v>1180</v>
      </c>
      <c r="AN5" s="29" t="s">
        <v>1181</v>
      </c>
      <c r="AO5" s="29" t="s">
        <v>1182</v>
      </c>
      <c r="AP5" s="29" t="s">
        <v>1183</v>
      </c>
      <c r="AQ5" s="29" t="s">
        <v>1184</v>
      </c>
      <c r="AR5" s="29" t="s">
        <v>1185</v>
      </c>
      <c r="AS5" s="29" t="s">
        <v>1186</v>
      </c>
      <c r="AT5" s="29" t="s">
        <v>1187</v>
      </c>
      <c r="AU5" s="29" t="s">
        <v>1188</v>
      </c>
      <c r="AV5" s="29" t="s">
        <v>1189</v>
      </c>
      <c r="AW5" s="29" t="s">
        <v>1190</v>
      </c>
      <c r="AX5" s="29" t="s">
        <v>1191</v>
      </c>
      <c r="AY5" s="29" t="s">
        <v>1192</v>
      </c>
      <c r="AZ5" s="29" t="s">
        <v>1193</v>
      </c>
    </row>
    <row r="6" spans="1:52">
      <c r="A6" s="21">
        <v>2</v>
      </c>
      <c r="B6" s="21">
        <v>2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4</v>
      </c>
      <c r="AP6" s="21">
        <v>10001</v>
      </c>
      <c r="AQ6" s="21">
        <v>10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</row>
    <row r="7" spans="1:52">
      <c r="A7" s="21">
        <v>3</v>
      </c>
      <c r="B7" s="21">
        <v>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4</v>
      </c>
      <c r="AP7" s="21">
        <v>10001</v>
      </c>
      <c r="AQ7" s="21">
        <v>20</v>
      </c>
      <c r="AR7" s="21">
        <v>9</v>
      </c>
      <c r="AS7" s="21">
        <v>9007</v>
      </c>
      <c r="AT7" s="21">
        <v>10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</row>
    <row r="8" spans="1:52">
      <c r="A8" s="21">
        <v>4</v>
      </c>
      <c r="B8" s="21">
        <v>4</v>
      </c>
      <c r="C8" s="21">
        <v>0</v>
      </c>
      <c r="D8" s="21">
        <v>0</v>
      </c>
      <c r="E8" s="21">
        <v>-199</v>
      </c>
      <c r="F8" s="21">
        <v>-25</v>
      </c>
      <c r="G8" s="21">
        <v>-15</v>
      </c>
      <c r="H8" s="21">
        <v>-12</v>
      </c>
      <c r="I8" s="21">
        <v>-183</v>
      </c>
      <c r="J8" s="21">
        <v>-29</v>
      </c>
      <c r="K8" s="21">
        <v>-11</v>
      </c>
      <c r="L8" s="21">
        <v>-13</v>
      </c>
      <c r="M8" s="21">
        <v>-187</v>
      </c>
      <c r="N8" s="21">
        <v>-28</v>
      </c>
      <c r="O8" s="21">
        <v>-14</v>
      </c>
      <c r="P8" s="21">
        <v>-11</v>
      </c>
      <c r="Q8" s="21">
        <v>-198</v>
      </c>
      <c r="R8" s="21">
        <v>-25</v>
      </c>
      <c r="S8" s="21">
        <v>-12</v>
      </c>
      <c r="T8" s="21">
        <v>-14</v>
      </c>
      <c r="U8" s="21">
        <v>-4000</v>
      </c>
      <c r="V8" s="21">
        <v>-4000</v>
      </c>
      <c r="W8" s="21">
        <v>-4000</v>
      </c>
      <c r="X8" s="21">
        <v>-4000</v>
      </c>
      <c r="Y8" s="21">
        <v>0</v>
      </c>
      <c r="Z8" s="21">
        <v>0</v>
      </c>
      <c r="AA8" s="21">
        <v>0</v>
      </c>
      <c r="AB8" s="21">
        <v>1</v>
      </c>
      <c r="AC8" s="21">
        <v>4</v>
      </c>
      <c r="AD8" s="21">
        <v>2</v>
      </c>
      <c r="AE8" s="21">
        <v>2</v>
      </c>
      <c r="AF8" s="21">
        <v>4</v>
      </c>
      <c r="AG8" s="21">
        <v>5</v>
      </c>
      <c r="AH8" s="21">
        <v>2</v>
      </c>
      <c r="AI8" s="21">
        <v>3</v>
      </c>
      <c r="AJ8" s="21">
        <v>4</v>
      </c>
      <c r="AK8" s="21">
        <v>0</v>
      </c>
      <c r="AL8" s="21">
        <v>0</v>
      </c>
      <c r="AM8" s="21">
        <v>0</v>
      </c>
      <c r="AN8" s="21">
        <v>0</v>
      </c>
      <c r="AO8" s="21">
        <v>4</v>
      </c>
      <c r="AP8" s="21">
        <v>10001</v>
      </c>
      <c r="AQ8" s="21">
        <v>50</v>
      </c>
      <c r="AR8" s="21">
        <v>9</v>
      </c>
      <c r="AS8" s="21">
        <v>9007</v>
      </c>
      <c r="AT8" s="21">
        <v>25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</row>
    <row r="9" spans="1:52">
      <c r="A9" s="21">
        <v>5</v>
      </c>
      <c r="B9" s="21">
        <v>5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1</v>
      </c>
      <c r="AC9" s="21">
        <v>5</v>
      </c>
      <c r="AD9" s="21">
        <v>1</v>
      </c>
      <c r="AE9" s="21">
        <v>2</v>
      </c>
      <c r="AF9" s="21">
        <v>5</v>
      </c>
      <c r="AG9" s="21">
        <v>2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4</v>
      </c>
      <c r="AP9" s="21">
        <v>10001</v>
      </c>
      <c r="AQ9" s="21">
        <v>100</v>
      </c>
      <c r="AR9" s="21">
        <v>9</v>
      </c>
      <c r="AS9" s="21">
        <v>9007</v>
      </c>
      <c r="AT9" s="21">
        <v>250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</row>
    <row r="10" spans="1:52">
      <c r="A10" s="21">
        <v>6</v>
      </c>
      <c r="B10" s="21">
        <v>6</v>
      </c>
      <c r="C10" s="21">
        <v>0</v>
      </c>
      <c r="D10" s="21">
        <v>0</v>
      </c>
      <c r="E10" s="21">
        <v>16880</v>
      </c>
      <c r="F10" s="21">
        <v>2079</v>
      </c>
      <c r="G10" s="21">
        <v>1244</v>
      </c>
      <c r="H10" s="21">
        <v>1026</v>
      </c>
      <c r="I10" s="21">
        <v>15461</v>
      </c>
      <c r="J10" s="21">
        <v>2490</v>
      </c>
      <c r="K10" s="21">
        <v>930</v>
      </c>
      <c r="L10" s="21">
        <v>1121</v>
      </c>
      <c r="M10" s="21">
        <v>15857</v>
      </c>
      <c r="N10" s="21">
        <v>2378</v>
      </c>
      <c r="O10" s="21">
        <v>1144</v>
      </c>
      <c r="P10" s="21">
        <v>964</v>
      </c>
      <c r="Q10" s="21">
        <v>16781</v>
      </c>
      <c r="R10" s="21">
        <v>2123</v>
      </c>
      <c r="S10" s="21">
        <v>1018</v>
      </c>
      <c r="T10" s="21">
        <v>1223</v>
      </c>
      <c r="U10" s="21">
        <v>10000</v>
      </c>
      <c r="V10" s="21">
        <v>10000</v>
      </c>
      <c r="W10" s="21">
        <v>10000</v>
      </c>
      <c r="X10" s="21">
        <v>10000</v>
      </c>
      <c r="Y10" s="21">
        <v>0</v>
      </c>
      <c r="Z10" s="21">
        <v>0</v>
      </c>
      <c r="AA10" s="21">
        <v>0</v>
      </c>
      <c r="AB10" s="21">
        <v>2</v>
      </c>
      <c r="AC10" s="21">
        <v>5</v>
      </c>
      <c r="AD10" s="21">
        <v>4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</row>
    <row r="11" spans="1:52">
      <c r="A11" s="21">
        <v>7</v>
      </c>
      <c r="B11" s="21">
        <v>7</v>
      </c>
      <c r="C11" s="21">
        <v>0</v>
      </c>
      <c r="D11" s="21">
        <v>0</v>
      </c>
      <c r="E11" s="21">
        <v>31304</v>
      </c>
      <c r="F11" s="21">
        <v>3856</v>
      </c>
      <c r="G11" s="21">
        <v>2307</v>
      </c>
      <c r="H11" s="21">
        <v>1903</v>
      </c>
      <c r="I11" s="21">
        <v>28672</v>
      </c>
      <c r="J11" s="21">
        <v>4619</v>
      </c>
      <c r="K11" s="21">
        <v>1724</v>
      </c>
      <c r="L11" s="21">
        <v>2079</v>
      </c>
      <c r="M11" s="21">
        <v>29407</v>
      </c>
      <c r="N11" s="21">
        <v>4410</v>
      </c>
      <c r="O11" s="21">
        <v>2122</v>
      </c>
      <c r="P11" s="21">
        <v>1787</v>
      </c>
      <c r="Q11" s="21">
        <v>31120</v>
      </c>
      <c r="R11" s="21">
        <v>3937</v>
      </c>
      <c r="S11" s="21">
        <v>1887</v>
      </c>
      <c r="T11" s="21">
        <v>2268</v>
      </c>
      <c r="U11" s="21">
        <v>25000</v>
      </c>
      <c r="V11" s="21">
        <v>25000</v>
      </c>
      <c r="W11" s="21">
        <v>25000</v>
      </c>
      <c r="X11" s="21">
        <v>25000</v>
      </c>
      <c r="Y11" s="21">
        <v>0</v>
      </c>
      <c r="Z11" s="21">
        <v>0</v>
      </c>
      <c r="AA11" s="21">
        <v>0</v>
      </c>
      <c r="AB11" s="21">
        <v>2</v>
      </c>
      <c r="AC11" s="21">
        <v>6</v>
      </c>
      <c r="AD11" s="21">
        <v>1</v>
      </c>
      <c r="AE11" s="21">
        <v>2</v>
      </c>
      <c r="AF11" s="21">
        <v>5</v>
      </c>
      <c r="AG11" s="21">
        <v>4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</row>
    <row r="12" spans="1:52">
      <c r="A12" s="21">
        <v>8</v>
      </c>
      <c r="B12" s="21">
        <v>8</v>
      </c>
      <c r="C12" s="21">
        <v>0</v>
      </c>
      <c r="D12" s="21">
        <v>0</v>
      </c>
      <c r="E12" s="21">
        <v>46495</v>
      </c>
      <c r="F12" s="21">
        <v>5727</v>
      </c>
      <c r="G12" s="21">
        <v>3427</v>
      </c>
      <c r="H12" s="21">
        <v>2827</v>
      </c>
      <c r="I12" s="21">
        <v>42587</v>
      </c>
      <c r="J12" s="21">
        <v>6860</v>
      </c>
      <c r="K12" s="21">
        <v>2560</v>
      </c>
      <c r="L12" s="21">
        <v>3088</v>
      </c>
      <c r="M12" s="21">
        <v>43677</v>
      </c>
      <c r="N12" s="21">
        <v>6551</v>
      </c>
      <c r="O12" s="21">
        <v>3151</v>
      </c>
      <c r="P12" s="21">
        <v>2654</v>
      </c>
      <c r="Q12" s="21">
        <v>46223</v>
      </c>
      <c r="R12" s="21">
        <v>5848</v>
      </c>
      <c r="S12" s="21">
        <v>2803</v>
      </c>
      <c r="T12" s="21">
        <v>3369</v>
      </c>
      <c r="U12" s="21">
        <v>45000</v>
      </c>
      <c r="V12" s="21">
        <v>45000</v>
      </c>
      <c r="W12" s="21">
        <v>45000</v>
      </c>
      <c r="X12" s="21">
        <v>45000</v>
      </c>
      <c r="Y12" s="21">
        <v>0</v>
      </c>
      <c r="Z12" s="21">
        <v>0</v>
      </c>
      <c r="AA12" s="21">
        <v>0</v>
      </c>
      <c r="AB12" s="21">
        <v>1</v>
      </c>
      <c r="AC12" s="21">
        <v>5</v>
      </c>
      <c r="AD12" s="21">
        <v>1</v>
      </c>
      <c r="AE12" s="21">
        <v>2</v>
      </c>
      <c r="AF12" s="21">
        <v>6</v>
      </c>
      <c r="AG12" s="21">
        <v>1</v>
      </c>
      <c r="AH12" s="21">
        <v>2</v>
      </c>
      <c r="AI12" s="21">
        <v>5</v>
      </c>
      <c r="AJ12" s="21">
        <v>4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</row>
    <row r="13" spans="1:52">
      <c r="A13" s="21">
        <v>9</v>
      </c>
      <c r="B13" s="21">
        <v>9</v>
      </c>
      <c r="C13" s="21">
        <v>0</v>
      </c>
      <c r="D13" s="21">
        <v>0</v>
      </c>
      <c r="E13" s="21">
        <v>72735</v>
      </c>
      <c r="F13" s="21">
        <v>8959</v>
      </c>
      <c r="G13" s="21">
        <v>5361</v>
      </c>
      <c r="H13" s="21">
        <v>4422</v>
      </c>
      <c r="I13" s="21">
        <v>66621</v>
      </c>
      <c r="J13" s="21">
        <v>10731</v>
      </c>
      <c r="K13" s="21">
        <v>4005</v>
      </c>
      <c r="L13" s="21">
        <v>4830</v>
      </c>
      <c r="M13" s="21">
        <v>68327</v>
      </c>
      <c r="N13" s="21">
        <v>10248</v>
      </c>
      <c r="O13" s="21">
        <v>4930</v>
      </c>
      <c r="P13" s="21">
        <v>4152</v>
      </c>
      <c r="Q13" s="21">
        <v>72309</v>
      </c>
      <c r="R13" s="21">
        <v>9148</v>
      </c>
      <c r="S13" s="21">
        <v>4385</v>
      </c>
      <c r="T13" s="21">
        <v>5271</v>
      </c>
      <c r="U13" s="21">
        <v>75000</v>
      </c>
      <c r="V13" s="21">
        <v>75000</v>
      </c>
      <c r="W13" s="21">
        <v>75000</v>
      </c>
      <c r="X13" s="21">
        <v>75000</v>
      </c>
      <c r="Y13" s="21">
        <v>0</v>
      </c>
      <c r="Z13" s="21">
        <v>0</v>
      </c>
      <c r="AA13" s="21">
        <v>0</v>
      </c>
      <c r="AB13" s="21">
        <v>1</v>
      </c>
      <c r="AC13" s="21">
        <v>5</v>
      </c>
      <c r="AD13" s="21">
        <v>1</v>
      </c>
      <c r="AE13" s="21">
        <v>2</v>
      </c>
      <c r="AF13" s="21">
        <v>6</v>
      </c>
      <c r="AG13" s="21">
        <v>1</v>
      </c>
      <c r="AH13" s="21">
        <v>3</v>
      </c>
      <c r="AI13" s="21">
        <v>9</v>
      </c>
      <c r="AJ13" s="21">
        <v>1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</row>
    <row r="14" spans="1:52">
      <c r="A14" s="21">
        <v>10</v>
      </c>
      <c r="B14" s="21">
        <v>10</v>
      </c>
      <c r="C14" s="21">
        <v>1</v>
      </c>
      <c r="D14" s="21">
        <v>0</v>
      </c>
      <c r="E14" s="21">
        <v>164805</v>
      </c>
      <c r="F14" s="21">
        <v>20299</v>
      </c>
      <c r="G14" s="21">
        <v>12147</v>
      </c>
      <c r="H14" s="21">
        <v>10020</v>
      </c>
      <c r="I14" s="21">
        <v>150951</v>
      </c>
      <c r="J14" s="21">
        <v>24315</v>
      </c>
      <c r="K14" s="21">
        <v>9075</v>
      </c>
      <c r="L14" s="21">
        <v>10944</v>
      </c>
      <c r="M14" s="21">
        <v>154817</v>
      </c>
      <c r="N14" s="21">
        <v>23220</v>
      </c>
      <c r="O14" s="21">
        <v>11170</v>
      </c>
      <c r="P14" s="21">
        <v>9408</v>
      </c>
      <c r="Q14" s="21">
        <v>163839</v>
      </c>
      <c r="R14" s="21">
        <v>20728</v>
      </c>
      <c r="S14" s="21">
        <v>9935</v>
      </c>
      <c r="T14" s="21">
        <v>11943</v>
      </c>
      <c r="U14" s="21">
        <v>115000</v>
      </c>
      <c r="V14" s="21">
        <v>115000</v>
      </c>
      <c r="W14" s="21">
        <v>115000</v>
      </c>
      <c r="X14" s="21">
        <v>115000</v>
      </c>
      <c r="Y14" s="21">
        <v>0</v>
      </c>
      <c r="Z14" s="21">
        <v>0</v>
      </c>
      <c r="AA14" s="21">
        <v>0</v>
      </c>
      <c r="AB14" s="21">
        <v>1</v>
      </c>
      <c r="AC14" s="21">
        <v>5</v>
      </c>
      <c r="AD14" s="21">
        <v>2</v>
      </c>
      <c r="AE14" s="21">
        <v>3</v>
      </c>
      <c r="AF14" s="21">
        <v>9</v>
      </c>
      <c r="AG14" s="21">
        <v>1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</row>
    <row r="15" spans="1:52">
      <c r="A15" s="21">
        <v>11</v>
      </c>
      <c r="B15" s="21">
        <v>11</v>
      </c>
      <c r="C15" s="21">
        <v>1</v>
      </c>
      <c r="D15" s="21">
        <v>0</v>
      </c>
      <c r="E15" s="21">
        <v>267310</v>
      </c>
      <c r="F15" s="21">
        <v>32924</v>
      </c>
      <c r="G15" s="21">
        <v>19702</v>
      </c>
      <c r="H15" s="21">
        <v>16253</v>
      </c>
      <c r="I15" s="21">
        <v>244838</v>
      </c>
      <c r="J15" s="21">
        <v>39439</v>
      </c>
      <c r="K15" s="21">
        <v>14720</v>
      </c>
      <c r="L15" s="21">
        <v>17751</v>
      </c>
      <c r="M15" s="21">
        <v>251109</v>
      </c>
      <c r="N15" s="21">
        <v>37662</v>
      </c>
      <c r="O15" s="21">
        <v>18117</v>
      </c>
      <c r="P15" s="21">
        <v>15260</v>
      </c>
      <c r="Q15" s="21">
        <v>265742</v>
      </c>
      <c r="R15" s="21">
        <v>33621</v>
      </c>
      <c r="S15" s="21">
        <v>16114</v>
      </c>
      <c r="T15" s="21">
        <v>19371</v>
      </c>
      <c r="U15" s="21">
        <v>165000</v>
      </c>
      <c r="V15" s="21">
        <v>165000</v>
      </c>
      <c r="W15" s="21">
        <v>165000</v>
      </c>
      <c r="X15" s="21">
        <v>165000</v>
      </c>
      <c r="Y15" s="21">
        <v>0</v>
      </c>
      <c r="Z15" s="21">
        <v>0</v>
      </c>
      <c r="AA15" s="21">
        <v>0</v>
      </c>
      <c r="AB15" s="21">
        <v>1</v>
      </c>
      <c r="AC15" s="21">
        <v>5</v>
      </c>
      <c r="AD15" s="21">
        <v>2</v>
      </c>
      <c r="AE15" s="21">
        <v>3</v>
      </c>
      <c r="AF15" s="21">
        <v>9</v>
      </c>
      <c r="AG15" s="21">
        <v>1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</row>
    <row r="16" spans="1:52">
      <c r="A16" s="21">
        <v>12</v>
      </c>
      <c r="B16" s="21">
        <v>12</v>
      </c>
      <c r="C16" s="21">
        <v>1</v>
      </c>
      <c r="D16" s="21">
        <v>0</v>
      </c>
      <c r="E16" s="21">
        <v>515592</v>
      </c>
      <c r="F16" s="21">
        <v>63504</v>
      </c>
      <c r="G16" s="21">
        <v>38002</v>
      </c>
      <c r="H16" s="21">
        <v>31349</v>
      </c>
      <c r="I16" s="21">
        <v>472248</v>
      </c>
      <c r="J16" s="21">
        <v>76070</v>
      </c>
      <c r="K16" s="21">
        <v>28392</v>
      </c>
      <c r="L16" s="21">
        <v>34238</v>
      </c>
      <c r="M16" s="21">
        <v>484344</v>
      </c>
      <c r="N16" s="21">
        <v>72643</v>
      </c>
      <c r="O16" s="21">
        <v>34944</v>
      </c>
      <c r="P16" s="21">
        <v>29434</v>
      </c>
      <c r="Q16" s="21">
        <v>512568</v>
      </c>
      <c r="R16" s="21">
        <v>64848</v>
      </c>
      <c r="S16" s="21">
        <v>31080</v>
      </c>
      <c r="T16" s="21">
        <v>37363</v>
      </c>
      <c r="U16" s="21">
        <v>225000</v>
      </c>
      <c r="V16" s="21">
        <v>225000</v>
      </c>
      <c r="W16" s="21">
        <v>225000</v>
      </c>
      <c r="X16" s="21">
        <v>225000</v>
      </c>
      <c r="Y16" s="21">
        <v>0</v>
      </c>
      <c r="Z16" s="21">
        <v>0</v>
      </c>
      <c r="AA16" s="21">
        <v>0</v>
      </c>
      <c r="AB16" s="21">
        <v>1</v>
      </c>
      <c r="AC16" s="21">
        <v>5</v>
      </c>
      <c r="AD16" s="21">
        <v>2</v>
      </c>
      <c r="AE16" s="21">
        <v>3</v>
      </c>
      <c r="AF16" s="21">
        <v>9</v>
      </c>
      <c r="AG16" s="21">
        <v>1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</row>
    <row r="17" spans="1:52">
      <c r="A17" s="21">
        <v>13</v>
      </c>
      <c r="B17" s="21">
        <v>13</v>
      </c>
      <c r="C17" s="21">
        <v>1</v>
      </c>
      <c r="D17" s="21">
        <v>0</v>
      </c>
      <c r="E17" s="21">
        <v>942336</v>
      </c>
      <c r="F17" s="21">
        <v>116065</v>
      </c>
      <c r="G17" s="21">
        <v>69455</v>
      </c>
      <c r="H17" s="21">
        <v>57296</v>
      </c>
      <c r="I17" s="21">
        <v>863118</v>
      </c>
      <c r="J17" s="21">
        <v>139032</v>
      </c>
      <c r="K17" s="21">
        <v>51891</v>
      </c>
      <c r="L17" s="21">
        <v>62577</v>
      </c>
      <c r="M17" s="21">
        <v>885225</v>
      </c>
      <c r="N17" s="21">
        <v>132768</v>
      </c>
      <c r="O17" s="21">
        <v>63866</v>
      </c>
      <c r="P17" s="21">
        <v>53795</v>
      </c>
      <c r="Q17" s="21">
        <v>936810</v>
      </c>
      <c r="R17" s="21">
        <v>118521</v>
      </c>
      <c r="S17" s="21">
        <v>56804</v>
      </c>
      <c r="T17" s="21">
        <v>68288</v>
      </c>
      <c r="U17" s="21">
        <v>295000</v>
      </c>
      <c r="V17" s="21">
        <v>295000</v>
      </c>
      <c r="W17" s="21">
        <v>295000</v>
      </c>
      <c r="X17" s="21">
        <v>295000</v>
      </c>
      <c r="Y17" s="21">
        <v>0</v>
      </c>
      <c r="Z17" s="21">
        <v>0</v>
      </c>
      <c r="AA17" s="21">
        <v>0</v>
      </c>
      <c r="AB17" s="21">
        <v>1</v>
      </c>
      <c r="AC17" s="21">
        <v>5</v>
      </c>
      <c r="AD17" s="21">
        <v>2</v>
      </c>
      <c r="AE17" s="21">
        <v>3</v>
      </c>
      <c r="AF17" s="21">
        <v>9</v>
      </c>
      <c r="AG17" s="21">
        <v>1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</row>
    <row r="18" spans="1:52">
      <c r="A18" s="21">
        <v>14</v>
      </c>
      <c r="B18" s="21">
        <v>14</v>
      </c>
      <c r="C18" s="21">
        <v>1</v>
      </c>
      <c r="D18" s="21">
        <v>0</v>
      </c>
      <c r="E18" s="21">
        <v>2354230</v>
      </c>
      <c r="F18" s="21">
        <v>289964</v>
      </c>
      <c r="G18" s="21">
        <v>173518</v>
      </c>
      <c r="H18" s="21">
        <v>143141</v>
      </c>
      <c r="I18" s="21">
        <v>2156318</v>
      </c>
      <c r="J18" s="21">
        <v>347343</v>
      </c>
      <c r="K18" s="21">
        <v>129640</v>
      </c>
      <c r="L18" s="21">
        <v>156335</v>
      </c>
      <c r="M18" s="21">
        <v>2211549</v>
      </c>
      <c r="N18" s="21">
        <v>331694</v>
      </c>
      <c r="O18" s="21">
        <v>159557</v>
      </c>
      <c r="P18" s="21">
        <v>134396</v>
      </c>
      <c r="Q18" s="21">
        <v>2340422</v>
      </c>
      <c r="R18" s="21">
        <v>296101</v>
      </c>
      <c r="S18" s="21">
        <v>141914</v>
      </c>
      <c r="T18" s="21">
        <v>170603</v>
      </c>
      <c r="U18" s="21">
        <v>375000</v>
      </c>
      <c r="V18" s="21">
        <v>375000</v>
      </c>
      <c r="W18" s="21">
        <v>375000</v>
      </c>
      <c r="X18" s="21">
        <v>375000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</row>
  </sheetData>
  <conditionalFormatting sqref="C4">
    <cfRule type="expression" dxfId="3" priority="1">
      <formula>OR(#REF!=6,#REF!=10)</formula>
    </cfRule>
  </conditionalFormatting>
  <conditionalFormatting sqref="C3 C5">
    <cfRule type="expression" dxfId="3" priority="2">
      <formula>OR(#REF!=6,#REF!=10)</formula>
    </cfRule>
  </conditionalFormatting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328" sqref="F328"/>
    </sheetView>
  </sheetViews>
  <sheetFormatPr defaultColWidth="9" defaultRowHeight="16.5"/>
  <cols>
    <col min="1" max="2" width="11.125" style="34" customWidth="1"/>
    <col min="3" max="3" width="16.25" style="34" customWidth="1"/>
    <col min="4" max="6" width="9" style="34"/>
    <col min="7" max="7" width="16.25" style="34" customWidth="1"/>
    <col min="8" max="10" width="9" style="34"/>
    <col min="11" max="11" width="39" style="34" customWidth="1"/>
    <col min="12" max="16384" width="9" style="34"/>
  </cols>
  <sheetData>
    <row r="1" spans="1:13">
      <c r="A1" s="35" t="s">
        <v>1194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="33" customFormat="1" spans="1:13">
      <c r="A2" s="36" t="s">
        <v>194</v>
      </c>
      <c r="B2" s="36" t="s">
        <v>194</v>
      </c>
      <c r="C2" s="37" t="s">
        <v>194</v>
      </c>
      <c r="D2" s="37" t="s">
        <v>194</v>
      </c>
      <c r="E2" s="37" t="s">
        <v>194</v>
      </c>
      <c r="F2" s="37" t="s">
        <v>194</v>
      </c>
      <c r="G2" s="37" t="s">
        <v>194</v>
      </c>
      <c r="H2" s="37" t="s">
        <v>194</v>
      </c>
      <c r="I2" s="37" t="s">
        <v>194</v>
      </c>
      <c r="J2" s="37" t="s">
        <v>194</v>
      </c>
      <c r="K2" s="37" t="s">
        <v>195</v>
      </c>
      <c r="L2" s="37" t="s">
        <v>195</v>
      </c>
      <c r="M2" s="45"/>
    </row>
    <row r="3" s="33" customFormat="1" spans="1:13">
      <c r="A3" s="38" t="s">
        <v>362</v>
      </c>
      <c r="B3" s="38" t="s">
        <v>1195</v>
      </c>
      <c r="C3" s="39" t="s">
        <v>946</v>
      </c>
      <c r="D3" s="39" t="s">
        <v>947</v>
      </c>
      <c r="E3" s="39" t="s">
        <v>948</v>
      </c>
      <c r="F3" s="39" t="s">
        <v>949</v>
      </c>
      <c r="G3" s="39" t="s">
        <v>950</v>
      </c>
      <c r="H3" s="39" t="s">
        <v>951</v>
      </c>
      <c r="I3" s="39" t="s">
        <v>1196</v>
      </c>
      <c r="J3" s="39" t="s">
        <v>1197</v>
      </c>
      <c r="K3" s="39" t="s">
        <v>1198</v>
      </c>
      <c r="L3" s="39" t="s">
        <v>1199</v>
      </c>
      <c r="M3" s="45"/>
    </row>
    <row r="4" s="33" customFormat="1" spans="1:13">
      <c r="A4" s="40" t="s">
        <v>201</v>
      </c>
      <c r="B4" s="40" t="s">
        <v>201</v>
      </c>
      <c r="C4" s="41" t="s">
        <v>201</v>
      </c>
      <c r="D4" s="41" t="s">
        <v>201</v>
      </c>
      <c r="E4" s="41" t="s">
        <v>201</v>
      </c>
      <c r="F4" s="41" t="s">
        <v>201</v>
      </c>
      <c r="G4" s="41" t="s">
        <v>201</v>
      </c>
      <c r="H4" s="41" t="s">
        <v>201</v>
      </c>
      <c r="I4" s="41" t="s">
        <v>201</v>
      </c>
      <c r="J4" s="41" t="s">
        <v>201</v>
      </c>
      <c r="K4" s="41" t="s">
        <v>202</v>
      </c>
      <c r="L4" s="41" t="s">
        <v>202</v>
      </c>
      <c r="M4" s="45"/>
    </row>
    <row r="5" s="33" customFormat="1" spans="1:13">
      <c r="A5" s="42" t="s">
        <v>147</v>
      </c>
      <c r="B5" s="42" t="s">
        <v>148</v>
      </c>
      <c r="C5" s="43" t="s">
        <v>974</v>
      </c>
      <c r="D5" s="43" t="s">
        <v>975</v>
      </c>
      <c r="E5" s="43" t="s">
        <v>976</v>
      </c>
      <c r="F5" s="43" t="s">
        <v>977</v>
      </c>
      <c r="G5" s="43" t="s">
        <v>978</v>
      </c>
      <c r="H5" s="43" t="s">
        <v>979</v>
      </c>
      <c r="I5" s="43" t="s">
        <v>1200</v>
      </c>
      <c r="J5" s="43" t="s">
        <v>1201</v>
      </c>
      <c r="K5" s="43" t="s">
        <v>1202</v>
      </c>
      <c r="L5" s="43" t="s">
        <v>210</v>
      </c>
      <c r="M5" s="45"/>
    </row>
    <row r="6" spans="1:13">
      <c r="A6" s="35">
        <v>1</v>
      </c>
      <c r="B6" s="35">
        <v>1</v>
      </c>
      <c r="C6" s="44">
        <v>10</v>
      </c>
      <c r="D6" s="44">
        <v>500</v>
      </c>
      <c r="E6" s="44">
        <v>9</v>
      </c>
      <c r="F6" s="44">
        <v>500</v>
      </c>
      <c r="G6" s="44">
        <v>11</v>
      </c>
      <c r="H6" s="44">
        <v>1000</v>
      </c>
      <c r="I6" s="44"/>
      <c r="J6" s="44"/>
      <c r="K6" s="46" t="s">
        <v>1203</v>
      </c>
      <c r="L6" s="35" t="s">
        <v>1204</v>
      </c>
      <c r="M6" s="35"/>
    </row>
    <row r="7" spans="1:13">
      <c r="A7" s="35">
        <v>1</v>
      </c>
      <c r="B7" s="35">
        <v>2</v>
      </c>
      <c r="C7" s="44">
        <v>10</v>
      </c>
      <c r="D7" s="44">
        <v>1500</v>
      </c>
      <c r="E7" s="44">
        <v>9</v>
      </c>
      <c r="F7" s="44">
        <v>1000</v>
      </c>
      <c r="G7" s="44">
        <v>11</v>
      </c>
      <c r="H7" s="44">
        <v>2000</v>
      </c>
      <c r="I7" s="44"/>
      <c r="J7" s="44"/>
      <c r="K7" s="46" t="s">
        <v>1203</v>
      </c>
      <c r="L7" s="35" t="s">
        <v>1205</v>
      </c>
      <c r="M7" s="35"/>
    </row>
    <row r="8" spans="1:13">
      <c r="A8" s="35">
        <v>1</v>
      </c>
      <c r="B8" s="35">
        <v>3</v>
      </c>
      <c r="C8" s="44">
        <v>10</v>
      </c>
      <c r="D8" s="44">
        <v>2500</v>
      </c>
      <c r="E8" s="44">
        <v>9</v>
      </c>
      <c r="F8" s="44">
        <v>2000</v>
      </c>
      <c r="G8" s="44">
        <v>11</v>
      </c>
      <c r="H8" s="44">
        <v>3000</v>
      </c>
      <c r="I8" s="44"/>
      <c r="J8" s="44"/>
      <c r="K8" s="46" t="s">
        <v>1203</v>
      </c>
      <c r="L8" s="35" t="s">
        <v>1206</v>
      </c>
      <c r="M8" s="35"/>
    </row>
    <row r="9" spans="1:13">
      <c r="A9" s="35">
        <v>1</v>
      </c>
      <c r="B9" s="35">
        <v>4</v>
      </c>
      <c r="C9" s="44">
        <v>10</v>
      </c>
      <c r="D9" s="44">
        <v>4000</v>
      </c>
      <c r="E9" s="44">
        <v>9</v>
      </c>
      <c r="F9" s="44">
        <v>3000</v>
      </c>
      <c r="G9" s="44">
        <v>11</v>
      </c>
      <c r="H9" s="44">
        <v>5000</v>
      </c>
      <c r="I9" s="44"/>
      <c r="J9" s="44"/>
      <c r="K9" s="46" t="s">
        <v>1203</v>
      </c>
      <c r="L9" s="35" t="s">
        <v>1207</v>
      </c>
      <c r="M9" s="35"/>
    </row>
    <row r="10" spans="1:13">
      <c r="A10" s="35">
        <v>1</v>
      </c>
      <c r="B10" s="35">
        <v>5</v>
      </c>
      <c r="C10" s="44">
        <v>10</v>
      </c>
      <c r="D10" s="44">
        <v>6000</v>
      </c>
      <c r="E10" s="44">
        <v>9</v>
      </c>
      <c r="F10" s="44">
        <v>4500</v>
      </c>
      <c r="G10" s="44">
        <v>11</v>
      </c>
      <c r="H10" s="44">
        <v>7500</v>
      </c>
      <c r="I10" s="44"/>
      <c r="J10" s="44"/>
      <c r="K10" s="46" t="s">
        <v>1203</v>
      </c>
      <c r="L10" s="35" t="s">
        <v>1208</v>
      </c>
      <c r="M10" s="35"/>
    </row>
    <row r="11" spans="1:13">
      <c r="A11" s="35">
        <v>2</v>
      </c>
      <c r="B11" s="35">
        <v>1</v>
      </c>
      <c r="C11" s="44">
        <v>10</v>
      </c>
      <c r="D11" s="44">
        <v>500</v>
      </c>
      <c r="E11" s="44">
        <v>9</v>
      </c>
      <c r="F11" s="44">
        <v>1000</v>
      </c>
      <c r="G11" s="44">
        <v>11</v>
      </c>
      <c r="H11" s="44">
        <v>500</v>
      </c>
      <c r="I11" s="44"/>
      <c r="J11" s="44"/>
      <c r="K11" s="46" t="s">
        <v>1203</v>
      </c>
      <c r="L11" s="35" t="s">
        <v>1209</v>
      </c>
      <c r="M11" s="35"/>
    </row>
    <row r="12" spans="1:13">
      <c r="A12" s="35">
        <v>2</v>
      </c>
      <c r="B12" s="35">
        <v>2</v>
      </c>
      <c r="C12" s="44">
        <v>10</v>
      </c>
      <c r="D12" s="44">
        <v>1500</v>
      </c>
      <c r="E12" s="44">
        <v>9</v>
      </c>
      <c r="F12" s="44">
        <v>2000</v>
      </c>
      <c r="G12" s="44">
        <v>11</v>
      </c>
      <c r="H12" s="44">
        <v>1000</v>
      </c>
      <c r="I12" s="44"/>
      <c r="J12" s="44"/>
      <c r="K12" s="46" t="s">
        <v>1203</v>
      </c>
      <c r="L12" s="35" t="s">
        <v>1210</v>
      </c>
      <c r="M12" s="35"/>
    </row>
    <row r="13" spans="1:13">
      <c r="A13" s="35">
        <v>2</v>
      </c>
      <c r="B13" s="35">
        <v>3</v>
      </c>
      <c r="C13" s="44">
        <v>10</v>
      </c>
      <c r="D13" s="44">
        <v>2500</v>
      </c>
      <c r="E13" s="44">
        <v>9</v>
      </c>
      <c r="F13" s="44">
        <v>3000</v>
      </c>
      <c r="G13" s="44">
        <v>11</v>
      </c>
      <c r="H13" s="44">
        <v>2000</v>
      </c>
      <c r="I13" s="44"/>
      <c r="J13" s="44"/>
      <c r="K13" s="46" t="s">
        <v>1203</v>
      </c>
      <c r="L13" s="35" t="s">
        <v>1211</v>
      </c>
      <c r="M13" s="35"/>
    </row>
    <row r="14" spans="1:13">
      <c r="A14" s="35">
        <v>2</v>
      </c>
      <c r="B14" s="35">
        <v>4</v>
      </c>
      <c r="C14" s="44">
        <v>10</v>
      </c>
      <c r="D14" s="44">
        <v>4000</v>
      </c>
      <c r="E14" s="44">
        <v>9</v>
      </c>
      <c r="F14" s="44">
        <v>5000</v>
      </c>
      <c r="G14" s="44">
        <v>11</v>
      </c>
      <c r="H14" s="44">
        <v>3000</v>
      </c>
      <c r="I14" s="44"/>
      <c r="J14" s="44"/>
      <c r="K14" s="46" t="s">
        <v>1203</v>
      </c>
      <c r="L14" s="35" t="s">
        <v>1212</v>
      </c>
      <c r="M14" s="35"/>
    </row>
    <row r="15" spans="1:13">
      <c r="A15" s="35">
        <v>2</v>
      </c>
      <c r="B15" s="35">
        <v>5</v>
      </c>
      <c r="C15" s="44">
        <v>10</v>
      </c>
      <c r="D15" s="44">
        <v>6000</v>
      </c>
      <c r="E15" s="44">
        <v>9</v>
      </c>
      <c r="F15" s="44">
        <v>7500</v>
      </c>
      <c r="G15" s="44">
        <v>11</v>
      </c>
      <c r="H15" s="44">
        <v>4500</v>
      </c>
      <c r="I15" s="44"/>
      <c r="J15" s="44"/>
      <c r="K15" s="46" t="s">
        <v>1203</v>
      </c>
      <c r="L15" s="35" t="s">
        <v>1213</v>
      </c>
      <c r="M15" s="35"/>
    </row>
    <row r="16" spans="1:13">
      <c r="A16" s="35">
        <v>3</v>
      </c>
      <c r="B16" s="35">
        <v>1</v>
      </c>
      <c r="C16" s="44">
        <v>10</v>
      </c>
      <c r="D16" s="44">
        <v>500</v>
      </c>
      <c r="E16" s="44">
        <v>9</v>
      </c>
      <c r="F16" s="44">
        <v>1000</v>
      </c>
      <c r="G16" s="44">
        <v>11</v>
      </c>
      <c r="H16" s="44">
        <v>500</v>
      </c>
      <c r="I16" s="44"/>
      <c r="J16" s="44"/>
      <c r="K16" s="46" t="s">
        <v>1203</v>
      </c>
      <c r="L16" s="35" t="s">
        <v>1214</v>
      </c>
      <c r="M16" s="35"/>
    </row>
    <row r="17" spans="1:13">
      <c r="A17" s="35">
        <v>3</v>
      </c>
      <c r="B17" s="35">
        <v>2</v>
      </c>
      <c r="C17" s="44">
        <v>10</v>
      </c>
      <c r="D17" s="44">
        <v>1000</v>
      </c>
      <c r="E17" s="44">
        <v>9</v>
      </c>
      <c r="F17" s="44">
        <v>2000</v>
      </c>
      <c r="G17" s="44">
        <v>11</v>
      </c>
      <c r="H17" s="44">
        <v>1500</v>
      </c>
      <c r="I17" s="44"/>
      <c r="J17" s="44"/>
      <c r="K17" s="46" t="s">
        <v>1203</v>
      </c>
      <c r="L17" s="35" t="s">
        <v>1215</v>
      </c>
      <c r="M17" s="35"/>
    </row>
    <row r="18" spans="1:13">
      <c r="A18" s="35">
        <v>3</v>
      </c>
      <c r="B18" s="35">
        <v>3</v>
      </c>
      <c r="C18" s="44">
        <v>10</v>
      </c>
      <c r="D18" s="44">
        <v>2000</v>
      </c>
      <c r="E18" s="44">
        <v>9</v>
      </c>
      <c r="F18" s="44">
        <v>3000</v>
      </c>
      <c r="G18" s="44">
        <v>11</v>
      </c>
      <c r="H18" s="44">
        <v>2500</v>
      </c>
      <c r="I18" s="44"/>
      <c r="J18" s="44"/>
      <c r="K18" s="46" t="s">
        <v>1203</v>
      </c>
      <c r="L18" s="35" t="s">
        <v>1216</v>
      </c>
      <c r="M18" s="35"/>
    </row>
    <row r="19" spans="1:13">
      <c r="A19" s="35">
        <v>3</v>
      </c>
      <c r="B19" s="35">
        <v>4</v>
      </c>
      <c r="C19" s="44">
        <v>10</v>
      </c>
      <c r="D19" s="44">
        <v>3000</v>
      </c>
      <c r="E19" s="44">
        <v>9</v>
      </c>
      <c r="F19" s="44">
        <v>5000</v>
      </c>
      <c r="G19" s="44">
        <v>11</v>
      </c>
      <c r="H19" s="44">
        <v>4000</v>
      </c>
      <c r="I19" s="44"/>
      <c r="J19" s="44"/>
      <c r="K19" s="46" t="s">
        <v>1203</v>
      </c>
      <c r="L19" s="35" t="s">
        <v>1217</v>
      </c>
      <c r="M19" s="35"/>
    </row>
    <row r="20" spans="1:13">
      <c r="A20" s="35">
        <v>3</v>
      </c>
      <c r="B20" s="35">
        <v>5</v>
      </c>
      <c r="C20" s="44">
        <v>10</v>
      </c>
      <c r="D20" s="44">
        <v>4500</v>
      </c>
      <c r="E20" s="44">
        <v>9</v>
      </c>
      <c r="F20" s="44">
        <v>7500</v>
      </c>
      <c r="G20" s="44">
        <v>11</v>
      </c>
      <c r="H20" s="44">
        <v>6000</v>
      </c>
      <c r="I20" s="44"/>
      <c r="J20" s="44"/>
      <c r="K20" s="46" t="s">
        <v>1203</v>
      </c>
      <c r="L20" s="35" t="s">
        <v>1218</v>
      </c>
      <c r="M20" s="35"/>
    </row>
    <row r="21" spans="1:13">
      <c r="A21" s="35">
        <v>4</v>
      </c>
      <c r="B21" s="35">
        <v>1</v>
      </c>
      <c r="C21" s="44">
        <v>10</v>
      </c>
      <c r="D21" s="44">
        <v>1000</v>
      </c>
      <c r="E21" s="44">
        <v>9</v>
      </c>
      <c r="F21" s="44">
        <v>500</v>
      </c>
      <c r="G21" s="44">
        <v>11</v>
      </c>
      <c r="H21" s="44">
        <v>500</v>
      </c>
      <c r="I21" s="44"/>
      <c r="J21" s="44"/>
      <c r="K21" s="46" t="s">
        <v>1203</v>
      </c>
      <c r="L21" s="35" t="s">
        <v>1219</v>
      </c>
      <c r="M21" s="35"/>
    </row>
    <row r="22" spans="1:13">
      <c r="A22" s="35">
        <v>4</v>
      </c>
      <c r="B22" s="35">
        <v>2</v>
      </c>
      <c r="C22" s="44">
        <v>10</v>
      </c>
      <c r="D22" s="44">
        <v>2000</v>
      </c>
      <c r="E22" s="44">
        <v>9</v>
      </c>
      <c r="F22" s="44">
        <v>1000</v>
      </c>
      <c r="G22" s="44">
        <v>11</v>
      </c>
      <c r="H22" s="44">
        <v>1500</v>
      </c>
      <c r="I22" s="44"/>
      <c r="J22" s="44"/>
      <c r="K22" s="46" t="s">
        <v>1203</v>
      </c>
      <c r="L22" s="35" t="s">
        <v>1220</v>
      </c>
      <c r="M22" s="35"/>
    </row>
    <row r="23" spans="1:13">
      <c r="A23" s="35">
        <v>4</v>
      </c>
      <c r="B23" s="35">
        <v>3</v>
      </c>
      <c r="C23" s="44">
        <v>10</v>
      </c>
      <c r="D23" s="44">
        <v>3000</v>
      </c>
      <c r="E23" s="44">
        <v>9</v>
      </c>
      <c r="F23" s="44">
        <v>2000</v>
      </c>
      <c r="G23" s="44">
        <v>11</v>
      </c>
      <c r="H23" s="44">
        <v>2500</v>
      </c>
      <c r="I23" s="44"/>
      <c r="J23" s="44"/>
      <c r="K23" s="46" t="s">
        <v>1203</v>
      </c>
      <c r="L23" s="35" t="s">
        <v>1221</v>
      </c>
      <c r="M23" s="35"/>
    </row>
    <row r="24" spans="1:13">
      <c r="A24" s="35">
        <v>4</v>
      </c>
      <c r="B24" s="35">
        <v>4</v>
      </c>
      <c r="C24" s="44">
        <v>10</v>
      </c>
      <c r="D24" s="44">
        <v>5000</v>
      </c>
      <c r="E24" s="44">
        <v>9</v>
      </c>
      <c r="F24" s="44">
        <v>3000</v>
      </c>
      <c r="G24" s="44">
        <v>11</v>
      </c>
      <c r="H24" s="44">
        <v>4000</v>
      </c>
      <c r="I24" s="44"/>
      <c r="J24" s="44"/>
      <c r="K24" s="46" t="s">
        <v>1203</v>
      </c>
      <c r="L24" s="35" t="s">
        <v>1222</v>
      </c>
      <c r="M24" s="35"/>
    </row>
    <row r="25" spans="1:13">
      <c r="A25" s="35">
        <v>4</v>
      </c>
      <c r="B25" s="35">
        <v>5</v>
      </c>
      <c r="C25" s="44">
        <v>10</v>
      </c>
      <c r="D25" s="44">
        <v>7500</v>
      </c>
      <c r="E25" s="44">
        <v>9</v>
      </c>
      <c r="F25" s="44">
        <v>4500</v>
      </c>
      <c r="G25" s="44">
        <v>11</v>
      </c>
      <c r="H25" s="44">
        <v>6000</v>
      </c>
      <c r="I25" s="44"/>
      <c r="J25" s="44"/>
      <c r="K25" s="46" t="s">
        <v>1203</v>
      </c>
      <c r="L25" s="35" t="s">
        <v>1223</v>
      </c>
      <c r="M25" s="35"/>
    </row>
    <row r="26" spans="3:10">
      <c r="C26" s="44"/>
      <c r="D26" s="44"/>
      <c r="E26" s="44"/>
      <c r="F26" s="44"/>
      <c r="G26" s="44"/>
      <c r="H26" s="44"/>
      <c r="I26" s="44"/>
      <c r="J26" s="44"/>
    </row>
    <row r="27" spans="3:10">
      <c r="C27" s="44"/>
      <c r="D27" s="44"/>
      <c r="E27" s="44"/>
      <c r="F27" s="44"/>
      <c r="G27" s="44"/>
      <c r="H27" s="44"/>
      <c r="I27" s="44"/>
      <c r="J27" s="44"/>
    </row>
    <row r="28" spans="3:10">
      <c r="C28" s="44"/>
      <c r="D28" s="44"/>
      <c r="E28" s="44"/>
      <c r="F28" s="44"/>
      <c r="G28" s="44"/>
      <c r="H28" s="44"/>
      <c r="I28" s="44"/>
      <c r="J28" s="44"/>
    </row>
  </sheetData>
  <conditionalFormatting sqref="C5:F5">
    <cfRule type="duplicateValues" dxfId="4" priority="4"/>
  </conditionalFormatting>
  <conditionalFormatting sqref="G5:J5">
    <cfRule type="duplicateValues" dxfId="4" priority="1"/>
  </conditionalFormatting>
  <conditionalFormatting sqref="K5">
    <cfRule type="duplicateValues" dxfId="4" priority="3"/>
  </conditionalFormatting>
  <conditionalFormatting sqref="L5">
    <cfRule type="duplicateValues" dxfId="4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F328" sqref="F328"/>
    </sheetView>
  </sheetViews>
  <sheetFormatPr defaultColWidth="9" defaultRowHeight="14.25" outlineLevelCol="5"/>
  <sheetData>
    <row r="1" ht="16.5" spans="1:6">
      <c r="A1" s="21" t="s">
        <v>1224</v>
      </c>
      <c r="B1" s="22"/>
      <c r="C1" s="22"/>
      <c r="D1" s="22"/>
      <c r="E1" s="22"/>
      <c r="F1" s="22"/>
    </row>
    <row r="2" ht="16.5" spans="1:6">
      <c r="A2" s="23" t="s">
        <v>194</v>
      </c>
      <c r="B2" s="24" t="s">
        <v>194</v>
      </c>
      <c r="C2" s="24" t="s">
        <v>194</v>
      </c>
      <c r="D2" s="24" t="s">
        <v>194</v>
      </c>
      <c r="E2" s="24" t="s">
        <v>194</v>
      </c>
      <c r="F2" s="24" t="s">
        <v>194</v>
      </c>
    </row>
    <row r="3" ht="16.5" spans="1:6">
      <c r="A3" s="25" t="s">
        <v>1225</v>
      </c>
      <c r="B3" s="26" t="s">
        <v>24</v>
      </c>
      <c r="C3" s="26" t="s">
        <v>1226</v>
      </c>
      <c r="D3" s="26" t="s">
        <v>1227</v>
      </c>
      <c r="E3" s="26" t="s">
        <v>1228</v>
      </c>
      <c r="F3" s="26" t="s">
        <v>1229</v>
      </c>
    </row>
    <row r="4" ht="16.5" spans="1:6">
      <c r="A4" s="27" t="s">
        <v>201</v>
      </c>
      <c r="B4" s="28" t="s">
        <v>201</v>
      </c>
      <c r="C4" s="28" t="s">
        <v>201</v>
      </c>
      <c r="D4" s="28" t="s">
        <v>201</v>
      </c>
      <c r="E4" s="28" t="s">
        <v>201</v>
      </c>
      <c r="F4" s="28" t="s">
        <v>201</v>
      </c>
    </row>
    <row r="5" ht="16.5" spans="1:6">
      <c r="A5" s="29" t="s">
        <v>1230</v>
      </c>
      <c r="B5" s="30" t="s">
        <v>150</v>
      </c>
      <c r="C5" s="30" t="s">
        <v>409</v>
      </c>
      <c r="D5" s="30" t="s">
        <v>410</v>
      </c>
      <c r="E5" s="30" t="s">
        <v>411</v>
      </c>
      <c r="F5" s="30" t="s">
        <v>412</v>
      </c>
    </row>
    <row r="6" ht="16.5" spans="1:6">
      <c r="A6" s="22">
        <v>0</v>
      </c>
      <c r="B6" s="22">
        <v>2</v>
      </c>
      <c r="C6" s="22">
        <v>1</v>
      </c>
      <c r="D6" s="22">
        <v>0</v>
      </c>
      <c r="E6" s="22">
        <v>0</v>
      </c>
      <c r="F6" s="22">
        <v>0</v>
      </c>
    </row>
    <row r="7" ht="16.5" spans="1:6">
      <c r="A7" s="22">
        <v>0</v>
      </c>
      <c r="B7" s="22">
        <v>3</v>
      </c>
      <c r="C7" s="22">
        <v>1</v>
      </c>
      <c r="D7" s="22">
        <v>0</v>
      </c>
      <c r="E7" s="22">
        <v>0</v>
      </c>
      <c r="F7" s="22">
        <v>0</v>
      </c>
    </row>
    <row r="8" ht="16.5" spans="1:6">
      <c r="A8" s="22">
        <v>0</v>
      </c>
      <c r="B8" s="22">
        <v>4</v>
      </c>
      <c r="C8" s="22">
        <v>1</v>
      </c>
      <c r="D8" s="22">
        <v>1</v>
      </c>
      <c r="E8" s="22">
        <v>0</v>
      </c>
      <c r="F8" s="22">
        <v>0</v>
      </c>
    </row>
    <row r="9" ht="16.5" spans="1:6">
      <c r="A9" s="22">
        <v>0</v>
      </c>
      <c r="B9" s="22">
        <v>5</v>
      </c>
      <c r="C9" s="21">
        <v>1</v>
      </c>
      <c r="D9" s="21">
        <v>1</v>
      </c>
      <c r="E9" s="21">
        <v>0</v>
      </c>
      <c r="F9" s="22">
        <v>0</v>
      </c>
    </row>
    <row r="10" ht="16.5" spans="1:6">
      <c r="A10" s="31">
        <v>0</v>
      </c>
      <c r="B10" s="31">
        <v>6</v>
      </c>
      <c r="C10" s="32">
        <v>1</v>
      </c>
      <c r="D10" s="32">
        <v>1</v>
      </c>
      <c r="E10" s="32">
        <v>1</v>
      </c>
      <c r="F10" s="31">
        <v>0</v>
      </c>
    </row>
    <row r="11" ht="16.5" spans="1:6">
      <c r="A11" s="31">
        <v>0</v>
      </c>
      <c r="B11" s="31">
        <v>7</v>
      </c>
      <c r="C11" s="32">
        <v>2</v>
      </c>
      <c r="D11" s="32">
        <v>1</v>
      </c>
      <c r="E11" s="32">
        <v>1</v>
      </c>
      <c r="F11" s="31">
        <v>0</v>
      </c>
    </row>
    <row r="12" ht="16.5" spans="1:6">
      <c r="A12" s="31">
        <v>0</v>
      </c>
      <c r="B12" s="31">
        <v>8</v>
      </c>
      <c r="C12" s="32">
        <v>2</v>
      </c>
      <c r="D12" s="32">
        <v>2</v>
      </c>
      <c r="E12" s="32">
        <v>1</v>
      </c>
      <c r="F12" s="31">
        <v>0</v>
      </c>
    </row>
    <row r="13" ht="16.5" spans="1:6">
      <c r="A13" s="31">
        <v>0</v>
      </c>
      <c r="B13" s="31">
        <v>9</v>
      </c>
      <c r="C13" s="32">
        <v>2</v>
      </c>
      <c r="D13" s="32">
        <v>2</v>
      </c>
      <c r="E13" s="32">
        <v>2</v>
      </c>
      <c r="F13" s="31">
        <v>0</v>
      </c>
    </row>
    <row r="14" ht="16.5" spans="1:6">
      <c r="A14" s="31">
        <v>0</v>
      </c>
      <c r="B14" s="31">
        <v>10</v>
      </c>
      <c r="C14" s="32">
        <v>2</v>
      </c>
      <c r="D14" s="32">
        <v>2</v>
      </c>
      <c r="E14" s="32">
        <v>2</v>
      </c>
      <c r="F14" s="31">
        <v>0</v>
      </c>
    </row>
    <row r="15" ht="16.5" spans="1:6">
      <c r="A15" s="31">
        <v>0</v>
      </c>
      <c r="B15" s="31">
        <v>11</v>
      </c>
      <c r="C15" s="32">
        <v>3</v>
      </c>
      <c r="D15" s="32">
        <v>2</v>
      </c>
      <c r="E15" s="32">
        <v>2</v>
      </c>
      <c r="F15" s="31">
        <v>0</v>
      </c>
    </row>
    <row r="16" ht="16.5" spans="1:6">
      <c r="A16" s="31">
        <v>0</v>
      </c>
      <c r="B16" s="31">
        <v>12</v>
      </c>
      <c r="C16" s="32">
        <v>3</v>
      </c>
      <c r="D16" s="32">
        <v>3</v>
      </c>
      <c r="E16" s="32">
        <v>2</v>
      </c>
      <c r="F16" s="31">
        <v>0</v>
      </c>
    </row>
    <row r="17" ht="16.5" spans="1:6">
      <c r="A17" s="31">
        <v>0</v>
      </c>
      <c r="B17" s="31">
        <v>13</v>
      </c>
      <c r="C17" s="32">
        <v>3</v>
      </c>
      <c r="D17" s="32">
        <v>3</v>
      </c>
      <c r="E17" s="32">
        <v>3</v>
      </c>
      <c r="F17" s="31">
        <v>0</v>
      </c>
    </row>
    <row r="18" ht="16.5" spans="1:6">
      <c r="A18" s="31">
        <v>0</v>
      </c>
      <c r="B18" s="31">
        <v>14</v>
      </c>
      <c r="C18" s="32">
        <v>3</v>
      </c>
      <c r="D18" s="32">
        <v>3</v>
      </c>
      <c r="E18" s="32">
        <v>3</v>
      </c>
      <c r="F18" s="31">
        <v>0</v>
      </c>
    </row>
    <row r="19" ht="16.5" spans="1:6">
      <c r="A19" s="22">
        <v>1</v>
      </c>
      <c r="B19" s="22">
        <v>5</v>
      </c>
      <c r="C19" s="22">
        <v>1</v>
      </c>
      <c r="D19" s="22">
        <v>1</v>
      </c>
      <c r="E19" s="22">
        <v>0</v>
      </c>
      <c r="F19" s="22">
        <v>0</v>
      </c>
    </row>
    <row r="20" ht="16.5" spans="1:6">
      <c r="A20" s="22">
        <v>1</v>
      </c>
      <c r="B20" s="22">
        <v>6</v>
      </c>
      <c r="C20" s="22">
        <v>1</v>
      </c>
      <c r="D20" s="22">
        <v>1</v>
      </c>
      <c r="E20" s="22">
        <v>1</v>
      </c>
      <c r="F20" s="22">
        <v>1</v>
      </c>
    </row>
    <row r="21" ht="16.5" spans="1:6">
      <c r="A21" s="22">
        <v>1</v>
      </c>
      <c r="B21" s="22">
        <v>7</v>
      </c>
      <c r="C21" s="22">
        <v>2</v>
      </c>
      <c r="D21" s="22">
        <v>1</v>
      </c>
      <c r="E21" s="22">
        <v>1</v>
      </c>
      <c r="F21" s="22">
        <v>1</v>
      </c>
    </row>
    <row r="22" ht="16.5" spans="1:6">
      <c r="A22" s="22">
        <v>1</v>
      </c>
      <c r="B22" s="22">
        <v>8</v>
      </c>
      <c r="C22" s="22">
        <v>2</v>
      </c>
      <c r="D22" s="22">
        <v>2</v>
      </c>
      <c r="E22" s="22">
        <v>1</v>
      </c>
      <c r="F22" s="22">
        <v>1</v>
      </c>
    </row>
    <row r="23" ht="16.5" spans="1:6">
      <c r="A23" s="22">
        <v>1</v>
      </c>
      <c r="B23" s="22">
        <v>9</v>
      </c>
      <c r="C23" s="22">
        <v>2</v>
      </c>
      <c r="D23" s="22">
        <v>2</v>
      </c>
      <c r="E23" s="22">
        <v>2</v>
      </c>
      <c r="F23" s="22">
        <v>1</v>
      </c>
    </row>
    <row r="24" ht="16.5" spans="1:6">
      <c r="A24" s="22">
        <v>1</v>
      </c>
      <c r="B24" s="22">
        <v>10</v>
      </c>
      <c r="C24" s="22">
        <v>2</v>
      </c>
      <c r="D24" s="22">
        <v>2</v>
      </c>
      <c r="E24" s="22">
        <v>2</v>
      </c>
      <c r="F24" s="22">
        <v>2</v>
      </c>
    </row>
    <row r="25" ht="16.5" spans="1:6">
      <c r="A25" s="22">
        <v>1</v>
      </c>
      <c r="B25" s="22">
        <v>11</v>
      </c>
      <c r="C25" s="22">
        <v>3</v>
      </c>
      <c r="D25" s="22">
        <v>2</v>
      </c>
      <c r="E25" s="22">
        <v>2</v>
      </c>
      <c r="F25" s="22">
        <v>2</v>
      </c>
    </row>
    <row r="26" ht="16.5" spans="1:6">
      <c r="A26" s="22">
        <v>1</v>
      </c>
      <c r="B26" s="22">
        <v>12</v>
      </c>
      <c r="C26" s="22">
        <v>3</v>
      </c>
      <c r="D26" s="22">
        <v>3</v>
      </c>
      <c r="E26" s="22">
        <v>2</v>
      </c>
      <c r="F26" s="22">
        <v>2</v>
      </c>
    </row>
    <row r="27" ht="16.5" spans="1:6">
      <c r="A27" s="22">
        <v>1</v>
      </c>
      <c r="B27" s="22">
        <v>13</v>
      </c>
      <c r="C27" s="22">
        <v>3</v>
      </c>
      <c r="D27" s="22">
        <v>3</v>
      </c>
      <c r="E27" s="22">
        <v>3</v>
      </c>
      <c r="F27" s="22">
        <v>2</v>
      </c>
    </row>
    <row r="28" ht="16.5" spans="1:6">
      <c r="A28" s="22">
        <v>1</v>
      </c>
      <c r="B28" s="22">
        <v>14</v>
      </c>
      <c r="C28" s="22">
        <v>3</v>
      </c>
      <c r="D28" s="22">
        <v>3</v>
      </c>
      <c r="E28" s="22">
        <v>3</v>
      </c>
      <c r="F28" s="22">
        <v>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7"/>
  <sheetViews>
    <sheetView zoomScale="85" zoomScaleNormal="85" workbookViewId="0">
      <pane xSplit="2" ySplit="5" topLeftCell="C300" activePane="bottomRight" state="frozen"/>
      <selection/>
      <selection pane="topRight"/>
      <selection pane="bottomLeft"/>
      <selection pane="bottomRight" activeCell="F328" sqref="F328"/>
    </sheetView>
  </sheetViews>
  <sheetFormatPr defaultColWidth="9" defaultRowHeight="14.25"/>
  <cols>
    <col min="1" max="1" width="9" style="6"/>
    <col min="2" max="2" width="15.5" style="6" customWidth="1"/>
    <col min="3" max="8" width="12.25" style="6" customWidth="1"/>
    <col min="9" max="9" width="16.625" style="6" customWidth="1"/>
    <col min="10" max="10" width="15.125" style="6" customWidth="1"/>
    <col min="11" max="16384" width="9" style="7"/>
  </cols>
  <sheetData>
    <row r="1" spans="1:1">
      <c r="A1" s="6" t="s">
        <v>29</v>
      </c>
    </row>
    <row r="2" s="3" customFormat="1" spans="1:10">
      <c r="A2" s="8" t="s">
        <v>194</v>
      </c>
      <c r="B2" s="9" t="s">
        <v>195</v>
      </c>
      <c r="C2" s="8" t="s">
        <v>194</v>
      </c>
      <c r="D2" s="8" t="s">
        <v>194</v>
      </c>
      <c r="E2" s="8" t="s">
        <v>194</v>
      </c>
      <c r="F2" s="8" t="s">
        <v>194</v>
      </c>
      <c r="G2" s="8" t="s">
        <v>194</v>
      </c>
      <c r="H2" s="8" t="s">
        <v>194</v>
      </c>
      <c r="I2" s="8" t="s">
        <v>194</v>
      </c>
      <c r="J2" s="8" t="s">
        <v>194</v>
      </c>
    </row>
    <row r="3" s="3" customFormat="1" spans="1:10">
      <c r="A3" s="10" t="s">
        <v>1231</v>
      </c>
      <c r="B3" s="11" t="s">
        <v>1232</v>
      </c>
      <c r="C3" s="10" t="s">
        <v>1233</v>
      </c>
      <c r="D3" s="10" t="s">
        <v>1234</v>
      </c>
      <c r="E3" s="10" t="s">
        <v>1235</v>
      </c>
      <c r="F3" s="10" t="s">
        <v>1236</v>
      </c>
      <c r="G3" s="10" t="s">
        <v>1237</v>
      </c>
      <c r="H3" s="10" t="s">
        <v>1238</v>
      </c>
      <c r="I3" s="10" t="s">
        <v>1239</v>
      </c>
      <c r="J3" s="10" t="s">
        <v>1240</v>
      </c>
    </row>
    <row r="4" s="3" customFormat="1" spans="1:10">
      <c r="A4" s="12" t="s">
        <v>201</v>
      </c>
      <c r="B4" s="13" t="s">
        <v>389</v>
      </c>
      <c r="C4" s="12" t="s">
        <v>201</v>
      </c>
      <c r="D4" s="12" t="s">
        <v>201</v>
      </c>
      <c r="E4" s="12" t="s">
        <v>201</v>
      </c>
      <c r="F4" s="12" t="s">
        <v>201</v>
      </c>
      <c r="G4" s="12" t="s">
        <v>201</v>
      </c>
      <c r="H4" s="12" t="s">
        <v>201</v>
      </c>
      <c r="I4" s="12" t="s">
        <v>201</v>
      </c>
      <c r="J4" s="12" t="s">
        <v>201</v>
      </c>
    </row>
    <row r="5" s="3" customFormat="1" spans="1:10">
      <c r="A5" s="14" t="s">
        <v>29</v>
      </c>
      <c r="B5" s="15" t="s">
        <v>391</v>
      </c>
      <c r="C5" s="14" t="s">
        <v>974</v>
      </c>
      <c r="D5" s="14" t="s">
        <v>975</v>
      </c>
      <c r="E5" s="14" t="s">
        <v>976</v>
      </c>
      <c r="F5" s="14" t="s">
        <v>977</v>
      </c>
      <c r="G5" s="14" t="s">
        <v>978</v>
      </c>
      <c r="H5" s="14" t="s">
        <v>979</v>
      </c>
      <c r="I5" s="14" t="s">
        <v>1241</v>
      </c>
      <c r="J5" s="14" t="s">
        <v>1242</v>
      </c>
    </row>
    <row r="6" s="4" customFormat="1" spans="1:10">
      <c r="A6" s="16">
        <v>1300100</v>
      </c>
      <c r="B6" s="16" t="s">
        <v>1243</v>
      </c>
      <c r="C6" s="16"/>
      <c r="D6" s="16"/>
      <c r="E6" s="16"/>
      <c r="F6" s="16"/>
      <c r="G6" s="16"/>
      <c r="H6" s="16"/>
      <c r="I6" s="16"/>
      <c r="J6" s="16"/>
    </row>
    <row r="7" s="4" customFormat="1" spans="1:10">
      <c r="A7" s="16">
        <v>1300111</v>
      </c>
      <c r="B7" s="16" t="s">
        <v>1244</v>
      </c>
      <c r="C7" s="16"/>
      <c r="D7" s="16"/>
      <c r="E7" s="16"/>
      <c r="F7" s="16"/>
      <c r="G7" s="16"/>
      <c r="H7" s="16"/>
      <c r="I7" s="16"/>
      <c r="J7" s="16"/>
    </row>
    <row r="8" s="4" customFormat="1" spans="1:10">
      <c r="A8" s="16">
        <v>1300112</v>
      </c>
      <c r="B8" s="16" t="s">
        <v>1244</v>
      </c>
      <c r="C8" s="16"/>
      <c r="D8" s="16"/>
      <c r="E8" s="16"/>
      <c r="F8" s="16"/>
      <c r="G8" s="16"/>
      <c r="H8" s="16"/>
      <c r="I8" s="16"/>
      <c r="J8" s="16"/>
    </row>
    <row r="9" s="4" customFormat="1" spans="1:10">
      <c r="A9" s="16">
        <v>1300113</v>
      </c>
      <c r="B9" s="16" t="s">
        <v>1244</v>
      </c>
      <c r="C9" s="16"/>
      <c r="D9" s="16"/>
      <c r="E9" s="16"/>
      <c r="F9" s="16"/>
      <c r="G9" s="16"/>
      <c r="H9" s="16"/>
      <c r="I9" s="16"/>
      <c r="J9" s="16"/>
    </row>
    <row r="10" s="4" customFormat="1" spans="1:10">
      <c r="A10" s="16">
        <v>1300121</v>
      </c>
      <c r="B10" s="16" t="s">
        <v>1245</v>
      </c>
      <c r="C10" s="16"/>
      <c r="D10" s="16"/>
      <c r="E10" s="16"/>
      <c r="F10" s="16"/>
      <c r="G10" s="16"/>
      <c r="H10" s="16"/>
      <c r="I10" s="16"/>
      <c r="J10" s="16"/>
    </row>
    <row r="11" s="4" customFormat="1" spans="1:10">
      <c r="A11" s="16">
        <v>1300122</v>
      </c>
      <c r="B11" s="16" t="s">
        <v>1245</v>
      </c>
      <c r="C11" s="16"/>
      <c r="D11" s="16"/>
      <c r="E11" s="16"/>
      <c r="F11" s="16"/>
      <c r="G11" s="16"/>
      <c r="H11" s="16"/>
      <c r="I11" s="16"/>
      <c r="J11" s="16"/>
    </row>
    <row r="12" s="4" customFormat="1" spans="1:10">
      <c r="A12" s="16">
        <v>1300123</v>
      </c>
      <c r="B12" s="16" t="s">
        <v>1245</v>
      </c>
      <c r="C12" s="16"/>
      <c r="D12" s="16"/>
      <c r="E12" s="16"/>
      <c r="F12" s="16"/>
      <c r="G12" s="16"/>
      <c r="H12" s="16"/>
      <c r="I12" s="16"/>
      <c r="J12" s="16"/>
    </row>
    <row r="13" s="4" customFormat="1" spans="1:10">
      <c r="A13" s="16">
        <v>1300131</v>
      </c>
      <c r="B13" s="16" t="s">
        <v>180</v>
      </c>
      <c r="C13" s="16"/>
      <c r="D13" s="16"/>
      <c r="E13" s="16"/>
      <c r="F13" s="16"/>
      <c r="G13" s="16"/>
      <c r="H13" s="16"/>
      <c r="I13" s="16"/>
      <c r="J13" s="16"/>
    </row>
    <row r="14" s="4" customFormat="1" spans="1:10">
      <c r="A14" s="16">
        <v>1300132</v>
      </c>
      <c r="B14" s="16" t="s">
        <v>180</v>
      </c>
      <c r="C14" s="16"/>
      <c r="D14" s="16"/>
      <c r="E14" s="16"/>
      <c r="F14" s="16"/>
      <c r="G14" s="16"/>
      <c r="H14" s="16"/>
      <c r="I14" s="16"/>
      <c r="J14" s="16"/>
    </row>
    <row r="15" s="4" customFormat="1" spans="1:10">
      <c r="A15" s="16">
        <v>1300133</v>
      </c>
      <c r="B15" s="16" t="s">
        <v>180</v>
      </c>
      <c r="C15" s="16"/>
      <c r="D15" s="16"/>
      <c r="E15" s="16"/>
      <c r="F15" s="16"/>
      <c r="G15" s="16"/>
      <c r="H15" s="16"/>
      <c r="I15" s="16"/>
      <c r="J15" s="16"/>
    </row>
    <row r="16" s="4" customFormat="1" spans="1:10">
      <c r="A16" s="16">
        <v>1300141</v>
      </c>
      <c r="B16" s="16" t="s">
        <v>181</v>
      </c>
      <c r="C16" s="16">
        <v>18</v>
      </c>
      <c r="D16" s="16">
        <v>1800</v>
      </c>
      <c r="E16" s="16"/>
      <c r="F16" s="16"/>
      <c r="G16" s="16"/>
      <c r="H16" s="16"/>
      <c r="I16" s="16"/>
      <c r="J16" s="16"/>
    </row>
    <row r="17" s="4" customFormat="1" spans="1:10">
      <c r="A17" s="16">
        <v>1300142</v>
      </c>
      <c r="B17" s="16" t="s">
        <v>181</v>
      </c>
      <c r="C17" s="16">
        <v>18</v>
      </c>
      <c r="D17" s="16">
        <v>2100</v>
      </c>
      <c r="E17" s="16"/>
      <c r="F17" s="16"/>
      <c r="G17" s="16"/>
      <c r="H17" s="16"/>
      <c r="I17" s="16"/>
      <c r="J17" s="16"/>
    </row>
    <row r="18" s="4" customFormat="1" spans="1:10">
      <c r="A18" s="16">
        <v>1300143</v>
      </c>
      <c r="B18" s="16" t="s">
        <v>181</v>
      </c>
      <c r="C18" s="16">
        <v>18</v>
      </c>
      <c r="D18" s="16">
        <v>2400</v>
      </c>
      <c r="E18" s="16"/>
      <c r="F18" s="16"/>
      <c r="G18" s="16"/>
      <c r="H18" s="16"/>
      <c r="I18" s="16"/>
      <c r="J18" s="16"/>
    </row>
    <row r="19" s="4" customFormat="1" spans="1:10">
      <c r="A19" s="16">
        <v>1300181</v>
      </c>
      <c r="B19" s="16" t="s">
        <v>1246</v>
      </c>
      <c r="C19" s="16"/>
      <c r="D19" s="16"/>
      <c r="E19" s="16"/>
      <c r="F19" s="16"/>
      <c r="G19" s="16"/>
      <c r="H19" s="16"/>
      <c r="I19" s="16"/>
      <c r="J19" s="16"/>
    </row>
    <row r="20" s="4" customFormat="1" spans="1:10">
      <c r="A20" s="16">
        <v>1300182</v>
      </c>
      <c r="B20" s="16" t="s">
        <v>1246</v>
      </c>
      <c r="C20" s="16"/>
      <c r="D20" s="16"/>
      <c r="E20" s="16"/>
      <c r="F20" s="16"/>
      <c r="G20" s="16"/>
      <c r="H20" s="16"/>
      <c r="I20" s="16"/>
      <c r="J20" s="16"/>
    </row>
    <row r="21" s="4" customFormat="1" spans="1:10">
      <c r="A21" s="16">
        <v>1300183</v>
      </c>
      <c r="B21" s="16" t="s">
        <v>1246</v>
      </c>
      <c r="C21" s="16"/>
      <c r="D21" s="16"/>
      <c r="E21" s="16"/>
      <c r="F21" s="16"/>
      <c r="G21" s="16"/>
      <c r="H21" s="16"/>
      <c r="I21" s="16"/>
      <c r="J21" s="16"/>
    </row>
    <row r="22" s="4" customFormat="1" spans="1:10">
      <c r="A22" s="16">
        <v>1300190</v>
      </c>
      <c r="B22" s="16" t="s">
        <v>1247</v>
      </c>
      <c r="C22" s="16"/>
      <c r="D22" s="16"/>
      <c r="E22" s="16"/>
      <c r="F22" s="16"/>
      <c r="G22" s="16"/>
      <c r="H22" s="16"/>
      <c r="I22" s="16"/>
      <c r="J22" s="16"/>
    </row>
    <row r="23" s="4" customFormat="1" spans="1:10">
      <c r="A23" s="16">
        <v>1400200</v>
      </c>
      <c r="B23" s="16" t="s">
        <v>1248</v>
      </c>
      <c r="C23" s="16"/>
      <c r="D23" s="16"/>
      <c r="E23" s="16"/>
      <c r="F23" s="16"/>
      <c r="G23" s="16"/>
      <c r="H23" s="16"/>
      <c r="I23" s="16"/>
      <c r="J23" s="16"/>
    </row>
    <row r="24" s="4" customFormat="1" spans="1:10">
      <c r="A24" s="16">
        <v>1400211</v>
      </c>
      <c r="B24" s="16" t="s">
        <v>1244</v>
      </c>
      <c r="C24" s="16"/>
      <c r="D24" s="16"/>
      <c r="E24" s="16"/>
      <c r="F24" s="16"/>
      <c r="G24" s="16"/>
      <c r="H24" s="16"/>
      <c r="I24" s="16"/>
      <c r="J24" s="16"/>
    </row>
    <row r="25" s="4" customFormat="1" spans="1:10">
      <c r="A25" s="16">
        <v>1400212</v>
      </c>
      <c r="B25" s="16" t="s">
        <v>1244</v>
      </c>
      <c r="C25" s="16"/>
      <c r="D25" s="16"/>
      <c r="E25" s="16"/>
      <c r="F25" s="16"/>
      <c r="G25" s="16"/>
      <c r="H25" s="16"/>
      <c r="I25" s="16"/>
      <c r="J25" s="16"/>
    </row>
    <row r="26" s="4" customFormat="1" spans="1:10">
      <c r="A26" s="16">
        <v>1400213</v>
      </c>
      <c r="B26" s="16" t="s">
        <v>1244</v>
      </c>
      <c r="C26" s="16"/>
      <c r="D26" s="16"/>
      <c r="E26" s="16"/>
      <c r="F26" s="16"/>
      <c r="G26" s="16"/>
      <c r="H26" s="16"/>
      <c r="I26" s="16"/>
      <c r="J26" s="16"/>
    </row>
    <row r="27" s="4" customFormat="1" spans="1:10">
      <c r="A27" s="16">
        <v>1400221</v>
      </c>
      <c r="B27" s="16" t="s">
        <v>1245</v>
      </c>
      <c r="C27" s="16"/>
      <c r="D27" s="16"/>
      <c r="E27" s="16"/>
      <c r="F27" s="16"/>
      <c r="G27" s="16"/>
      <c r="H27" s="16"/>
      <c r="I27" s="16"/>
      <c r="J27" s="16"/>
    </row>
    <row r="28" s="4" customFormat="1" spans="1:10">
      <c r="A28" s="16">
        <v>1400222</v>
      </c>
      <c r="B28" s="16" t="s">
        <v>1245</v>
      </c>
      <c r="C28" s="16"/>
      <c r="D28" s="16"/>
      <c r="E28" s="16"/>
      <c r="F28" s="16"/>
      <c r="G28" s="16"/>
      <c r="H28" s="16"/>
      <c r="I28" s="16"/>
      <c r="J28" s="16"/>
    </row>
    <row r="29" s="4" customFormat="1" spans="1:10">
      <c r="A29" s="16">
        <v>1400223</v>
      </c>
      <c r="B29" s="16" t="s">
        <v>1245</v>
      </c>
      <c r="C29" s="16"/>
      <c r="D29" s="16"/>
      <c r="E29" s="16"/>
      <c r="F29" s="16"/>
      <c r="G29" s="16"/>
      <c r="H29" s="16"/>
      <c r="I29" s="16"/>
      <c r="J29" s="16"/>
    </row>
    <row r="30" s="4" customFormat="1" spans="1:10">
      <c r="A30" s="16">
        <v>1400231</v>
      </c>
      <c r="B30" s="16" t="s">
        <v>180</v>
      </c>
      <c r="C30" s="16"/>
      <c r="D30" s="16"/>
      <c r="E30" s="16"/>
      <c r="F30" s="16"/>
      <c r="G30" s="16"/>
      <c r="H30" s="16"/>
      <c r="I30" s="16"/>
      <c r="J30" s="16"/>
    </row>
    <row r="31" s="4" customFormat="1" spans="1:10">
      <c r="A31" s="16">
        <v>1400232</v>
      </c>
      <c r="B31" s="16" t="s">
        <v>180</v>
      </c>
      <c r="C31" s="16"/>
      <c r="D31" s="16"/>
      <c r="E31" s="16"/>
      <c r="F31" s="16"/>
      <c r="G31" s="16"/>
      <c r="H31" s="16"/>
      <c r="I31" s="16"/>
      <c r="J31" s="16"/>
    </row>
    <row r="32" s="4" customFormat="1" spans="1:10">
      <c r="A32" s="16">
        <v>1400233</v>
      </c>
      <c r="B32" s="16" t="s">
        <v>180</v>
      </c>
      <c r="C32" s="16"/>
      <c r="D32" s="16"/>
      <c r="E32" s="16"/>
      <c r="F32" s="16"/>
      <c r="G32" s="16"/>
      <c r="H32" s="16"/>
      <c r="I32" s="16"/>
      <c r="J32" s="16"/>
    </row>
    <row r="33" s="4" customFormat="1" spans="1:10">
      <c r="A33" s="16">
        <v>1400241</v>
      </c>
      <c r="B33" s="16" t="s">
        <v>181</v>
      </c>
      <c r="C33" s="16">
        <v>23</v>
      </c>
      <c r="D33" s="16">
        <v>1500</v>
      </c>
      <c r="E33" s="16"/>
      <c r="F33" s="16"/>
      <c r="G33" s="16"/>
      <c r="H33" s="16"/>
      <c r="I33" s="16"/>
      <c r="J33" s="16"/>
    </row>
    <row r="34" s="4" customFormat="1" spans="1:10">
      <c r="A34" s="16">
        <v>1400242</v>
      </c>
      <c r="B34" s="16" t="s">
        <v>181</v>
      </c>
      <c r="C34" s="16">
        <v>23</v>
      </c>
      <c r="D34" s="16">
        <v>1700</v>
      </c>
      <c r="E34" s="16"/>
      <c r="F34" s="16"/>
      <c r="G34" s="16"/>
      <c r="H34" s="16"/>
      <c r="I34" s="16"/>
      <c r="J34" s="16"/>
    </row>
    <row r="35" s="4" customFormat="1" spans="1:10">
      <c r="A35" s="16">
        <v>1400243</v>
      </c>
      <c r="B35" s="16" t="s">
        <v>181</v>
      </c>
      <c r="C35" s="16">
        <v>23</v>
      </c>
      <c r="D35" s="16">
        <v>2000</v>
      </c>
      <c r="E35" s="16"/>
      <c r="F35" s="16"/>
      <c r="G35" s="16"/>
      <c r="H35" s="16"/>
      <c r="I35" s="16"/>
      <c r="J35" s="16"/>
    </row>
    <row r="36" s="4" customFormat="1" spans="1:10">
      <c r="A36" s="16">
        <v>1300300</v>
      </c>
      <c r="B36" s="16" t="s">
        <v>1249</v>
      </c>
      <c r="C36" s="16"/>
      <c r="D36" s="16"/>
      <c r="E36" s="16"/>
      <c r="F36" s="16"/>
      <c r="G36" s="16"/>
      <c r="H36" s="16"/>
      <c r="I36" s="16"/>
      <c r="J36" s="16"/>
    </row>
    <row r="37" s="4" customFormat="1" spans="1:10">
      <c r="A37" s="16">
        <v>1300311</v>
      </c>
      <c r="B37" s="16" t="s">
        <v>1244</v>
      </c>
      <c r="C37" s="16"/>
      <c r="D37" s="16"/>
      <c r="E37" s="16"/>
      <c r="F37" s="16"/>
      <c r="G37" s="16"/>
      <c r="H37" s="16"/>
      <c r="I37" s="16"/>
      <c r="J37" s="16"/>
    </row>
    <row r="38" s="4" customFormat="1" spans="1:10">
      <c r="A38" s="16">
        <v>1300312</v>
      </c>
      <c r="B38" s="16" t="s">
        <v>1244</v>
      </c>
      <c r="C38" s="16"/>
      <c r="D38" s="16"/>
      <c r="E38" s="16"/>
      <c r="F38" s="16"/>
      <c r="G38" s="16"/>
      <c r="H38" s="16"/>
      <c r="I38" s="16"/>
      <c r="J38" s="16"/>
    </row>
    <row r="39" s="4" customFormat="1" spans="1:10">
      <c r="A39" s="16">
        <v>1300313</v>
      </c>
      <c r="B39" s="16" t="s">
        <v>1244</v>
      </c>
      <c r="C39" s="16"/>
      <c r="D39" s="16"/>
      <c r="E39" s="16"/>
      <c r="F39" s="16"/>
      <c r="G39" s="16"/>
      <c r="H39" s="16"/>
      <c r="I39" s="16"/>
      <c r="J39" s="16"/>
    </row>
    <row r="40" s="4" customFormat="1" spans="1:10">
      <c r="A40" s="16">
        <v>1300321</v>
      </c>
      <c r="B40" s="16" t="s">
        <v>1245</v>
      </c>
      <c r="C40" s="16"/>
      <c r="D40" s="16"/>
      <c r="E40" s="16"/>
      <c r="F40" s="16"/>
      <c r="G40" s="16"/>
      <c r="H40" s="16"/>
      <c r="I40" s="16"/>
      <c r="J40" s="16"/>
    </row>
    <row r="41" s="4" customFormat="1" spans="1:10">
      <c r="A41" s="16">
        <v>1300322</v>
      </c>
      <c r="B41" s="16" t="s">
        <v>1245</v>
      </c>
      <c r="C41" s="16"/>
      <c r="D41" s="16"/>
      <c r="E41" s="16"/>
      <c r="F41" s="16"/>
      <c r="G41" s="16"/>
      <c r="H41" s="16"/>
      <c r="I41" s="16"/>
      <c r="J41" s="16"/>
    </row>
    <row r="42" s="4" customFormat="1" spans="1:10">
      <c r="A42" s="16">
        <v>1300323</v>
      </c>
      <c r="B42" s="16" t="s">
        <v>1245</v>
      </c>
      <c r="C42" s="16"/>
      <c r="D42" s="16"/>
      <c r="E42" s="16"/>
      <c r="F42" s="16"/>
      <c r="G42" s="16"/>
      <c r="H42" s="16"/>
      <c r="I42" s="16"/>
      <c r="J42" s="16"/>
    </row>
    <row r="43" s="4" customFormat="1" spans="1:10">
      <c r="A43" s="16">
        <v>1300331</v>
      </c>
      <c r="B43" s="16" t="s">
        <v>180</v>
      </c>
      <c r="C43" s="16"/>
      <c r="D43" s="16"/>
      <c r="E43" s="16"/>
      <c r="F43" s="16"/>
      <c r="G43" s="16"/>
      <c r="H43" s="16"/>
      <c r="I43" s="16"/>
      <c r="J43" s="16"/>
    </row>
    <row r="44" s="4" customFormat="1" spans="1:10">
      <c r="A44" s="16">
        <v>1300332</v>
      </c>
      <c r="B44" s="16" t="s">
        <v>180</v>
      </c>
      <c r="C44" s="16"/>
      <c r="D44" s="16"/>
      <c r="E44" s="16"/>
      <c r="F44" s="16"/>
      <c r="G44" s="16"/>
      <c r="H44" s="16"/>
      <c r="I44" s="16"/>
      <c r="J44" s="16"/>
    </row>
    <row r="45" s="4" customFormat="1" spans="1:10">
      <c r="A45" s="16">
        <v>1300333</v>
      </c>
      <c r="B45" s="16" t="s">
        <v>180</v>
      </c>
      <c r="C45" s="16"/>
      <c r="D45" s="16"/>
      <c r="E45" s="16"/>
      <c r="F45" s="16"/>
      <c r="G45" s="16"/>
      <c r="H45" s="16"/>
      <c r="I45" s="16"/>
      <c r="J45" s="16"/>
    </row>
    <row r="46" s="4" customFormat="1" spans="1:10">
      <c r="A46" s="16">
        <v>1300341</v>
      </c>
      <c r="B46" s="16" t="s">
        <v>181</v>
      </c>
      <c r="C46" s="16">
        <v>20</v>
      </c>
      <c r="D46" s="16">
        <v>1500</v>
      </c>
      <c r="E46" s="16"/>
      <c r="F46" s="16"/>
      <c r="G46" s="16"/>
      <c r="H46" s="16"/>
      <c r="I46" s="16"/>
      <c r="J46" s="16"/>
    </row>
    <row r="47" s="4" customFormat="1" spans="1:10">
      <c r="A47" s="16">
        <v>1300342</v>
      </c>
      <c r="B47" s="16" t="s">
        <v>181</v>
      </c>
      <c r="C47" s="16">
        <v>20</v>
      </c>
      <c r="D47" s="16">
        <v>1700</v>
      </c>
      <c r="E47" s="16"/>
      <c r="F47" s="16"/>
      <c r="G47" s="16"/>
      <c r="H47" s="16"/>
      <c r="I47" s="16"/>
      <c r="J47" s="16"/>
    </row>
    <row r="48" s="4" customFormat="1" spans="1:10">
      <c r="A48" s="16">
        <v>1300343</v>
      </c>
      <c r="B48" s="16" t="s">
        <v>181</v>
      </c>
      <c r="C48" s="16">
        <v>20</v>
      </c>
      <c r="D48" s="16">
        <v>2000</v>
      </c>
      <c r="E48" s="16"/>
      <c r="F48" s="16"/>
      <c r="G48" s="16"/>
      <c r="H48" s="16"/>
      <c r="I48" s="16"/>
      <c r="J48" s="16"/>
    </row>
    <row r="49" s="4" customFormat="1" spans="1:10">
      <c r="A49" s="16">
        <v>1100400</v>
      </c>
      <c r="B49" s="16" t="s">
        <v>1250</v>
      </c>
      <c r="C49" s="16"/>
      <c r="D49" s="16"/>
      <c r="E49" s="16"/>
      <c r="F49" s="16"/>
      <c r="G49" s="16"/>
      <c r="H49" s="16"/>
      <c r="I49" s="16"/>
      <c r="J49" s="16"/>
    </row>
    <row r="50" s="4" customFormat="1" spans="1:10">
      <c r="A50" s="16">
        <v>1100411</v>
      </c>
      <c r="B50" s="16" t="s">
        <v>1244</v>
      </c>
      <c r="C50" s="16"/>
      <c r="D50" s="16"/>
      <c r="E50" s="16"/>
      <c r="F50" s="16"/>
      <c r="G50" s="16"/>
      <c r="H50" s="16"/>
      <c r="I50" s="16"/>
      <c r="J50" s="16"/>
    </row>
    <row r="51" s="4" customFormat="1" spans="1:10">
      <c r="A51" s="16">
        <v>1100412</v>
      </c>
      <c r="B51" s="16" t="s">
        <v>1244</v>
      </c>
      <c r="C51" s="16"/>
      <c r="D51" s="16"/>
      <c r="E51" s="16"/>
      <c r="F51" s="16"/>
      <c r="G51" s="16"/>
      <c r="H51" s="16"/>
      <c r="I51" s="16"/>
      <c r="J51" s="16"/>
    </row>
    <row r="52" s="4" customFormat="1" spans="1:10">
      <c r="A52" s="16">
        <v>1100413</v>
      </c>
      <c r="B52" s="16" t="s">
        <v>1244</v>
      </c>
      <c r="C52" s="16"/>
      <c r="D52" s="16"/>
      <c r="E52" s="16"/>
      <c r="F52" s="16"/>
      <c r="G52" s="16"/>
      <c r="H52" s="16"/>
      <c r="I52" s="16"/>
      <c r="J52" s="16"/>
    </row>
    <row r="53" s="4" customFormat="1" spans="1:10">
      <c r="A53" s="16">
        <v>1100421</v>
      </c>
      <c r="B53" s="16" t="s">
        <v>1245</v>
      </c>
      <c r="C53" s="16"/>
      <c r="D53" s="16"/>
      <c r="E53" s="16"/>
      <c r="F53" s="16"/>
      <c r="G53" s="16"/>
      <c r="H53" s="16"/>
      <c r="I53" s="16"/>
      <c r="J53" s="16"/>
    </row>
    <row r="54" s="4" customFormat="1" spans="1:10">
      <c r="A54" s="16">
        <v>1100422</v>
      </c>
      <c r="B54" s="16" t="s">
        <v>1245</v>
      </c>
      <c r="C54" s="16"/>
      <c r="D54" s="16"/>
      <c r="E54" s="16"/>
      <c r="F54" s="16"/>
      <c r="G54" s="16"/>
      <c r="H54" s="16"/>
      <c r="I54" s="16"/>
      <c r="J54" s="16"/>
    </row>
    <row r="55" s="4" customFormat="1" spans="1:10">
      <c r="A55" s="16">
        <v>1100423</v>
      </c>
      <c r="B55" s="16" t="s">
        <v>1245</v>
      </c>
      <c r="C55" s="16"/>
      <c r="D55" s="16"/>
      <c r="E55" s="16"/>
      <c r="F55" s="16"/>
      <c r="G55" s="16"/>
      <c r="H55" s="16"/>
      <c r="I55" s="16"/>
      <c r="J55" s="16"/>
    </row>
    <row r="56" s="4" customFormat="1" spans="1:10">
      <c r="A56" s="16">
        <v>1100431</v>
      </c>
      <c r="B56" s="16" t="s">
        <v>180</v>
      </c>
      <c r="C56" s="16"/>
      <c r="D56" s="16"/>
      <c r="E56" s="16"/>
      <c r="F56" s="16"/>
      <c r="G56" s="16"/>
      <c r="H56" s="16"/>
      <c r="I56" s="16"/>
      <c r="J56" s="16"/>
    </row>
    <row r="57" s="4" customFormat="1" spans="1:10">
      <c r="A57" s="16">
        <v>1100432</v>
      </c>
      <c r="B57" s="16" t="s">
        <v>180</v>
      </c>
      <c r="C57" s="16"/>
      <c r="D57" s="16"/>
      <c r="E57" s="16"/>
      <c r="F57" s="16"/>
      <c r="G57" s="16"/>
      <c r="H57" s="16"/>
      <c r="I57" s="16"/>
      <c r="J57" s="16"/>
    </row>
    <row r="58" s="4" customFormat="1" spans="1:10">
      <c r="A58" s="16">
        <v>1100433</v>
      </c>
      <c r="B58" s="16" t="s">
        <v>180</v>
      </c>
      <c r="C58" s="16"/>
      <c r="D58" s="16"/>
      <c r="E58" s="16"/>
      <c r="F58" s="16"/>
      <c r="G58" s="16"/>
      <c r="H58" s="16"/>
      <c r="I58" s="16"/>
      <c r="J58" s="16"/>
    </row>
    <row r="59" s="4" customFormat="1" spans="1:10">
      <c r="A59" s="16">
        <v>1100441</v>
      </c>
      <c r="B59" s="16" t="s">
        <v>181</v>
      </c>
      <c r="C59" s="16">
        <v>27</v>
      </c>
      <c r="D59" s="16">
        <v>1500</v>
      </c>
      <c r="E59" s="16"/>
      <c r="F59" s="16"/>
      <c r="G59" s="16"/>
      <c r="H59" s="16"/>
      <c r="I59" s="16"/>
      <c r="J59" s="16"/>
    </row>
    <row r="60" s="4" customFormat="1" spans="1:10">
      <c r="A60" s="16">
        <v>1100442</v>
      </c>
      <c r="B60" s="16" t="s">
        <v>181</v>
      </c>
      <c r="C60" s="16">
        <v>27</v>
      </c>
      <c r="D60" s="16">
        <v>1700</v>
      </c>
      <c r="E60" s="16"/>
      <c r="F60" s="16"/>
      <c r="G60" s="16"/>
      <c r="H60" s="16"/>
      <c r="I60" s="16"/>
      <c r="J60" s="16"/>
    </row>
    <row r="61" s="4" customFormat="1" spans="1:10">
      <c r="A61" s="16">
        <v>1100443</v>
      </c>
      <c r="B61" s="16" t="s">
        <v>181</v>
      </c>
      <c r="C61" s="16">
        <v>27</v>
      </c>
      <c r="D61" s="16">
        <v>2000</v>
      </c>
      <c r="E61" s="16"/>
      <c r="F61" s="16"/>
      <c r="G61" s="16"/>
      <c r="H61" s="16"/>
      <c r="I61" s="16"/>
      <c r="J61" s="16"/>
    </row>
    <row r="62" s="4" customFormat="1" spans="1:10">
      <c r="A62" s="16">
        <v>1200500</v>
      </c>
      <c r="B62" s="16" t="s">
        <v>1251</v>
      </c>
      <c r="C62" s="16"/>
      <c r="D62" s="16"/>
      <c r="E62" s="16"/>
      <c r="F62" s="16"/>
      <c r="G62" s="16"/>
      <c r="H62" s="16"/>
      <c r="I62" s="16"/>
      <c r="J62" s="16"/>
    </row>
    <row r="63" s="4" customFormat="1" spans="1:10">
      <c r="A63" s="16">
        <v>1200511</v>
      </c>
      <c r="B63" s="16" t="s">
        <v>1244</v>
      </c>
      <c r="C63" s="16"/>
      <c r="D63" s="16"/>
      <c r="E63" s="16"/>
      <c r="F63" s="16"/>
      <c r="G63" s="16"/>
      <c r="H63" s="16"/>
      <c r="I63" s="16"/>
      <c r="J63" s="16"/>
    </row>
    <row r="64" s="4" customFormat="1" spans="1:10">
      <c r="A64" s="16">
        <v>1200512</v>
      </c>
      <c r="B64" s="16" t="s">
        <v>1244</v>
      </c>
      <c r="C64" s="16"/>
      <c r="D64" s="16"/>
      <c r="E64" s="16"/>
      <c r="F64" s="16"/>
      <c r="G64" s="16"/>
      <c r="H64" s="16"/>
      <c r="I64" s="16"/>
      <c r="J64" s="16"/>
    </row>
    <row r="65" s="4" customFormat="1" spans="1:10">
      <c r="A65" s="16">
        <v>1200513</v>
      </c>
      <c r="B65" s="16" t="s">
        <v>1244</v>
      </c>
      <c r="C65" s="16"/>
      <c r="D65" s="16"/>
      <c r="E65" s="16"/>
      <c r="F65" s="16"/>
      <c r="G65" s="16"/>
      <c r="H65" s="16"/>
      <c r="I65" s="16"/>
      <c r="J65" s="16"/>
    </row>
    <row r="66" s="4" customFormat="1" spans="1:10">
      <c r="A66" s="16">
        <v>1200521</v>
      </c>
      <c r="B66" s="16" t="s">
        <v>1245</v>
      </c>
      <c r="C66" s="16"/>
      <c r="D66" s="16"/>
      <c r="E66" s="16"/>
      <c r="F66" s="16"/>
      <c r="G66" s="16"/>
      <c r="H66" s="16"/>
      <c r="I66" s="16"/>
      <c r="J66" s="16"/>
    </row>
    <row r="67" s="4" customFormat="1" spans="1:10">
      <c r="A67" s="16">
        <v>1200522</v>
      </c>
      <c r="B67" s="16" t="s">
        <v>1245</v>
      </c>
      <c r="C67" s="16"/>
      <c r="D67" s="16"/>
      <c r="E67" s="16"/>
      <c r="F67" s="16"/>
      <c r="G67" s="16"/>
      <c r="H67" s="16"/>
      <c r="I67" s="16"/>
      <c r="J67" s="16"/>
    </row>
    <row r="68" s="4" customFormat="1" spans="1:10">
      <c r="A68" s="16">
        <v>1200523</v>
      </c>
      <c r="B68" s="16" t="s">
        <v>1245</v>
      </c>
      <c r="C68" s="16"/>
      <c r="D68" s="16"/>
      <c r="E68" s="16"/>
      <c r="F68" s="16"/>
      <c r="G68" s="16"/>
      <c r="H68" s="16"/>
      <c r="I68" s="16"/>
      <c r="J68" s="16"/>
    </row>
    <row r="69" s="4" customFormat="1" spans="1:10">
      <c r="A69" s="16">
        <v>1200531</v>
      </c>
      <c r="B69" s="16" t="s">
        <v>180</v>
      </c>
      <c r="C69" s="16"/>
      <c r="D69" s="16"/>
      <c r="E69" s="16"/>
      <c r="F69" s="16"/>
      <c r="G69" s="16"/>
      <c r="H69" s="16"/>
      <c r="I69" s="16"/>
      <c r="J69" s="16"/>
    </row>
    <row r="70" s="4" customFormat="1" spans="1:10">
      <c r="A70" s="16">
        <v>1200532</v>
      </c>
      <c r="B70" s="16" t="s">
        <v>180</v>
      </c>
      <c r="C70" s="16"/>
      <c r="D70" s="16"/>
      <c r="E70" s="16"/>
      <c r="F70" s="16"/>
      <c r="G70" s="16"/>
      <c r="H70" s="16"/>
      <c r="I70" s="16"/>
      <c r="J70" s="16"/>
    </row>
    <row r="71" s="4" customFormat="1" spans="1:10">
      <c r="A71" s="16">
        <v>1200533</v>
      </c>
      <c r="B71" s="16" t="s">
        <v>180</v>
      </c>
      <c r="C71" s="16"/>
      <c r="D71" s="16"/>
      <c r="E71" s="16"/>
      <c r="F71" s="16"/>
      <c r="G71" s="16"/>
      <c r="H71" s="16"/>
      <c r="I71" s="16"/>
      <c r="J71" s="16"/>
    </row>
    <row r="72" s="4" customFormat="1" spans="1:10">
      <c r="A72" s="16">
        <v>1200541</v>
      </c>
      <c r="B72" s="16" t="s">
        <v>181</v>
      </c>
      <c r="C72" s="16">
        <v>9</v>
      </c>
      <c r="D72" s="16">
        <v>800</v>
      </c>
      <c r="E72" s="16"/>
      <c r="F72" s="16"/>
      <c r="G72" s="16"/>
      <c r="H72" s="16"/>
      <c r="I72" s="16">
        <v>22</v>
      </c>
      <c r="J72" s="16">
        <v>-5000</v>
      </c>
    </row>
    <row r="73" s="4" customFormat="1" spans="1:10">
      <c r="A73" s="16">
        <v>1200542</v>
      </c>
      <c r="B73" s="16" t="s">
        <v>181</v>
      </c>
      <c r="C73" s="16">
        <v>9</v>
      </c>
      <c r="D73" s="16">
        <v>1000</v>
      </c>
      <c r="E73" s="16"/>
      <c r="F73" s="16"/>
      <c r="G73" s="16"/>
      <c r="H73" s="16"/>
      <c r="I73" s="16">
        <v>22</v>
      </c>
      <c r="J73" s="16">
        <v>-5000</v>
      </c>
    </row>
    <row r="74" s="4" customFormat="1" spans="1:10">
      <c r="A74" s="16">
        <v>1200543</v>
      </c>
      <c r="B74" s="16" t="s">
        <v>181</v>
      </c>
      <c r="C74" s="16">
        <v>9</v>
      </c>
      <c r="D74" s="16">
        <v>1200</v>
      </c>
      <c r="E74" s="16"/>
      <c r="F74" s="16"/>
      <c r="G74" s="16"/>
      <c r="H74" s="16"/>
      <c r="I74" s="16">
        <v>22</v>
      </c>
      <c r="J74" s="16">
        <v>-5000</v>
      </c>
    </row>
    <row r="75" s="4" customFormat="1" spans="1:10">
      <c r="A75" s="16">
        <v>1200600</v>
      </c>
      <c r="B75" s="16" t="s">
        <v>1252</v>
      </c>
      <c r="C75" s="16"/>
      <c r="D75" s="16"/>
      <c r="E75" s="16"/>
      <c r="F75" s="16"/>
      <c r="G75" s="16"/>
      <c r="H75" s="16"/>
      <c r="I75" s="16"/>
      <c r="J75" s="16"/>
    </row>
    <row r="76" s="4" customFormat="1" spans="1:10">
      <c r="A76" s="16">
        <v>1200611</v>
      </c>
      <c r="B76" s="16" t="s">
        <v>1244</v>
      </c>
      <c r="C76" s="16"/>
      <c r="D76" s="16"/>
      <c r="E76" s="16"/>
      <c r="F76" s="16"/>
      <c r="G76" s="16"/>
      <c r="H76" s="16"/>
      <c r="I76" s="16"/>
      <c r="J76" s="16"/>
    </row>
    <row r="77" s="4" customFormat="1" spans="1:10">
      <c r="A77" s="16">
        <v>1200612</v>
      </c>
      <c r="B77" s="16" t="s">
        <v>1244</v>
      </c>
      <c r="C77" s="16"/>
      <c r="D77" s="16"/>
      <c r="E77" s="16"/>
      <c r="F77" s="16"/>
      <c r="G77" s="16"/>
      <c r="H77" s="16"/>
      <c r="I77" s="16"/>
      <c r="J77" s="16"/>
    </row>
    <row r="78" s="4" customFormat="1" spans="1:10">
      <c r="A78" s="16">
        <v>1200613</v>
      </c>
      <c r="B78" s="16" t="s">
        <v>1244</v>
      </c>
      <c r="C78" s="16"/>
      <c r="D78" s="16"/>
      <c r="E78" s="16"/>
      <c r="F78" s="16"/>
      <c r="G78" s="16"/>
      <c r="H78" s="16"/>
      <c r="I78" s="16"/>
      <c r="J78" s="16"/>
    </row>
    <row r="79" s="4" customFormat="1" spans="1:10">
      <c r="A79" s="16">
        <v>1200621</v>
      </c>
      <c r="B79" s="16" t="s">
        <v>1245</v>
      </c>
      <c r="C79" s="16"/>
      <c r="D79" s="16"/>
      <c r="E79" s="16"/>
      <c r="F79" s="16"/>
      <c r="G79" s="16"/>
      <c r="H79" s="16"/>
      <c r="I79" s="16"/>
      <c r="J79" s="16"/>
    </row>
    <row r="80" s="4" customFormat="1" spans="1:10">
      <c r="A80" s="16">
        <v>1200622</v>
      </c>
      <c r="B80" s="16" t="s">
        <v>1245</v>
      </c>
      <c r="C80" s="16"/>
      <c r="D80" s="16"/>
      <c r="E80" s="16"/>
      <c r="F80" s="16"/>
      <c r="G80" s="16"/>
      <c r="H80" s="16"/>
      <c r="I80" s="16"/>
      <c r="J80" s="16"/>
    </row>
    <row r="81" s="4" customFormat="1" spans="1:10">
      <c r="A81" s="16">
        <v>1200623</v>
      </c>
      <c r="B81" s="16" t="s">
        <v>1245</v>
      </c>
      <c r="C81" s="16"/>
      <c r="D81" s="16"/>
      <c r="E81" s="16"/>
      <c r="F81" s="16"/>
      <c r="G81" s="16"/>
      <c r="H81" s="16"/>
      <c r="I81" s="16"/>
      <c r="J81" s="16"/>
    </row>
    <row r="82" s="4" customFormat="1" spans="1:10">
      <c r="A82" s="16">
        <v>1200631</v>
      </c>
      <c r="B82" s="16" t="s">
        <v>180</v>
      </c>
      <c r="C82" s="16"/>
      <c r="D82" s="16"/>
      <c r="E82" s="16"/>
      <c r="F82" s="16"/>
      <c r="G82" s="16"/>
      <c r="H82" s="16"/>
      <c r="I82" s="16"/>
      <c r="J82" s="16"/>
    </row>
    <row r="83" s="4" customFormat="1" spans="1:10">
      <c r="A83" s="16">
        <v>1200632</v>
      </c>
      <c r="B83" s="16" t="s">
        <v>180</v>
      </c>
      <c r="C83" s="16"/>
      <c r="D83" s="16"/>
      <c r="E83" s="16"/>
      <c r="F83" s="16"/>
      <c r="G83" s="16"/>
      <c r="H83" s="16"/>
      <c r="I83" s="16"/>
      <c r="J83" s="16"/>
    </row>
    <row r="84" s="4" customFormat="1" spans="1:10">
      <c r="A84" s="16">
        <v>1200633</v>
      </c>
      <c r="B84" s="16" t="s">
        <v>180</v>
      </c>
      <c r="C84" s="16"/>
      <c r="D84" s="16"/>
      <c r="E84" s="16"/>
      <c r="F84" s="16"/>
      <c r="G84" s="16"/>
      <c r="H84" s="16"/>
      <c r="I84" s="16"/>
      <c r="J84" s="16"/>
    </row>
    <row r="85" s="4" customFormat="1" spans="1:10">
      <c r="A85" s="16">
        <v>1200641</v>
      </c>
      <c r="B85" s="16" t="s">
        <v>181</v>
      </c>
      <c r="C85" s="16">
        <v>34</v>
      </c>
      <c r="D85" s="16">
        <v>3800</v>
      </c>
      <c r="E85" s="16"/>
      <c r="F85" s="16"/>
      <c r="G85" s="16"/>
      <c r="H85" s="16"/>
      <c r="I85" s="16"/>
      <c r="J85" s="16"/>
    </row>
    <row r="86" s="4" customFormat="1" spans="1:10">
      <c r="A86" s="16">
        <v>1200642</v>
      </c>
      <c r="B86" s="16" t="s">
        <v>181</v>
      </c>
      <c r="C86" s="16">
        <v>34</v>
      </c>
      <c r="D86" s="16">
        <v>4400</v>
      </c>
      <c r="E86" s="16"/>
      <c r="F86" s="16"/>
      <c r="G86" s="16"/>
      <c r="H86" s="16"/>
      <c r="I86" s="16"/>
      <c r="J86" s="16"/>
    </row>
    <row r="87" s="4" customFormat="1" spans="1:10">
      <c r="A87" s="16">
        <v>1200643</v>
      </c>
      <c r="B87" s="16" t="s">
        <v>181</v>
      </c>
      <c r="C87" s="16">
        <v>34</v>
      </c>
      <c r="D87" s="16">
        <v>5000</v>
      </c>
      <c r="E87" s="16"/>
      <c r="F87" s="16"/>
      <c r="G87" s="16"/>
      <c r="H87" s="16"/>
      <c r="I87" s="16"/>
      <c r="J87" s="16"/>
    </row>
    <row r="88" s="4" customFormat="1" spans="1:10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 s="4" customFormat="1" spans="1:10">
      <c r="A89" s="16">
        <v>2200100</v>
      </c>
      <c r="B89" s="16" t="s">
        <v>1253</v>
      </c>
      <c r="C89" s="16"/>
      <c r="D89" s="16"/>
      <c r="E89" s="16"/>
      <c r="F89" s="16"/>
      <c r="G89" s="16"/>
      <c r="H89" s="16"/>
      <c r="I89" s="16"/>
      <c r="J89" s="16"/>
    </row>
    <row r="90" s="4" customFormat="1" spans="1:10">
      <c r="A90" s="16">
        <v>2200111</v>
      </c>
      <c r="B90" s="16" t="s">
        <v>1244</v>
      </c>
      <c r="C90" s="16"/>
      <c r="D90" s="16"/>
      <c r="E90" s="16"/>
      <c r="F90" s="16"/>
      <c r="G90" s="16"/>
      <c r="H90" s="16"/>
      <c r="I90" s="16"/>
      <c r="J90" s="16"/>
    </row>
    <row r="91" s="4" customFormat="1" spans="1:10">
      <c r="A91" s="16">
        <v>2200112</v>
      </c>
      <c r="B91" s="16" t="s">
        <v>1244</v>
      </c>
      <c r="C91" s="16"/>
      <c r="D91" s="16"/>
      <c r="E91" s="16"/>
      <c r="F91" s="16"/>
      <c r="G91" s="16"/>
      <c r="H91" s="16"/>
      <c r="I91" s="16"/>
      <c r="J91" s="16"/>
    </row>
    <row r="92" s="4" customFormat="1" spans="1:10">
      <c r="A92" s="16">
        <v>2200113</v>
      </c>
      <c r="B92" s="16" t="s">
        <v>1244</v>
      </c>
      <c r="C92" s="16"/>
      <c r="D92" s="16"/>
      <c r="E92" s="16"/>
      <c r="F92" s="16"/>
      <c r="G92" s="16"/>
      <c r="H92" s="16"/>
      <c r="I92" s="16"/>
      <c r="J92" s="16"/>
    </row>
    <row r="93" s="4" customFormat="1" spans="1:10">
      <c r="A93" s="16">
        <v>2200121</v>
      </c>
      <c r="B93" s="16" t="s">
        <v>1245</v>
      </c>
      <c r="C93" s="16"/>
      <c r="D93" s="16"/>
      <c r="E93" s="16"/>
      <c r="F93" s="16"/>
      <c r="G93" s="16"/>
      <c r="H93" s="16"/>
      <c r="I93" s="16"/>
      <c r="J93" s="16"/>
    </row>
    <row r="94" s="4" customFormat="1" spans="1:10">
      <c r="A94" s="16">
        <v>2200122</v>
      </c>
      <c r="B94" s="16" t="s">
        <v>1245</v>
      </c>
      <c r="C94" s="16"/>
      <c r="D94" s="16"/>
      <c r="E94" s="16"/>
      <c r="F94" s="16"/>
      <c r="G94" s="16"/>
      <c r="H94" s="16"/>
      <c r="I94" s="16"/>
      <c r="J94" s="16"/>
    </row>
    <row r="95" s="4" customFormat="1" spans="1:10">
      <c r="A95" s="16">
        <v>2200123</v>
      </c>
      <c r="B95" s="16" t="s">
        <v>1245</v>
      </c>
      <c r="C95" s="16"/>
      <c r="D95" s="16"/>
      <c r="E95" s="16"/>
      <c r="F95" s="16"/>
      <c r="G95" s="16"/>
      <c r="H95" s="16"/>
      <c r="I95" s="16"/>
      <c r="J95" s="16"/>
    </row>
    <row r="96" s="4" customFormat="1" spans="1:10">
      <c r="A96" s="16">
        <v>2200131</v>
      </c>
      <c r="B96" s="16" t="s">
        <v>180</v>
      </c>
      <c r="C96" s="16"/>
      <c r="D96" s="16"/>
      <c r="E96" s="16"/>
      <c r="F96" s="16"/>
      <c r="G96" s="16"/>
      <c r="H96" s="16"/>
      <c r="I96" s="16"/>
      <c r="J96" s="16"/>
    </row>
    <row r="97" s="4" customFormat="1" spans="1:10">
      <c r="A97" s="16">
        <v>2200132</v>
      </c>
      <c r="B97" s="16" t="s">
        <v>180</v>
      </c>
      <c r="C97" s="16"/>
      <c r="D97" s="16"/>
      <c r="E97" s="16"/>
      <c r="F97" s="16"/>
      <c r="G97" s="16"/>
      <c r="H97" s="16"/>
      <c r="I97" s="16"/>
      <c r="J97" s="16"/>
    </row>
    <row r="98" s="4" customFormat="1" spans="1:10">
      <c r="A98" s="16">
        <v>2200133</v>
      </c>
      <c r="B98" s="16" t="s">
        <v>180</v>
      </c>
      <c r="C98" s="16"/>
      <c r="D98" s="16"/>
      <c r="E98" s="16"/>
      <c r="F98" s="16"/>
      <c r="G98" s="16"/>
      <c r="H98" s="16"/>
      <c r="I98" s="16"/>
      <c r="J98" s="16"/>
    </row>
    <row r="99" s="4" customFormat="1" spans="1:10">
      <c r="A99" s="16">
        <v>2200141</v>
      </c>
      <c r="B99" s="16" t="s">
        <v>181</v>
      </c>
      <c r="C99" s="16">
        <v>20</v>
      </c>
      <c r="D99" s="16">
        <v>1000</v>
      </c>
      <c r="E99" s="16">
        <v>30</v>
      </c>
      <c r="F99" s="16">
        <v>1000</v>
      </c>
      <c r="G99" s="16"/>
      <c r="H99" s="16"/>
      <c r="I99" s="16">
        <v>22</v>
      </c>
      <c r="J99" s="16">
        <v>-5000</v>
      </c>
    </row>
    <row r="100" s="4" customFormat="1" spans="1:10">
      <c r="A100" s="16">
        <v>2200142</v>
      </c>
      <c r="B100" s="16" t="s">
        <v>181</v>
      </c>
      <c r="C100" s="16">
        <v>20</v>
      </c>
      <c r="D100" s="16">
        <v>1200</v>
      </c>
      <c r="E100" s="16">
        <v>30</v>
      </c>
      <c r="F100" s="16">
        <v>1200</v>
      </c>
      <c r="G100" s="16"/>
      <c r="H100" s="16"/>
      <c r="I100" s="16">
        <v>22</v>
      </c>
      <c r="J100" s="16">
        <v>-5000</v>
      </c>
    </row>
    <row r="101" s="4" customFormat="1" spans="1:10">
      <c r="A101" s="16">
        <v>2200143</v>
      </c>
      <c r="B101" s="16" t="s">
        <v>181</v>
      </c>
      <c r="C101" s="16">
        <v>20</v>
      </c>
      <c r="D101" s="16">
        <v>1400</v>
      </c>
      <c r="E101" s="16">
        <v>30</v>
      </c>
      <c r="F101" s="16">
        <v>1400</v>
      </c>
      <c r="G101" s="16"/>
      <c r="H101" s="16"/>
      <c r="I101" s="16">
        <v>22</v>
      </c>
      <c r="J101" s="16">
        <v>-5000</v>
      </c>
    </row>
    <row r="102" s="4" customFormat="1" spans="1:10">
      <c r="A102" s="16">
        <v>2300200</v>
      </c>
      <c r="B102" s="16" t="s">
        <v>1254</v>
      </c>
      <c r="C102" s="16"/>
      <c r="D102" s="16"/>
      <c r="E102" s="16"/>
      <c r="F102" s="16"/>
      <c r="G102" s="16"/>
      <c r="H102" s="16"/>
      <c r="I102" s="16"/>
      <c r="J102" s="16"/>
    </row>
    <row r="103" s="4" customFormat="1" spans="1:10">
      <c r="A103" s="16">
        <v>2300211</v>
      </c>
      <c r="B103" s="16" t="s">
        <v>1244</v>
      </c>
      <c r="C103" s="16"/>
      <c r="D103" s="16"/>
      <c r="E103" s="16"/>
      <c r="F103" s="16"/>
      <c r="G103" s="16"/>
      <c r="H103" s="16"/>
      <c r="I103" s="16"/>
      <c r="J103" s="16"/>
    </row>
    <row r="104" s="4" customFormat="1" spans="1:10">
      <c r="A104" s="16">
        <v>2300212</v>
      </c>
      <c r="B104" s="16" t="s">
        <v>1244</v>
      </c>
      <c r="C104" s="16"/>
      <c r="D104" s="16"/>
      <c r="E104" s="16"/>
      <c r="F104" s="16"/>
      <c r="G104" s="16"/>
      <c r="H104" s="16"/>
      <c r="I104" s="16"/>
      <c r="J104" s="16"/>
    </row>
    <row r="105" s="4" customFormat="1" spans="1:10">
      <c r="A105" s="16">
        <v>2300213</v>
      </c>
      <c r="B105" s="16" t="s">
        <v>1244</v>
      </c>
      <c r="C105" s="16"/>
      <c r="D105" s="16"/>
      <c r="E105" s="16"/>
      <c r="F105" s="16"/>
      <c r="G105" s="16"/>
      <c r="H105" s="16"/>
      <c r="I105" s="16"/>
      <c r="J105" s="16"/>
    </row>
    <row r="106" s="4" customFormat="1" spans="1:10">
      <c r="A106" s="16">
        <v>2300221</v>
      </c>
      <c r="B106" s="16" t="s">
        <v>1245</v>
      </c>
      <c r="C106" s="16"/>
      <c r="D106" s="16"/>
      <c r="E106" s="16"/>
      <c r="F106" s="16"/>
      <c r="G106" s="16"/>
      <c r="H106" s="16"/>
      <c r="I106" s="16"/>
      <c r="J106" s="16"/>
    </row>
    <row r="107" s="4" customFormat="1" spans="1:10">
      <c r="A107" s="16">
        <v>2300222</v>
      </c>
      <c r="B107" s="16" t="s">
        <v>1245</v>
      </c>
      <c r="C107" s="16"/>
      <c r="D107" s="16"/>
      <c r="E107" s="16"/>
      <c r="F107" s="16"/>
      <c r="G107" s="16"/>
      <c r="H107" s="16"/>
      <c r="I107" s="16"/>
      <c r="J107" s="16"/>
    </row>
    <row r="108" s="4" customFormat="1" spans="1:10">
      <c r="A108" s="16">
        <v>2300223</v>
      </c>
      <c r="B108" s="16" t="s">
        <v>1245</v>
      </c>
      <c r="C108" s="16"/>
      <c r="D108" s="16"/>
      <c r="E108" s="16"/>
      <c r="F108" s="16"/>
      <c r="G108" s="16"/>
      <c r="H108" s="16"/>
      <c r="I108" s="16"/>
      <c r="J108" s="16"/>
    </row>
    <row r="109" s="4" customFormat="1" spans="1:10">
      <c r="A109" s="16">
        <v>2300231</v>
      </c>
      <c r="B109" s="16" t="s">
        <v>180</v>
      </c>
      <c r="C109" s="16"/>
      <c r="D109" s="16"/>
      <c r="E109" s="16"/>
      <c r="F109" s="16"/>
      <c r="G109" s="16"/>
      <c r="H109" s="16"/>
      <c r="I109" s="16"/>
      <c r="J109" s="16"/>
    </row>
    <row r="110" s="4" customFormat="1" spans="1:10">
      <c r="A110" s="16">
        <v>2300232</v>
      </c>
      <c r="B110" s="16" t="s">
        <v>180</v>
      </c>
      <c r="C110" s="16"/>
      <c r="D110" s="16"/>
      <c r="E110" s="16"/>
      <c r="F110" s="16"/>
      <c r="G110" s="16"/>
      <c r="H110" s="16"/>
      <c r="I110" s="16"/>
      <c r="J110" s="16"/>
    </row>
    <row r="111" s="4" customFormat="1" spans="1:10">
      <c r="A111" s="16">
        <v>2300233</v>
      </c>
      <c r="B111" s="16" t="s">
        <v>180</v>
      </c>
      <c r="C111" s="16"/>
      <c r="D111" s="16"/>
      <c r="E111" s="16"/>
      <c r="F111" s="16"/>
      <c r="G111" s="16"/>
      <c r="H111" s="16"/>
      <c r="I111" s="16"/>
      <c r="J111" s="16"/>
    </row>
    <row r="112" s="4" customFormat="1" spans="1:10">
      <c r="A112" s="16">
        <v>2300241</v>
      </c>
      <c r="B112" s="16" t="s">
        <v>181</v>
      </c>
      <c r="C112" s="16">
        <v>28</v>
      </c>
      <c r="D112" s="16">
        <v>1500</v>
      </c>
      <c r="E112" s="16"/>
      <c r="F112" s="16"/>
      <c r="G112" s="16"/>
      <c r="H112" s="16"/>
      <c r="I112" s="16"/>
      <c r="J112" s="16"/>
    </row>
    <row r="113" s="4" customFormat="1" spans="1:10">
      <c r="A113" s="16">
        <v>2300242</v>
      </c>
      <c r="B113" s="16" t="s">
        <v>181</v>
      </c>
      <c r="C113" s="16">
        <v>28</v>
      </c>
      <c r="D113" s="16">
        <v>1700</v>
      </c>
      <c r="E113" s="16"/>
      <c r="F113" s="16"/>
      <c r="G113" s="16"/>
      <c r="H113" s="16"/>
      <c r="I113" s="16"/>
      <c r="J113" s="16"/>
    </row>
    <row r="114" s="4" customFormat="1" spans="1:10">
      <c r="A114" s="16">
        <v>2300243</v>
      </c>
      <c r="B114" s="17" t="s">
        <v>181</v>
      </c>
      <c r="C114" s="16">
        <v>28</v>
      </c>
      <c r="D114" s="16">
        <v>2000</v>
      </c>
      <c r="E114" s="16"/>
      <c r="F114" s="16"/>
      <c r="G114" s="16"/>
      <c r="H114" s="16"/>
      <c r="I114" s="16"/>
      <c r="J114" s="16"/>
    </row>
    <row r="115" s="4" customFormat="1" spans="1:10">
      <c r="A115" s="16">
        <v>2100300</v>
      </c>
      <c r="B115" s="16" t="s">
        <v>1255</v>
      </c>
      <c r="C115" s="16"/>
      <c r="D115" s="16"/>
      <c r="E115" s="16"/>
      <c r="F115" s="16"/>
      <c r="G115" s="16"/>
      <c r="H115" s="16"/>
      <c r="I115" s="16"/>
      <c r="J115" s="16"/>
    </row>
    <row r="116" s="4" customFormat="1" spans="1:10">
      <c r="A116" s="16">
        <v>2100311</v>
      </c>
      <c r="B116" s="16" t="s">
        <v>1244</v>
      </c>
      <c r="C116" s="16"/>
      <c r="D116" s="16"/>
      <c r="E116" s="16"/>
      <c r="F116" s="16"/>
      <c r="G116" s="16"/>
      <c r="H116" s="16"/>
      <c r="I116" s="16"/>
      <c r="J116" s="16"/>
    </row>
    <row r="117" s="4" customFormat="1" spans="1:10">
      <c r="A117" s="16">
        <v>2100312</v>
      </c>
      <c r="B117" s="16" t="s">
        <v>1244</v>
      </c>
      <c r="C117" s="16"/>
      <c r="D117" s="16"/>
      <c r="E117" s="16"/>
      <c r="F117" s="16"/>
      <c r="G117" s="16"/>
      <c r="H117" s="16"/>
      <c r="I117" s="16"/>
      <c r="J117" s="16"/>
    </row>
    <row r="118" s="4" customFormat="1" spans="1:10">
      <c r="A118" s="16">
        <v>2100313</v>
      </c>
      <c r="B118" s="16" t="s">
        <v>1244</v>
      </c>
      <c r="C118" s="16"/>
      <c r="D118" s="16"/>
      <c r="E118" s="16"/>
      <c r="F118" s="16"/>
      <c r="G118" s="16"/>
      <c r="H118" s="16"/>
      <c r="I118" s="16"/>
      <c r="J118" s="16"/>
    </row>
    <row r="119" s="4" customFormat="1" spans="1:10">
      <c r="A119" s="16">
        <v>2100321</v>
      </c>
      <c r="B119" s="16" t="s">
        <v>1245</v>
      </c>
      <c r="C119" s="16"/>
      <c r="D119" s="16"/>
      <c r="E119" s="16"/>
      <c r="F119" s="16"/>
      <c r="G119" s="16"/>
      <c r="H119" s="16"/>
      <c r="I119" s="16"/>
      <c r="J119" s="16"/>
    </row>
    <row r="120" s="4" customFormat="1" spans="1:10">
      <c r="A120" s="16">
        <v>2100322</v>
      </c>
      <c r="B120" s="16" t="s">
        <v>1245</v>
      </c>
      <c r="C120" s="16"/>
      <c r="D120" s="16"/>
      <c r="E120" s="16"/>
      <c r="F120" s="16"/>
      <c r="G120" s="16"/>
      <c r="H120" s="16"/>
      <c r="I120" s="16"/>
      <c r="J120" s="16"/>
    </row>
    <row r="121" s="4" customFormat="1" spans="1:10">
      <c r="A121" s="16">
        <v>2100323</v>
      </c>
      <c r="B121" s="16" t="s">
        <v>1245</v>
      </c>
      <c r="C121" s="16"/>
      <c r="D121" s="16"/>
      <c r="E121" s="16"/>
      <c r="F121" s="16"/>
      <c r="G121" s="16"/>
      <c r="H121" s="16"/>
      <c r="I121" s="16"/>
      <c r="J121" s="16"/>
    </row>
    <row r="122" s="4" customFormat="1" spans="1:10">
      <c r="A122" s="16">
        <v>2100331</v>
      </c>
      <c r="B122" s="16" t="s">
        <v>180</v>
      </c>
      <c r="C122" s="16"/>
      <c r="D122" s="16"/>
      <c r="E122" s="16"/>
      <c r="F122" s="16"/>
      <c r="G122" s="16"/>
      <c r="H122" s="16"/>
      <c r="I122" s="16"/>
      <c r="J122" s="16"/>
    </row>
    <row r="123" s="4" customFormat="1" spans="1:10">
      <c r="A123" s="16">
        <v>2100332</v>
      </c>
      <c r="B123" s="16" t="s">
        <v>180</v>
      </c>
      <c r="C123" s="16"/>
      <c r="D123" s="16"/>
      <c r="E123" s="16"/>
      <c r="F123" s="16"/>
      <c r="G123" s="16"/>
      <c r="H123" s="16"/>
      <c r="I123" s="16"/>
      <c r="J123" s="16"/>
    </row>
    <row r="124" s="4" customFormat="1" spans="1:10">
      <c r="A124" s="16">
        <v>2100333</v>
      </c>
      <c r="B124" s="16" t="s">
        <v>180</v>
      </c>
      <c r="C124" s="16"/>
      <c r="D124" s="16"/>
      <c r="E124" s="16"/>
      <c r="F124" s="16"/>
      <c r="G124" s="16"/>
      <c r="H124" s="16"/>
      <c r="I124" s="16"/>
      <c r="J124" s="16"/>
    </row>
    <row r="125" s="4" customFormat="1" spans="1:10">
      <c r="A125" s="16">
        <v>2100341</v>
      </c>
      <c r="B125" s="16" t="s">
        <v>181</v>
      </c>
      <c r="C125" s="16">
        <v>25</v>
      </c>
      <c r="D125" s="16">
        <v>1500</v>
      </c>
      <c r="E125" s="16"/>
      <c r="F125" s="16"/>
      <c r="G125" s="16"/>
      <c r="H125" s="16"/>
      <c r="I125" s="16"/>
      <c r="J125" s="16"/>
    </row>
    <row r="126" s="4" customFormat="1" spans="1:10">
      <c r="A126" s="16">
        <v>2100342</v>
      </c>
      <c r="B126" s="16" t="s">
        <v>181</v>
      </c>
      <c r="C126" s="16">
        <v>25</v>
      </c>
      <c r="D126" s="16">
        <v>1700</v>
      </c>
      <c r="E126" s="16"/>
      <c r="F126" s="16"/>
      <c r="G126" s="16"/>
      <c r="H126" s="16"/>
      <c r="I126" s="16"/>
      <c r="J126" s="16"/>
    </row>
    <row r="127" s="4" customFormat="1" spans="1:10">
      <c r="A127" s="16">
        <v>2100343</v>
      </c>
      <c r="B127" s="16" t="s">
        <v>181</v>
      </c>
      <c r="C127" s="16">
        <v>25</v>
      </c>
      <c r="D127" s="16">
        <v>2000</v>
      </c>
      <c r="E127" s="16"/>
      <c r="F127" s="16"/>
      <c r="G127" s="16"/>
      <c r="H127" s="16"/>
      <c r="I127" s="16"/>
      <c r="J127" s="16"/>
    </row>
    <row r="128" s="4" customFormat="1" spans="1:10">
      <c r="A128" s="16">
        <v>2200400</v>
      </c>
      <c r="B128" s="16" t="s">
        <v>1256</v>
      </c>
      <c r="C128" s="16"/>
      <c r="D128" s="16"/>
      <c r="E128" s="16"/>
      <c r="F128" s="16"/>
      <c r="G128" s="16"/>
      <c r="H128" s="16"/>
      <c r="I128" s="16"/>
      <c r="J128" s="16"/>
    </row>
    <row r="129" s="4" customFormat="1" spans="1:10">
      <c r="A129" s="16">
        <v>2200411</v>
      </c>
      <c r="B129" s="16" t="s">
        <v>1244</v>
      </c>
      <c r="C129" s="16"/>
      <c r="D129" s="16"/>
      <c r="E129" s="16"/>
      <c r="F129" s="16"/>
      <c r="G129" s="16"/>
      <c r="H129" s="16"/>
      <c r="I129" s="16"/>
      <c r="J129" s="16"/>
    </row>
    <row r="130" s="4" customFormat="1" spans="1:10">
      <c r="A130" s="16">
        <v>2200412</v>
      </c>
      <c r="B130" s="16" t="s">
        <v>1244</v>
      </c>
      <c r="C130" s="16"/>
      <c r="D130" s="16"/>
      <c r="E130" s="16"/>
      <c r="F130" s="16"/>
      <c r="G130" s="16"/>
      <c r="H130" s="16"/>
      <c r="I130" s="16"/>
      <c r="J130" s="16"/>
    </row>
    <row r="131" s="4" customFormat="1" spans="1:10">
      <c r="A131" s="16">
        <v>2200413</v>
      </c>
      <c r="B131" s="16" t="s">
        <v>1244</v>
      </c>
      <c r="C131" s="16"/>
      <c r="D131" s="16"/>
      <c r="E131" s="16"/>
      <c r="F131" s="16"/>
      <c r="G131" s="16"/>
      <c r="H131" s="16"/>
      <c r="I131" s="16"/>
      <c r="J131" s="16"/>
    </row>
    <row r="132" s="4" customFormat="1" spans="1:10">
      <c r="A132" s="16">
        <v>2200421</v>
      </c>
      <c r="B132" s="16" t="s">
        <v>1245</v>
      </c>
      <c r="C132" s="16"/>
      <c r="D132" s="16"/>
      <c r="E132" s="16"/>
      <c r="F132" s="16"/>
      <c r="G132" s="16"/>
      <c r="H132" s="16"/>
      <c r="I132" s="16"/>
      <c r="J132" s="16"/>
    </row>
    <row r="133" s="4" customFormat="1" spans="1:10">
      <c r="A133" s="16">
        <v>2200422</v>
      </c>
      <c r="B133" s="16" t="s">
        <v>1245</v>
      </c>
      <c r="C133" s="16"/>
      <c r="D133" s="16"/>
      <c r="E133" s="16"/>
      <c r="F133" s="16"/>
      <c r="G133" s="16"/>
      <c r="H133" s="16"/>
      <c r="I133" s="16"/>
      <c r="J133" s="16"/>
    </row>
    <row r="134" s="4" customFormat="1" spans="1:10">
      <c r="A134" s="16">
        <v>2200423</v>
      </c>
      <c r="B134" s="16" t="s">
        <v>1245</v>
      </c>
      <c r="C134" s="16"/>
      <c r="D134" s="16"/>
      <c r="E134" s="16"/>
      <c r="F134" s="16"/>
      <c r="G134" s="16"/>
      <c r="H134" s="16"/>
      <c r="I134" s="16"/>
      <c r="J134" s="16"/>
    </row>
    <row r="135" s="4" customFormat="1" spans="1:10">
      <c r="A135" s="16">
        <v>2200431</v>
      </c>
      <c r="B135" s="16" t="s">
        <v>180</v>
      </c>
      <c r="C135" s="16"/>
      <c r="D135" s="16"/>
      <c r="E135" s="16"/>
      <c r="F135" s="16"/>
      <c r="G135" s="16"/>
      <c r="H135" s="16"/>
      <c r="I135" s="16"/>
      <c r="J135" s="16"/>
    </row>
    <row r="136" s="4" customFormat="1" spans="1:10">
      <c r="A136" s="16">
        <v>2200432</v>
      </c>
      <c r="B136" s="16" t="s">
        <v>180</v>
      </c>
      <c r="C136" s="16"/>
      <c r="D136" s="16"/>
      <c r="E136" s="16"/>
      <c r="F136" s="16"/>
      <c r="G136" s="16"/>
      <c r="H136" s="16"/>
      <c r="I136" s="16"/>
      <c r="J136" s="16"/>
    </row>
    <row r="137" s="4" customFormat="1" spans="1:10">
      <c r="A137" s="16">
        <v>2200433</v>
      </c>
      <c r="B137" s="16" t="s">
        <v>180</v>
      </c>
      <c r="C137" s="16"/>
      <c r="D137" s="16"/>
      <c r="E137" s="16"/>
      <c r="F137" s="16"/>
      <c r="G137" s="16"/>
      <c r="H137" s="16"/>
      <c r="I137" s="16"/>
      <c r="J137" s="16"/>
    </row>
    <row r="138" s="4" customFormat="1" spans="1:10">
      <c r="A138" s="16">
        <v>2200441</v>
      </c>
      <c r="B138" s="16" t="s">
        <v>181</v>
      </c>
      <c r="C138" s="16">
        <v>19</v>
      </c>
      <c r="D138" s="16">
        <v>2000</v>
      </c>
      <c r="E138" s="16"/>
      <c r="F138" s="16"/>
      <c r="G138" s="16"/>
      <c r="H138" s="16"/>
      <c r="I138" s="16">
        <v>22</v>
      </c>
      <c r="J138" s="16">
        <v>-5000</v>
      </c>
    </row>
    <row r="139" s="4" customFormat="1" spans="1:10">
      <c r="A139" s="16">
        <v>2200442</v>
      </c>
      <c r="B139" s="16" t="s">
        <v>181</v>
      </c>
      <c r="C139" s="16">
        <v>19</v>
      </c>
      <c r="D139" s="16">
        <v>2400</v>
      </c>
      <c r="E139" s="16"/>
      <c r="F139" s="16"/>
      <c r="G139" s="16"/>
      <c r="H139" s="16"/>
      <c r="I139" s="16">
        <v>22</v>
      </c>
      <c r="J139" s="16">
        <v>-5000</v>
      </c>
    </row>
    <row r="140" s="4" customFormat="1" spans="1:10">
      <c r="A140" s="16">
        <v>2200443</v>
      </c>
      <c r="B140" s="16" t="s">
        <v>181</v>
      </c>
      <c r="C140" s="16">
        <v>19</v>
      </c>
      <c r="D140" s="16">
        <v>2800</v>
      </c>
      <c r="E140" s="16"/>
      <c r="F140" s="16"/>
      <c r="G140" s="16"/>
      <c r="H140" s="16"/>
      <c r="I140" s="16">
        <v>22</v>
      </c>
      <c r="J140" s="16">
        <v>-5000</v>
      </c>
    </row>
    <row r="141" s="4" customFormat="1" spans="1:10">
      <c r="A141" s="16">
        <v>2400500</v>
      </c>
      <c r="B141" s="16" t="s">
        <v>1257</v>
      </c>
      <c r="C141" s="16"/>
      <c r="D141" s="16"/>
      <c r="E141" s="16"/>
      <c r="F141" s="16"/>
      <c r="G141" s="16"/>
      <c r="H141" s="16"/>
      <c r="I141" s="16"/>
      <c r="J141" s="16"/>
    </row>
    <row r="142" s="4" customFormat="1" spans="1:10">
      <c r="A142" s="16">
        <v>2400511</v>
      </c>
      <c r="B142" s="16" t="s">
        <v>1244</v>
      </c>
      <c r="C142" s="16"/>
      <c r="D142" s="16"/>
      <c r="E142" s="16"/>
      <c r="F142" s="16"/>
      <c r="G142" s="16"/>
      <c r="H142" s="16"/>
      <c r="I142" s="16"/>
      <c r="J142" s="16"/>
    </row>
    <row r="143" s="4" customFormat="1" spans="1:10">
      <c r="A143" s="16">
        <v>2400512</v>
      </c>
      <c r="B143" s="16" t="s">
        <v>1244</v>
      </c>
      <c r="C143" s="16"/>
      <c r="D143" s="16"/>
      <c r="E143" s="16"/>
      <c r="F143" s="16"/>
      <c r="G143" s="16"/>
      <c r="H143" s="16"/>
      <c r="I143" s="16"/>
      <c r="J143" s="16"/>
    </row>
    <row r="144" s="4" customFormat="1" spans="1:10">
      <c r="A144" s="16">
        <v>2400513</v>
      </c>
      <c r="B144" s="16" t="s">
        <v>1244</v>
      </c>
      <c r="C144" s="16"/>
      <c r="D144" s="16"/>
      <c r="E144" s="16"/>
      <c r="F144" s="16"/>
      <c r="G144" s="16"/>
      <c r="H144" s="16"/>
      <c r="I144" s="16"/>
      <c r="J144" s="16"/>
    </row>
    <row r="145" s="4" customFormat="1" spans="1:10">
      <c r="A145" s="16">
        <v>2400521</v>
      </c>
      <c r="B145" s="16" t="s">
        <v>1245</v>
      </c>
      <c r="C145" s="16"/>
      <c r="D145" s="16"/>
      <c r="E145" s="16"/>
      <c r="F145" s="16"/>
      <c r="G145" s="16"/>
      <c r="H145" s="16"/>
      <c r="I145" s="16"/>
      <c r="J145" s="16"/>
    </row>
    <row r="146" s="4" customFormat="1" spans="1:10">
      <c r="A146" s="16">
        <v>2400522</v>
      </c>
      <c r="B146" s="16" t="s">
        <v>1245</v>
      </c>
      <c r="C146" s="16"/>
      <c r="D146" s="16"/>
      <c r="E146" s="16"/>
      <c r="F146" s="16"/>
      <c r="G146" s="16"/>
      <c r="H146" s="16"/>
      <c r="I146" s="16"/>
      <c r="J146" s="16"/>
    </row>
    <row r="147" s="4" customFormat="1" spans="1:10">
      <c r="A147" s="16">
        <v>2400523</v>
      </c>
      <c r="B147" s="16" t="s">
        <v>1245</v>
      </c>
      <c r="C147" s="16"/>
      <c r="D147" s="16"/>
      <c r="E147" s="16"/>
      <c r="F147" s="16"/>
      <c r="G147" s="16"/>
      <c r="H147" s="16"/>
      <c r="I147" s="16"/>
      <c r="J147" s="16"/>
    </row>
    <row r="148" s="4" customFormat="1" spans="1:10">
      <c r="A148" s="16">
        <v>2400531</v>
      </c>
      <c r="B148" s="16" t="s">
        <v>180</v>
      </c>
      <c r="C148" s="16"/>
      <c r="D148" s="16"/>
      <c r="E148" s="16"/>
      <c r="F148" s="16"/>
      <c r="G148" s="16"/>
      <c r="H148" s="16"/>
      <c r="I148" s="16"/>
      <c r="J148" s="16"/>
    </row>
    <row r="149" s="4" customFormat="1" spans="1:10">
      <c r="A149" s="16">
        <v>2400532</v>
      </c>
      <c r="B149" s="16" t="s">
        <v>180</v>
      </c>
      <c r="C149" s="16"/>
      <c r="D149" s="16"/>
      <c r="E149" s="16"/>
      <c r="F149" s="16"/>
      <c r="G149" s="16"/>
      <c r="H149" s="16"/>
      <c r="I149" s="16"/>
      <c r="J149" s="16"/>
    </row>
    <row r="150" s="4" customFormat="1" spans="1:10">
      <c r="A150" s="16">
        <v>2400533</v>
      </c>
      <c r="B150" s="16" t="s">
        <v>180</v>
      </c>
      <c r="C150" s="16"/>
      <c r="D150" s="16"/>
      <c r="E150" s="16"/>
      <c r="F150" s="16"/>
      <c r="G150" s="16"/>
      <c r="H150" s="16"/>
      <c r="I150" s="16"/>
      <c r="J150" s="16"/>
    </row>
    <row r="151" s="4" customFormat="1" spans="1:10">
      <c r="A151" s="16">
        <v>2400541</v>
      </c>
      <c r="B151" s="16" t="s">
        <v>181</v>
      </c>
      <c r="C151" s="16">
        <v>24</v>
      </c>
      <c r="D151" s="16">
        <v>1500</v>
      </c>
      <c r="E151" s="16"/>
      <c r="F151" s="16"/>
      <c r="G151" s="16"/>
      <c r="H151" s="16"/>
      <c r="I151" s="16"/>
      <c r="J151" s="16"/>
    </row>
    <row r="152" s="4" customFormat="1" spans="1:10">
      <c r="A152" s="16">
        <v>2400542</v>
      </c>
      <c r="B152" s="16" t="s">
        <v>181</v>
      </c>
      <c r="C152" s="16">
        <v>24</v>
      </c>
      <c r="D152" s="16">
        <v>1700</v>
      </c>
      <c r="E152" s="16"/>
      <c r="F152" s="16"/>
      <c r="G152" s="16"/>
      <c r="H152" s="16"/>
      <c r="I152" s="16"/>
      <c r="J152" s="16"/>
    </row>
    <row r="153" s="4" customFormat="1" spans="1:10">
      <c r="A153" s="16">
        <v>2400543</v>
      </c>
      <c r="B153" s="16" t="s">
        <v>181</v>
      </c>
      <c r="C153" s="16">
        <v>24</v>
      </c>
      <c r="D153" s="16">
        <v>2000</v>
      </c>
      <c r="E153" s="16"/>
      <c r="F153" s="16"/>
      <c r="G153" s="16"/>
      <c r="H153" s="16"/>
      <c r="I153" s="16"/>
      <c r="J153" s="16"/>
    </row>
    <row r="154" s="4" customFormat="1" spans="1:10">
      <c r="A154" s="16">
        <v>2400600</v>
      </c>
      <c r="B154" s="16" t="s">
        <v>1258</v>
      </c>
      <c r="C154" s="16"/>
      <c r="D154" s="16"/>
      <c r="E154" s="16"/>
      <c r="F154" s="16"/>
      <c r="G154" s="16"/>
      <c r="H154" s="16"/>
      <c r="I154" s="16"/>
      <c r="J154" s="16"/>
    </row>
    <row r="155" s="4" customFormat="1" spans="1:10">
      <c r="A155" s="16">
        <v>2400611</v>
      </c>
      <c r="B155" s="16" t="s">
        <v>1244</v>
      </c>
      <c r="C155" s="16"/>
      <c r="D155" s="16"/>
      <c r="E155" s="16"/>
      <c r="F155" s="16"/>
      <c r="G155" s="16"/>
      <c r="H155" s="16"/>
      <c r="I155" s="16"/>
      <c r="J155" s="16"/>
    </row>
    <row r="156" s="4" customFormat="1" spans="1:10">
      <c r="A156" s="16">
        <v>2400612</v>
      </c>
      <c r="B156" s="16" t="s">
        <v>1244</v>
      </c>
      <c r="C156" s="16"/>
      <c r="D156" s="16"/>
      <c r="E156" s="16"/>
      <c r="F156" s="16"/>
      <c r="G156" s="16"/>
      <c r="H156" s="16"/>
      <c r="I156" s="16"/>
      <c r="J156" s="16"/>
    </row>
    <row r="157" s="4" customFormat="1" spans="1:10">
      <c r="A157" s="16">
        <v>2400613</v>
      </c>
      <c r="B157" s="16" t="s">
        <v>1244</v>
      </c>
      <c r="C157" s="16"/>
      <c r="D157" s="16"/>
      <c r="E157" s="16"/>
      <c r="F157" s="16"/>
      <c r="G157" s="16"/>
      <c r="H157" s="16"/>
      <c r="I157" s="16"/>
      <c r="J157" s="16"/>
    </row>
    <row r="158" s="4" customFormat="1" spans="1:10">
      <c r="A158" s="16">
        <v>2400621</v>
      </c>
      <c r="B158" s="16" t="s">
        <v>1245</v>
      </c>
      <c r="C158" s="16"/>
      <c r="D158" s="16"/>
      <c r="E158" s="16"/>
      <c r="F158" s="16"/>
      <c r="G158" s="16"/>
      <c r="H158" s="16"/>
      <c r="I158" s="16"/>
      <c r="J158" s="16"/>
    </row>
    <row r="159" s="4" customFormat="1" spans="1:10">
      <c r="A159" s="16">
        <v>2400622</v>
      </c>
      <c r="B159" s="16" t="s">
        <v>1245</v>
      </c>
      <c r="C159" s="16"/>
      <c r="D159" s="16"/>
      <c r="E159" s="16"/>
      <c r="F159" s="16"/>
      <c r="G159" s="16"/>
      <c r="H159" s="16"/>
      <c r="I159" s="16"/>
      <c r="J159" s="16"/>
    </row>
    <row r="160" s="4" customFormat="1" spans="1:10">
      <c r="A160" s="16">
        <v>2400623</v>
      </c>
      <c r="B160" s="16" t="s">
        <v>1245</v>
      </c>
      <c r="C160" s="16"/>
      <c r="D160" s="16"/>
      <c r="E160" s="16"/>
      <c r="F160" s="16"/>
      <c r="G160" s="16"/>
      <c r="H160" s="16"/>
      <c r="I160" s="16"/>
      <c r="J160" s="16"/>
    </row>
    <row r="161" s="4" customFormat="1" spans="1:10">
      <c r="A161" s="16">
        <v>2400631</v>
      </c>
      <c r="B161" s="16" t="s">
        <v>180</v>
      </c>
      <c r="C161" s="16"/>
      <c r="D161" s="16"/>
      <c r="E161" s="16"/>
      <c r="F161" s="16"/>
      <c r="G161" s="16"/>
      <c r="H161" s="16"/>
      <c r="I161" s="16"/>
      <c r="J161" s="16"/>
    </row>
    <row r="162" s="4" customFormat="1" spans="1:10">
      <c r="A162" s="16">
        <v>2400632</v>
      </c>
      <c r="B162" s="16" t="s">
        <v>180</v>
      </c>
      <c r="C162" s="16"/>
      <c r="D162" s="16"/>
      <c r="E162" s="16"/>
      <c r="F162" s="16"/>
      <c r="G162" s="16"/>
      <c r="H162" s="16"/>
      <c r="I162" s="16"/>
      <c r="J162" s="16"/>
    </row>
    <row r="163" s="4" customFormat="1" spans="1:10">
      <c r="A163" s="16">
        <v>2400633</v>
      </c>
      <c r="B163" s="16" t="s">
        <v>180</v>
      </c>
      <c r="C163" s="16"/>
      <c r="D163" s="16"/>
      <c r="E163" s="16"/>
      <c r="F163" s="16"/>
      <c r="G163" s="16"/>
      <c r="H163" s="16"/>
      <c r="I163" s="16"/>
      <c r="J163" s="16"/>
    </row>
    <row r="164" s="4" customFormat="1" spans="1:10">
      <c r="A164" s="16">
        <v>2400641</v>
      </c>
      <c r="B164" s="16" t="s">
        <v>181</v>
      </c>
      <c r="C164" s="16">
        <v>10</v>
      </c>
      <c r="D164" s="16">
        <v>800</v>
      </c>
      <c r="E164" s="16"/>
      <c r="F164" s="16"/>
      <c r="G164" s="16"/>
      <c r="H164" s="16"/>
      <c r="I164" s="16"/>
      <c r="J164" s="16"/>
    </row>
    <row r="165" s="4" customFormat="1" spans="1:10">
      <c r="A165" s="16">
        <v>2400642</v>
      </c>
      <c r="B165" s="16" t="s">
        <v>181</v>
      </c>
      <c r="C165" s="16">
        <v>10</v>
      </c>
      <c r="D165" s="16">
        <v>900</v>
      </c>
      <c r="E165" s="16"/>
      <c r="F165" s="16"/>
      <c r="G165" s="16"/>
      <c r="H165" s="16"/>
      <c r="I165" s="16"/>
      <c r="J165" s="16"/>
    </row>
    <row r="166" s="4" customFormat="1" spans="1:10">
      <c r="A166" s="16">
        <v>2400643</v>
      </c>
      <c r="B166" s="16" t="s">
        <v>181</v>
      </c>
      <c r="C166" s="16">
        <v>10</v>
      </c>
      <c r="D166" s="16">
        <v>1000</v>
      </c>
      <c r="E166" s="16"/>
      <c r="F166" s="16"/>
      <c r="G166" s="16"/>
      <c r="H166" s="16"/>
      <c r="I166" s="16"/>
      <c r="J166" s="16"/>
    </row>
    <row r="167" s="4" customFormat="1" spans="1:10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 s="4" customFormat="1" spans="1:10">
      <c r="A168" s="16">
        <v>3200100</v>
      </c>
      <c r="B168" s="16" t="s">
        <v>1259</v>
      </c>
      <c r="C168" s="16"/>
      <c r="D168" s="16"/>
      <c r="E168" s="16"/>
      <c r="F168" s="16"/>
      <c r="G168" s="16"/>
      <c r="H168" s="16"/>
      <c r="I168" s="16"/>
      <c r="J168" s="16"/>
    </row>
    <row r="169" s="4" customFormat="1" spans="1:10">
      <c r="A169" s="16">
        <v>3200111</v>
      </c>
      <c r="B169" s="16" t="s">
        <v>1244</v>
      </c>
      <c r="C169" s="16"/>
      <c r="D169" s="16"/>
      <c r="E169" s="16"/>
      <c r="F169" s="16"/>
      <c r="G169" s="16"/>
      <c r="H169" s="16"/>
      <c r="I169" s="16"/>
      <c r="J169" s="16"/>
    </row>
    <row r="170" s="4" customFormat="1" spans="1:10">
      <c r="A170" s="16">
        <v>3200112</v>
      </c>
      <c r="B170" s="16" t="s">
        <v>1244</v>
      </c>
      <c r="C170" s="16"/>
      <c r="D170" s="16"/>
      <c r="E170" s="16"/>
      <c r="F170" s="16"/>
      <c r="G170" s="16"/>
      <c r="H170" s="16"/>
      <c r="I170" s="16"/>
      <c r="J170" s="16"/>
    </row>
    <row r="171" s="4" customFormat="1" spans="1:10">
      <c r="A171" s="16">
        <v>3200113</v>
      </c>
      <c r="B171" s="16" t="s">
        <v>1244</v>
      </c>
      <c r="C171" s="16"/>
      <c r="D171" s="16"/>
      <c r="E171" s="16"/>
      <c r="F171" s="16"/>
      <c r="G171" s="16"/>
      <c r="H171" s="16"/>
      <c r="I171" s="16"/>
      <c r="J171" s="16"/>
    </row>
    <row r="172" s="4" customFormat="1" spans="1:10">
      <c r="A172" s="16">
        <v>3200121</v>
      </c>
      <c r="B172" s="16" t="s">
        <v>1245</v>
      </c>
      <c r="C172" s="16"/>
      <c r="D172" s="16"/>
      <c r="E172" s="16"/>
      <c r="F172" s="16"/>
      <c r="G172" s="16"/>
      <c r="H172" s="16"/>
      <c r="I172" s="16"/>
      <c r="J172" s="16"/>
    </row>
    <row r="173" s="4" customFormat="1" spans="1:10">
      <c r="A173" s="16">
        <v>3200122</v>
      </c>
      <c r="B173" s="16" t="s">
        <v>1245</v>
      </c>
      <c r="C173" s="16"/>
      <c r="D173" s="16"/>
      <c r="E173" s="16"/>
      <c r="F173" s="16"/>
      <c r="G173" s="16"/>
      <c r="H173" s="16"/>
      <c r="I173" s="16"/>
      <c r="J173" s="16"/>
    </row>
    <row r="174" s="4" customFormat="1" spans="1:10">
      <c r="A174" s="16">
        <v>3200123</v>
      </c>
      <c r="B174" s="16" t="s">
        <v>1245</v>
      </c>
      <c r="C174" s="16"/>
      <c r="D174" s="16"/>
      <c r="E174" s="16"/>
      <c r="F174" s="16"/>
      <c r="G174" s="16"/>
      <c r="H174" s="16"/>
      <c r="I174" s="16"/>
      <c r="J174" s="16"/>
    </row>
    <row r="175" s="4" customFormat="1" spans="1:10">
      <c r="A175" s="16">
        <v>3200131</v>
      </c>
      <c r="B175" s="16" t="s">
        <v>180</v>
      </c>
      <c r="C175" s="16"/>
      <c r="D175" s="16"/>
      <c r="E175" s="16"/>
      <c r="F175" s="16"/>
      <c r="G175" s="16"/>
      <c r="H175" s="16"/>
      <c r="I175" s="16"/>
      <c r="J175" s="16"/>
    </row>
    <row r="176" s="4" customFormat="1" spans="1:10">
      <c r="A176" s="16">
        <v>3200132</v>
      </c>
      <c r="B176" s="16" t="s">
        <v>180</v>
      </c>
      <c r="C176" s="16"/>
      <c r="D176" s="16"/>
      <c r="E176" s="16"/>
      <c r="F176" s="16"/>
      <c r="G176" s="16"/>
      <c r="H176" s="16"/>
      <c r="I176" s="16"/>
      <c r="J176" s="16"/>
    </row>
    <row r="177" s="4" customFormat="1" spans="1:10">
      <c r="A177" s="16">
        <v>3200133</v>
      </c>
      <c r="B177" s="16" t="s">
        <v>180</v>
      </c>
      <c r="C177" s="16"/>
      <c r="D177" s="16"/>
      <c r="E177" s="16"/>
      <c r="F177" s="16"/>
      <c r="G177" s="16"/>
      <c r="H177" s="16"/>
      <c r="I177" s="16"/>
      <c r="J177" s="16"/>
    </row>
    <row r="178" s="4" customFormat="1" spans="1:10">
      <c r="A178" s="16">
        <v>3200141</v>
      </c>
      <c r="B178" s="16" t="s">
        <v>181</v>
      </c>
      <c r="C178" s="16">
        <v>30</v>
      </c>
      <c r="D178" s="16">
        <v>2000</v>
      </c>
      <c r="E178" s="16"/>
      <c r="F178" s="16"/>
      <c r="G178" s="16"/>
      <c r="H178" s="16"/>
      <c r="I178" s="16">
        <v>22</v>
      </c>
      <c r="J178" s="16">
        <v>-5000</v>
      </c>
    </row>
    <row r="179" s="4" customFormat="1" spans="1:10">
      <c r="A179" s="16">
        <v>3200142</v>
      </c>
      <c r="B179" s="16" t="s">
        <v>181</v>
      </c>
      <c r="C179" s="16">
        <v>30</v>
      </c>
      <c r="D179" s="16">
        <v>2400</v>
      </c>
      <c r="E179" s="16"/>
      <c r="F179" s="16"/>
      <c r="G179" s="16"/>
      <c r="H179" s="16"/>
      <c r="I179" s="16">
        <v>22</v>
      </c>
      <c r="J179" s="16">
        <v>-5000</v>
      </c>
    </row>
    <row r="180" s="4" customFormat="1" spans="1:10">
      <c r="A180" s="16">
        <v>3200143</v>
      </c>
      <c r="B180" s="16" t="s">
        <v>181</v>
      </c>
      <c r="C180" s="16">
        <v>30</v>
      </c>
      <c r="D180" s="16">
        <v>2800</v>
      </c>
      <c r="E180" s="16"/>
      <c r="F180" s="16"/>
      <c r="G180" s="16"/>
      <c r="H180" s="16"/>
      <c r="I180" s="16">
        <v>22</v>
      </c>
      <c r="J180" s="16">
        <v>-5000</v>
      </c>
    </row>
    <row r="181" s="4" customFormat="1" spans="1:10">
      <c r="A181" s="16">
        <v>3100200</v>
      </c>
      <c r="B181" s="16" t="s">
        <v>1260</v>
      </c>
      <c r="C181" s="16"/>
      <c r="D181" s="16"/>
      <c r="E181" s="16"/>
      <c r="F181" s="16"/>
      <c r="G181" s="16"/>
      <c r="H181" s="16"/>
      <c r="I181" s="16"/>
      <c r="J181" s="16"/>
    </row>
    <row r="182" s="4" customFormat="1" spans="1:10">
      <c r="A182" s="16">
        <v>3100211</v>
      </c>
      <c r="B182" s="16" t="s">
        <v>1244</v>
      </c>
      <c r="C182" s="16"/>
      <c r="D182" s="16"/>
      <c r="E182" s="16"/>
      <c r="F182" s="16"/>
      <c r="G182" s="16"/>
      <c r="H182" s="16"/>
      <c r="I182" s="16"/>
      <c r="J182" s="16"/>
    </row>
    <row r="183" s="4" customFormat="1" spans="1:10">
      <c r="A183" s="16">
        <v>3100212</v>
      </c>
      <c r="B183" s="16" t="s">
        <v>1244</v>
      </c>
      <c r="C183" s="16"/>
      <c r="D183" s="16"/>
      <c r="E183" s="16"/>
      <c r="F183" s="16"/>
      <c r="G183" s="16"/>
      <c r="H183" s="16"/>
      <c r="I183" s="16"/>
      <c r="J183" s="16"/>
    </row>
    <row r="184" s="4" customFormat="1" spans="1:10">
      <c r="A184" s="16">
        <v>3100213</v>
      </c>
      <c r="B184" s="16" t="s">
        <v>1244</v>
      </c>
      <c r="C184" s="16"/>
      <c r="D184" s="16"/>
      <c r="E184" s="16"/>
      <c r="F184" s="16"/>
      <c r="G184" s="16"/>
      <c r="H184" s="16"/>
      <c r="I184" s="16"/>
      <c r="J184" s="16"/>
    </row>
    <row r="185" s="4" customFormat="1" spans="1:10">
      <c r="A185" s="16">
        <v>3100221</v>
      </c>
      <c r="B185" s="16" t="s">
        <v>1245</v>
      </c>
      <c r="C185" s="16"/>
      <c r="D185" s="16"/>
      <c r="E185" s="16"/>
      <c r="F185" s="16"/>
      <c r="G185" s="16"/>
      <c r="H185" s="16"/>
      <c r="I185" s="16"/>
      <c r="J185" s="16"/>
    </row>
    <row r="186" s="4" customFormat="1" spans="1:10">
      <c r="A186" s="16">
        <v>3100222</v>
      </c>
      <c r="B186" s="16" t="s">
        <v>1245</v>
      </c>
      <c r="C186" s="16"/>
      <c r="D186" s="16"/>
      <c r="E186" s="16"/>
      <c r="F186" s="16"/>
      <c r="G186" s="16"/>
      <c r="H186" s="16"/>
      <c r="I186" s="16"/>
      <c r="J186" s="16"/>
    </row>
    <row r="187" s="4" customFormat="1" spans="1:10">
      <c r="A187" s="16">
        <v>3100223</v>
      </c>
      <c r="B187" s="16" t="s">
        <v>1245</v>
      </c>
      <c r="C187" s="16"/>
      <c r="D187" s="16"/>
      <c r="E187" s="16"/>
      <c r="F187" s="16"/>
      <c r="G187" s="16"/>
      <c r="H187" s="16"/>
      <c r="I187" s="16"/>
      <c r="J187" s="16"/>
    </row>
    <row r="188" s="4" customFormat="1" spans="1:10">
      <c r="A188" s="16">
        <v>3100231</v>
      </c>
      <c r="B188" s="16" t="s">
        <v>180</v>
      </c>
      <c r="C188" s="16"/>
      <c r="D188" s="16"/>
      <c r="E188" s="16"/>
      <c r="F188" s="16"/>
      <c r="G188" s="16"/>
      <c r="H188" s="16"/>
      <c r="I188" s="16"/>
      <c r="J188" s="16"/>
    </row>
    <row r="189" s="4" customFormat="1" spans="1:10">
      <c r="A189" s="16">
        <v>3100232</v>
      </c>
      <c r="B189" s="16" t="s">
        <v>180</v>
      </c>
      <c r="C189" s="16"/>
      <c r="D189" s="16"/>
      <c r="E189" s="16"/>
      <c r="F189" s="16"/>
      <c r="G189" s="16"/>
      <c r="H189" s="16"/>
      <c r="I189" s="16"/>
      <c r="J189" s="16"/>
    </row>
    <row r="190" s="4" customFormat="1" spans="1:10">
      <c r="A190" s="16">
        <v>3100233</v>
      </c>
      <c r="B190" s="16" t="s">
        <v>180</v>
      </c>
      <c r="C190" s="16"/>
      <c r="D190" s="16"/>
      <c r="E190" s="16"/>
      <c r="F190" s="16"/>
      <c r="G190" s="16"/>
      <c r="H190" s="16"/>
      <c r="I190" s="16"/>
      <c r="J190" s="16"/>
    </row>
    <row r="191" s="4" customFormat="1" spans="1:10">
      <c r="A191" s="16">
        <v>3100241</v>
      </c>
      <c r="B191" s="16" t="s">
        <v>181</v>
      </c>
      <c r="C191" s="16">
        <v>10</v>
      </c>
      <c r="D191" s="16">
        <v>800</v>
      </c>
      <c r="E191" s="16"/>
      <c r="F191" s="16"/>
      <c r="G191" s="16"/>
      <c r="H191" s="16"/>
      <c r="I191" s="16"/>
      <c r="J191" s="16"/>
    </row>
    <row r="192" s="4" customFormat="1" spans="1:10">
      <c r="A192" s="16">
        <v>3100242</v>
      </c>
      <c r="B192" s="16" t="s">
        <v>181</v>
      </c>
      <c r="C192" s="16">
        <v>10</v>
      </c>
      <c r="D192" s="16">
        <v>900</v>
      </c>
      <c r="E192" s="16"/>
      <c r="F192" s="16"/>
      <c r="G192" s="16"/>
      <c r="H192" s="16"/>
      <c r="I192" s="16"/>
      <c r="J192" s="16"/>
    </row>
    <row r="193" s="4" customFormat="1" spans="1:10">
      <c r="A193" s="16">
        <v>3100243</v>
      </c>
      <c r="B193" s="16" t="s">
        <v>181</v>
      </c>
      <c r="C193" s="16">
        <v>10</v>
      </c>
      <c r="D193" s="16">
        <v>1000</v>
      </c>
      <c r="E193" s="16"/>
      <c r="F193" s="16"/>
      <c r="G193" s="16"/>
      <c r="H193" s="16"/>
      <c r="I193" s="16"/>
      <c r="J193" s="16"/>
    </row>
    <row r="194" s="4" customFormat="1" spans="1:10">
      <c r="A194" s="16">
        <v>3400300</v>
      </c>
      <c r="B194" s="16" t="s">
        <v>1261</v>
      </c>
      <c r="C194" s="16"/>
      <c r="D194" s="16"/>
      <c r="E194" s="16"/>
      <c r="F194" s="16"/>
      <c r="G194" s="16"/>
      <c r="H194" s="16"/>
      <c r="I194" s="16"/>
      <c r="J194" s="16"/>
    </row>
    <row r="195" s="4" customFormat="1" spans="1:10">
      <c r="A195" s="16">
        <v>3400311</v>
      </c>
      <c r="B195" s="16" t="s">
        <v>1244</v>
      </c>
      <c r="C195" s="16"/>
      <c r="D195" s="16"/>
      <c r="E195" s="16"/>
      <c r="F195" s="16"/>
      <c r="G195" s="16"/>
      <c r="H195" s="16"/>
      <c r="I195" s="16"/>
      <c r="J195" s="16"/>
    </row>
    <row r="196" s="4" customFormat="1" spans="1:10">
      <c r="A196" s="16">
        <v>3400312</v>
      </c>
      <c r="B196" s="16" t="s">
        <v>1244</v>
      </c>
      <c r="C196" s="16"/>
      <c r="D196" s="16"/>
      <c r="E196" s="16"/>
      <c r="F196" s="16"/>
      <c r="G196" s="16"/>
      <c r="H196" s="16"/>
      <c r="I196" s="16"/>
      <c r="J196" s="16"/>
    </row>
    <row r="197" s="4" customFormat="1" spans="1:10">
      <c r="A197" s="16">
        <v>3400313</v>
      </c>
      <c r="B197" s="16" t="s">
        <v>1244</v>
      </c>
      <c r="C197" s="16"/>
      <c r="D197" s="16"/>
      <c r="E197" s="16"/>
      <c r="F197" s="16"/>
      <c r="G197" s="16"/>
      <c r="H197" s="16"/>
      <c r="I197" s="16"/>
      <c r="J197" s="16"/>
    </row>
    <row r="198" s="4" customFormat="1" spans="1:10">
      <c r="A198" s="16">
        <v>3400321</v>
      </c>
      <c r="B198" s="16" t="s">
        <v>1245</v>
      </c>
      <c r="C198" s="16"/>
      <c r="D198" s="16"/>
      <c r="E198" s="16"/>
      <c r="F198" s="16"/>
      <c r="G198" s="16"/>
      <c r="H198" s="16"/>
      <c r="I198" s="16"/>
      <c r="J198" s="16"/>
    </row>
    <row r="199" s="4" customFormat="1" spans="1:10">
      <c r="A199" s="16">
        <v>3400322</v>
      </c>
      <c r="B199" s="16" t="s">
        <v>1245</v>
      </c>
      <c r="C199" s="16"/>
      <c r="D199" s="16"/>
      <c r="E199" s="16"/>
      <c r="F199" s="16"/>
      <c r="G199" s="16"/>
      <c r="H199" s="16"/>
      <c r="I199" s="16"/>
      <c r="J199" s="16"/>
    </row>
    <row r="200" s="4" customFormat="1" spans="1:10">
      <c r="A200" s="16">
        <v>3400323</v>
      </c>
      <c r="B200" s="16" t="s">
        <v>1245</v>
      </c>
      <c r="C200" s="16"/>
      <c r="D200" s="16"/>
      <c r="E200" s="16"/>
      <c r="F200" s="16"/>
      <c r="G200" s="16"/>
      <c r="H200" s="16"/>
      <c r="I200" s="16"/>
      <c r="J200" s="16"/>
    </row>
    <row r="201" s="4" customFormat="1" spans="1:10">
      <c r="A201" s="16">
        <v>3400331</v>
      </c>
      <c r="B201" s="16" t="s">
        <v>180</v>
      </c>
      <c r="C201" s="16"/>
      <c r="D201" s="16"/>
      <c r="E201" s="16"/>
      <c r="F201" s="16"/>
      <c r="G201" s="16"/>
      <c r="H201" s="16"/>
      <c r="I201" s="16"/>
      <c r="J201" s="16"/>
    </row>
    <row r="202" s="4" customFormat="1" spans="1:10">
      <c r="A202" s="16">
        <v>3400332</v>
      </c>
      <c r="B202" s="16" t="s">
        <v>180</v>
      </c>
      <c r="C202" s="16"/>
      <c r="D202" s="16"/>
      <c r="E202" s="16"/>
      <c r="F202" s="16"/>
      <c r="G202" s="16"/>
      <c r="H202" s="16"/>
      <c r="I202" s="16"/>
      <c r="J202" s="16"/>
    </row>
    <row r="203" s="4" customFormat="1" spans="1:10">
      <c r="A203" s="16">
        <v>3400333</v>
      </c>
      <c r="B203" s="16" t="s">
        <v>180</v>
      </c>
      <c r="C203" s="16"/>
      <c r="D203" s="16"/>
      <c r="E203" s="16"/>
      <c r="F203" s="16"/>
      <c r="G203" s="16"/>
      <c r="H203" s="16"/>
      <c r="I203" s="16"/>
      <c r="J203" s="16"/>
    </row>
    <row r="204" s="4" customFormat="1" spans="1:10">
      <c r="A204" s="16">
        <v>3400341</v>
      </c>
      <c r="B204" s="16" t="s">
        <v>181</v>
      </c>
      <c r="C204" s="16">
        <v>24</v>
      </c>
      <c r="D204" s="16">
        <v>1500</v>
      </c>
      <c r="E204" s="16"/>
      <c r="F204" s="16"/>
      <c r="G204" s="16"/>
      <c r="H204" s="16"/>
      <c r="I204" s="16"/>
      <c r="J204" s="16"/>
    </row>
    <row r="205" s="4" customFormat="1" spans="1:10">
      <c r="A205" s="16">
        <v>3400342</v>
      </c>
      <c r="B205" s="16" t="s">
        <v>181</v>
      </c>
      <c r="C205" s="16">
        <v>24</v>
      </c>
      <c r="D205" s="16">
        <v>1700</v>
      </c>
      <c r="E205" s="16"/>
      <c r="F205" s="16"/>
      <c r="G205" s="16"/>
      <c r="H205" s="16"/>
      <c r="I205" s="16"/>
      <c r="J205" s="16"/>
    </row>
    <row r="206" s="4" customFormat="1" spans="1:10">
      <c r="A206" s="16">
        <v>3400343</v>
      </c>
      <c r="B206" s="16" t="s">
        <v>181</v>
      </c>
      <c r="C206" s="16">
        <v>24</v>
      </c>
      <c r="D206" s="16">
        <v>2000</v>
      </c>
      <c r="E206" s="16"/>
      <c r="F206" s="16"/>
      <c r="G206" s="16"/>
      <c r="H206" s="16"/>
      <c r="I206" s="16"/>
      <c r="J206" s="16"/>
    </row>
    <row r="207" s="4" customFormat="1" spans="1:10">
      <c r="A207" s="16">
        <v>3300400</v>
      </c>
      <c r="B207" s="16" t="s">
        <v>1262</v>
      </c>
      <c r="C207" s="16"/>
      <c r="D207" s="16"/>
      <c r="E207" s="16"/>
      <c r="F207" s="16"/>
      <c r="G207" s="16"/>
      <c r="H207" s="16"/>
      <c r="I207" s="16"/>
      <c r="J207" s="16"/>
    </row>
    <row r="208" s="4" customFormat="1" spans="1:10">
      <c r="A208" s="16">
        <v>3300411</v>
      </c>
      <c r="B208" s="16" t="s">
        <v>1244</v>
      </c>
      <c r="C208" s="16"/>
      <c r="D208" s="16"/>
      <c r="E208" s="16"/>
      <c r="F208" s="16"/>
      <c r="G208" s="16"/>
      <c r="H208" s="16"/>
      <c r="I208" s="16"/>
      <c r="J208" s="16"/>
    </row>
    <row r="209" s="4" customFormat="1" spans="1:10">
      <c r="A209" s="16">
        <v>3300412</v>
      </c>
      <c r="B209" s="16" t="s">
        <v>1244</v>
      </c>
      <c r="C209" s="16"/>
      <c r="D209" s="16"/>
      <c r="E209" s="16"/>
      <c r="F209" s="16"/>
      <c r="G209" s="16"/>
      <c r="H209" s="16"/>
      <c r="I209" s="16"/>
      <c r="J209" s="16"/>
    </row>
    <row r="210" s="4" customFormat="1" spans="1:10">
      <c r="A210" s="16">
        <v>3300413</v>
      </c>
      <c r="B210" s="16" t="s">
        <v>1244</v>
      </c>
      <c r="C210" s="16"/>
      <c r="D210" s="16"/>
      <c r="E210" s="16"/>
      <c r="F210" s="16"/>
      <c r="G210" s="16"/>
      <c r="H210" s="16"/>
      <c r="I210" s="16"/>
      <c r="J210" s="16"/>
    </row>
    <row r="211" s="4" customFormat="1" spans="1:10">
      <c r="A211" s="16">
        <v>3300421</v>
      </c>
      <c r="B211" s="16" t="s">
        <v>1245</v>
      </c>
      <c r="C211" s="16"/>
      <c r="D211" s="16"/>
      <c r="E211" s="16"/>
      <c r="F211" s="16"/>
      <c r="G211" s="16"/>
      <c r="H211" s="16"/>
      <c r="I211" s="16"/>
      <c r="J211" s="16"/>
    </row>
    <row r="212" s="4" customFormat="1" spans="1:10">
      <c r="A212" s="16">
        <v>3300422</v>
      </c>
      <c r="B212" s="16" t="s">
        <v>1245</v>
      </c>
      <c r="C212" s="16"/>
      <c r="D212" s="16"/>
      <c r="E212" s="16"/>
      <c r="F212" s="16"/>
      <c r="G212" s="16"/>
      <c r="H212" s="16"/>
      <c r="I212" s="16"/>
      <c r="J212" s="16"/>
    </row>
    <row r="213" s="4" customFormat="1" spans="1:10">
      <c r="A213" s="16">
        <v>3300423</v>
      </c>
      <c r="B213" s="16" t="s">
        <v>1245</v>
      </c>
      <c r="C213" s="16"/>
      <c r="D213" s="16"/>
      <c r="E213" s="16"/>
      <c r="F213" s="16"/>
      <c r="G213" s="16"/>
      <c r="H213" s="16"/>
      <c r="I213" s="16"/>
      <c r="J213" s="16"/>
    </row>
    <row r="214" s="4" customFormat="1" spans="1:10">
      <c r="A214" s="16">
        <v>3300431</v>
      </c>
      <c r="B214" s="16" t="s">
        <v>180</v>
      </c>
      <c r="C214" s="16"/>
      <c r="D214" s="16"/>
      <c r="E214" s="16"/>
      <c r="F214" s="16"/>
      <c r="G214" s="16"/>
      <c r="H214" s="16"/>
      <c r="I214" s="16"/>
      <c r="J214" s="16"/>
    </row>
    <row r="215" s="4" customFormat="1" spans="1:10">
      <c r="A215" s="16">
        <v>3300432</v>
      </c>
      <c r="B215" s="16" t="s">
        <v>180</v>
      </c>
      <c r="C215" s="16"/>
      <c r="D215" s="16"/>
      <c r="E215" s="16"/>
      <c r="F215" s="16"/>
      <c r="G215" s="16"/>
      <c r="H215" s="16"/>
      <c r="I215" s="16"/>
      <c r="J215" s="16"/>
    </row>
    <row r="216" s="4" customFormat="1" spans="1:10">
      <c r="A216" s="16">
        <v>3300433</v>
      </c>
      <c r="B216" s="16" t="s">
        <v>180</v>
      </c>
      <c r="C216" s="16"/>
      <c r="D216" s="16"/>
      <c r="E216" s="16"/>
      <c r="F216" s="16"/>
      <c r="G216" s="16"/>
      <c r="H216" s="16"/>
      <c r="I216" s="16"/>
      <c r="J216" s="16"/>
    </row>
    <row r="217" s="4" customFormat="1" spans="1:10">
      <c r="A217" s="16">
        <v>3300441</v>
      </c>
      <c r="B217" s="16" t="s">
        <v>181</v>
      </c>
      <c r="C217" s="16">
        <v>28</v>
      </c>
      <c r="D217" s="16">
        <v>1500</v>
      </c>
      <c r="E217" s="16"/>
      <c r="F217" s="16"/>
      <c r="G217" s="16"/>
      <c r="H217" s="16"/>
      <c r="I217" s="16"/>
      <c r="J217" s="16"/>
    </row>
    <row r="218" s="4" customFormat="1" spans="1:10">
      <c r="A218" s="16">
        <v>3300442</v>
      </c>
      <c r="B218" s="16" t="s">
        <v>181</v>
      </c>
      <c r="C218" s="16">
        <v>28</v>
      </c>
      <c r="D218" s="16">
        <v>1700</v>
      </c>
      <c r="E218" s="16"/>
      <c r="F218" s="16"/>
      <c r="G218" s="16"/>
      <c r="H218" s="16"/>
      <c r="I218" s="16"/>
      <c r="J218" s="16"/>
    </row>
    <row r="219" s="4" customFormat="1" spans="1:10">
      <c r="A219" s="16">
        <v>3300443</v>
      </c>
      <c r="B219" s="16" t="s">
        <v>181</v>
      </c>
      <c r="C219" s="16">
        <v>28</v>
      </c>
      <c r="D219" s="16">
        <v>2000</v>
      </c>
      <c r="E219" s="16"/>
      <c r="F219" s="16"/>
      <c r="G219" s="16"/>
      <c r="H219" s="16"/>
      <c r="I219" s="16"/>
      <c r="J219" s="16"/>
    </row>
    <row r="220" s="4" customFormat="1" spans="1:10">
      <c r="A220" s="16">
        <v>3200500</v>
      </c>
      <c r="B220" s="16" t="s">
        <v>1263</v>
      </c>
      <c r="C220" s="16"/>
      <c r="D220" s="16"/>
      <c r="E220" s="16"/>
      <c r="F220" s="16"/>
      <c r="G220" s="16"/>
      <c r="H220" s="16"/>
      <c r="I220" s="16"/>
      <c r="J220" s="16"/>
    </row>
    <row r="221" s="4" customFormat="1" spans="1:10">
      <c r="A221" s="16">
        <v>3200511</v>
      </c>
      <c r="B221" s="16" t="s">
        <v>1244</v>
      </c>
      <c r="C221" s="16"/>
      <c r="D221" s="16"/>
      <c r="E221" s="16"/>
      <c r="F221" s="16"/>
      <c r="G221" s="16"/>
      <c r="H221" s="16"/>
      <c r="I221" s="16"/>
      <c r="J221" s="16"/>
    </row>
    <row r="222" s="4" customFormat="1" spans="1:10">
      <c r="A222" s="16">
        <v>3200512</v>
      </c>
      <c r="B222" s="16" t="s">
        <v>1244</v>
      </c>
      <c r="C222" s="16"/>
      <c r="D222" s="16"/>
      <c r="E222" s="16"/>
      <c r="F222" s="16"/>
      <c r="G222" s="16"/>
      <c r="H222" s="16"/>
      <c r="I222" s="16"/>
      <c r="J222" s="16"/>
    </row>
    <row r="223" s="4" customFormat="1" spans="1:10">
      <c r="A223" s="16">
        <v>3200513</v>
      </c>
      <c r="B223" s="16" t="s">
        <v>1244</v>
      </c>
      <c r="C223" s="16"/>
      <c r="D223" s="16"/>
      <c r="E223" s="16"/>
      <c r="F223" s="16"/>
      <c r="G223" s="16"/>
      <c r="H223" s="16"/>
      <c r="I223" s="16"/>
      <c r="J223" s="16"/>
    </row>
    <row r="224" s="4" customFormat="1" spans="1:10">
      <c r="A224" s="16">
        <v>3200521</v>
      </c>
      <c r="B224" s="16" t="s">
        <v>1245</v>
      </c>
      <c r="C224" s="16"/>
      <c r="D224" s="16"/>
      <c r="E224" s="16"/>
      <c r="F224" s="16"/>
      <c r="G224" s="16"/>
      <c r="H224" s="16"/>
      <c r="I224" s="16"/>
      <c r="J224" s="16"/>
    </row>
    <row r="225" s="4" customFormat="1" spans="1:10">
      <c r="A225" s="16">
        <v>3200522</v>
      </c>
      <c r="B225" s="16" t="s">
        <v>1245</v>
      </c>
      <c r="C225" s="16"/>
      <c r="D225" s="16"/>
      <c r="E225" s="16"/>
      <c r="F225" s="16"/>
      <c r="G225" s="16"/>
      <c r="H225" s="16"/>
      <c r="I225" s="16"/>
      <c r="J225" s="16"/>
    </row>
    <row r="226" s="4" customFormat="1" spans="1:10">
      <c r="A226" s="16">
        <v>3200523</v>
      </c>
      <c r="B226" s="16" t="s">
        <v>1245</v>
      </c>
      <c r="C226" s="16"/>
      <c r="D226" s="16"/>
      <c r="E226" s="16"/>
      <c r="F226" s="16"/>
      <c r="G226" s="16"/>
      <c r="H226" s="16"/>
      <c r="I226" s="16"/>
      <c r="J226" s="16"/>
    </row>
    <row r="227" s="4" customFormat="1" spans="1:10">
      <c r="A227" s="16">
        <v>3200531</v>
      </c>
      <c r="B227" s="16" t="s">
        <v>180</v>
      </c>
      <c r="C227" s="16"/>
      <c r="D227" s="16"/>
      <c r="E227" s="16"/>
      <c r="F227" s="16"/>
      <c r="G227" s="16"/>
      <c r="H227" s="16"/>
      <c r="I227" s="16"/>
      <c r="J227" s="16"/>
    </row>
    <row r="228" s="4" customFormat="1" spans="1:10">
      <c r="A228" s="16">
        <v>3200532</v>
      </c>
      <c r="B228" s="16" t="s">
        <v>180</v>
      </c>
      <c r="C228" s="16"/>
      <c r="D228" s="16"/>
      <c r="E228" s="16"/>
      <c r="F228" s="16"/>
      <c r="G228" s="16"/>
      <c r="H228" s="16"/>
      <c r="I228" s="16"/>
      <c r="J228" s="16"/>
    </row>
    <row r="229" s="4" customFormat="1" spans="1:10">
      <c r="A229" s="16">
        <v>3200533</v>
      </c>
      <c r="B229" s="16" t="s">
        <v>180</v>
      </c>
      <c r="C229" s="16"/>
      <c r="D229" s="16"/>
      <c r="E229" s="16"/>
      <c r="F229" s="16"/>
      <c r="G229" s="16"/>
      <c r="H229" s="16"/>
      <c r="I229" s="16"/>
      <c r="J229" s="16"/>
    </row>
    <row r="230" s="4" customFormat="1" spans="1:10">
      <c r="A230" s="16">
        <v>3200541</v>
      </c>
      <c r="B230" s="16" t="s">
        <v>181</v>
      </c>
      <c r="C230" s="16">
        <v>20</v>
      </c>
      <c r="D230" s="16">
        <v>2000</v>
      </c>
      <c r="E230" s="16"/>
      <c r="F230" s="16"/>
      <c r="G230" s="16"/>
      <c r="H230" s="16"/>
      <c r="I230" s="16">
        <v>22</v>
      </c>
      <c r="J230" s="16">
        <v>-5000</v>
      </c>
    </row>
    <row r="231" s="4" customFormat="1" spans="1:10">
      <c r="A231" s="16">
        <v>3200542</v>
      </c>
      <c r="B231" s="16" t="s">
        <v>181</v>
      </c>
      <c r="C231" s="16">
        <v>20</v>
      </c>
      <c r="D231" s="16">
        <v>2400</v>
      </c>
      <c r="E231" s="16"/>
      <c r="F231" s="16"/>
      <c r="G231" s="16"/>
      <c r="H231" s="16"/>
      <c r="I231" s="16">
        <v>22</v>
      </c>
      <c r="J231" s="16">
        <v>-5000</v>
      </c>
    </row>
    <row r="232" s="4" customFormat="1" spans="1:10">
      <c r="A232" s="16">
        <v>3200543</v>
      </c>
      <c r="B232" s="16" t="s">
        <v>181</v>
      </c>
      <c r="C232" s="16">
        <v>20</v>
      </c>
      <c r="D232" s="16">
        <v>2800</v>
      </c>
      <c r="E232" s="16"/>
      <c r="F232" s="16"/>
      <c r="G232" s="16"/>
      <c r="H232" s="16"/>
      <c r="I232" s="16">
        <v>22</v>
      </c>
      <c r="J232" s="16">
        <v>-5000</v>
      </c>
    </row>
    <row r="233" s="4" customFormat="1" spans="1:10">
      <c r="A233" s="16">
        <v>3200590</v>
      </c>
      <c r="B233" s="16" t="s">
        <v>1264</v>
      </c>
      <c r="C233" s="16"/>
      <c r="D233" s="16"/>
      <c r="E233" s="16"/>
      <c r="F233" s="16"/>
      <c r="G233" s="16"/>
      <c r="H233" s="16"/>
      <c r="I233" s="16"/>
      <c r="J233" s="16"/>
    </row>
    <row r="234" s="4" customFormat="1" spans="1:10">
      <c r="A234" s="16">
        <v>3300600</v>
      </c>
      <c r="B234" s="16" t="s">
        <v>1265</v>
      </c>
      <c r="C234" s="16"/>
      <c r="D234" s="16"/>
      <c r="E234" s="16"/>
      <c r="F234" s="16"/>
      <c r="G234" s="16"/>
      <c r="H234" s="16"/>
      <c r="I234" s="16"/>
      <c r="J234" s="16"/>
    </row>
    <row r="235" s="4" customFormat="1" spans="1:10">
      <c r="A235" s="16">
        <v>3300611</v>
      </c>
      <c r="B235" s="16" t="s">
        <v>1244</v>
      </c>
      <c r="C235" s="16"/>
      <c r="D235" s="16"/>
      <c r="E235" s="16"/>
      <c r="F235" s="16"/>
      <c r="G235" s="16"/>
      <c r="H235" s="16"/>
      <c r="I235" s="16"/>
      <c r="J235" s="16"/>
    </row>
    <row r="236" s="4" customFormat="1" spans="1:10">
      <c r="A236" s="16">
        <v>3300612</v>
      </c>
      <c r="B236" s="16" t="s">
        <v>1244</v>
      </c>
      <c r="C236" s="16"/>
      <c r="D236" s="16"/>
      <c r="E236" s="16"/>
      <c r="F236" s="16"/>
      <c r="G236" s="16"/>
      <c r="H236" s="16"/>
      <c r="I236" s="16"/>
      <c r="J236" s="16"/>
    </row>
    <row r="237" s="4" customFormat="1" spans="1:10">
      <c r="A237" s="16">
        <v>3300613</v>
      </c>
      <c r="B237" s="16" t="s">
        <v>1244</v>
      </c>
      <c r="C237" s="16"/>
      <c r="D237" s="16"/>
      <c r="E237" s="16"/>
      <c r="F237" s="16"/>
      <c r="G237" s="16"/>
      <c r="H237" s="16"/>
      <c r="I237" s="16"/>
      <c r="J237" s="16"/>
    </row>
    <row r="238" s="4" customFormat="1" spans="1:10">
      <c r="A238" s="16">
        <v>3300621</v>
      </c>
      <c r="B238" s="16" t="s">
        <v>1245</v>
      </c>
      <c r="C238" s="16"/>
      <c r="D238" s="16"/>
      <c r="E238" s="16"/>
      <c r="F238" s="16"/>
      <c r="G238" s="16"/>
      <c r="H238" s="16"/>
      <c r="I238" s="16"/>
      <c r="J238" s="16"/>
    </row>
    <row r="239" s="4" customFormat="1" spans="1:10">
      <c r="A239" s="16">
        <v>3300622</v>
      </c>
      <c r="B239" s="16" t="s">
        <v>1245</v>
      </c>
      <c r="C239" s="16"/>
      <c r="D239" s="16"/>
      <c r="E239" s="16"/>
      <c r="F239" s="16"/>
      <c r="G239" s="16"/>
      <c r="H239" s="16"/>
      <c r="I239" s="16"/>
      <c r="J239" s="16"/>
    </row>
    <row r="240" s="4" customFormat="1" spans="1:10">
      <c r="A240" s="16">
        <v>3300623</v>
      </c>
      <c r="B240" s="16" t="s">
        <v>1245</v>
      </c>
      <c r="C240" s="16"/>
      <c r="D240" s="16"/>
      <c r="E240" s="16"/>
      <c r="F240" s="16"/>
      <c r="G240" s="16"/>
      <c r="H240" s="16"/>
      <c r="I240" s="16"/>
      <c r="J240" s="16"/>
    </row>
    <row r="241" s="4" customFormat="1" spans="1:10">
      <c r="A241" s="16">
        <v>3300631</v>
      </c>
      <c r="B241" s="16" t="s">
        <v>180</v>
      </c>
      <c r="C241" s="16"/>
      <c r="D241" s="16"/>
      <c r="E241" s="16"/>
      <c r="F241" s="16"/>
      <c r="G241" s="16"/>
      <c r="H241" s="16"/>
      <c r="I241" s="16"/>
      <c r="J241" s="16"/>
    </row>
    <row r="242" s="4" customFormat="1" spans="1:10">
      <c r="A242" s="16">
        <v>3300632</v>
      </c>
      <c r="B242" s="16" t="s">
        <v>180</v>
      </c>
      <c r="C242" s="16"/>
      <c r="D242" s="16"/>
      <c r="E242" s="16"/>
      <c r="F242" s="16"/>
      <c r="G242" s="16"/>
      <c r="H242" s="16"/>
      <c r="I242" s="16"/>
      <c r="J242" s="16"/>
    </row>
    <row r="243" s="4" customFormat="1" spans="1:10">
      <c r="A243" s="16">
        <v>3300633</v>
      </c>
      <c r="B243" s="16" t="s">
        <v>180</v>
      </c>
      <c r="C243" s="16"/>
      <c r="D243" s="16"/>
      <c r="E243" s="16"/>
      <c r="F243" s="16"/>
      <c r="G243" s="16"/>
      <c r="H243" s="16"/>
      <c r="I243" s="16"/>
      <c r="J243" s="16"/>
    </row>
    <row r="244" s="4" customFormat="1" spans="1:10">
      <c r="A244" s="16">
        <v>3300641</v>
      </c>
      <c r="B244" s="16" t="s">
        <v>181</v>
      </c>
      <c r="C244" s="16">
        <v>9</v>
      </c>
      <c r="D244" s="16">
        <v>800</v>
      </c>
      <c r="E244" s="16">
        <v>20</v>
      </c>
      <c r="F244" s="16">
        <v>800</v>
      </c>
      <c r="G244" s="16"/>
      <c r="H244" s="16"/>
      <c r="I244" s="16"/>
      <c r="J244" s="16"/>
    </row>
    <row r="245" s="4" customFormat="1" spans="1:10">
      <c r="A245" s="16">
        <v>3300642</v>
      </c>
      <c r="B245" s="16" t="s">
        <v>181</v>
      </c>
      <c r="C245" s="16">
        <v>9</v>
      </c>
      <c r="D245" s="16">
        <v>900</v>
      </c>
      <c r="E245" s="16">
        <v>20</v>
      </c>
      <c r="F245" s="16">
        <v>900</v>
      </c>
      <c r="G245" s="16"/>
      <c r="H245" s="16"/>
      <c r="I245" s="16"/>
      <c r="J245" s="16"/>
    </row>
    <row r="246" s="4" customFormat="1" spans="1:10">
      <c r="A246" s="16">
        <v>3300643</v>
      </c>
      <c r="B246" s="16" t="s">
        <v>181</v>
      </c>
      <c r="C246" s="16">
        <v>9</v>
      </c>
      <c r="D246" s="16">
        <v>1000</v>
      </c>
      <c r="E246" s="16">
        <v>20</v>
      </c>
      <c r="F246" s="16">
        <v>1000</v>
      </c>
      <c r="G246" s="16"/>
      <c r="H246" s="16"/>
      <c r="I246" s="16"/>
      <c r="J246" s="16"/>
    </row>
    <row r="247" s="4" customFormat="1" spans="1:10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="4" customFormat="1" ht="39.75" customHeight="1" spans="1:10">
      <c r="A248" s="16">
        <v>4200100</v>
      </c>
      <c r="B248" s="16" t="s">
        <v>1266</v>
      </c>
      <c r="C248" s="16"/>
      <c r="D248" s="16"/>
      <c r="E248" s="16"/>
      <c r="F248" s="16"/>
      <c r="G248" s="16"/>
      <c r="H248" s="16"/>
      <c r="I248" s="16"/>
      <c r="J248" s="16"/>
    </row>
    <row r="249" s="4" customFormat="1" ht="39.75" customHeight="1" spans="1:10">
      <c r="A249" s="16">
        <v>4200111</v>
      </c>
      <c r="B249" s="16" t="s">
        <v>1244</v>
      </c>
      <c r="C249" s="16"/>
      <c r="D249" s="16"/>
      <c r="E249" s="16"/>
      <c r="F249" s="16"/>
      <c r="G249" s="16"/>
      <c r="H249" s="16"/>
      <c r="I249" s="16"/>
      <c r="J249" s="16"/>
    </row>
    <row r="250" s="4" customFormat="1" ht="39.75" customHeight="1" spans="1:10">
      <c r="A250" s="16">
        <v>4200112</v>
      </c>
      <c r="B250" s="16" t="s">
        <v>1244</v>
      </c>
      <c r="C250" s="16"/>
      <c r="D250" s="16"/>
      <c r="E250" s="16"/>
      <c r="F250" s="16"/>
      <c r="G250" s="16"/>
      <c r="H250" s="16"/>
      <c r="I250" s="16"/>
      <c r="J250" s="16"/>
    </row>
    <row r="251" s="4" customFormat="1" spans="1:10">
      <c r="A251" s="16">
        <v>4200113</v>
      </c>
      <c r="B251" s="16" t="s">
        <v>1244</v>
      </c>
      <c r="C251" s="16"/>
      <c r="D251" s="16"/>
      <c r="E251" s="16"/>
      <c r="F251" s="16"/>
      <c r="G251" s="16"/>
      <c r="H251" s="16"/>
      <c r="I251" s="16"/>
      <c r="J251" s="16"/>
    </row>
    <row r="252" s="4" customFormat="1" spans="1:10">
      <c r="A252" s="16">
        <v>4200121</v>
      </c>
      <c r="B252" s="16" t="s">
        <v>1245</v>
      </c>
      <c r="C252" s="16"/>
      <c r="D252" s="16"/>
      <c r="E252" s="16"/>
      <c r="F252" s="16"/>
      <c r="G252" s="16"/>
      <c r="H252" s="16"/>
      <c r="I252" s="16"/>
      <c r="J252" s="16"/>
    </row>
    <row r="253" s="4" customFormat="1" spans="1:10">
      <c r="A253" s="16">
        <v>4200122</v>
      </c>
      <c r="B253" s="16" t="s">
        <v>1245</v>
      </c>
      <c r="C253" s="16"/>
      <c r="D253" s="16"/>
      <c r="E253" s="16"/>
      <c r="F253" s="16"/>
      <c r="G253" s="16"/>
      <c r="H253" s="16"/>
      <c r="I253" s="16"/>
      <c r="J253" s="16"/>
    </row>
    <row r="254" s="4" customFormat="1" spans="1:10">
      <c r="A254" s="16">
        <v>4200123</v>
      </c>
      <c r="B254" s="16" t="s">
        <v>1245</v>
      </c>
      <c r="C254" s="16"/>
      <c r="D254" s="16"/>
      <c r="E254" s="16"/>
      <c r="F254" s="16"/>
      <c r="G254" s="16"/>
      <c r="H254" s="16"/>
      <c r="I254" s="16"/>
      <c r="J254" s="16"/>
    </row>
    <row r="255" s="4" customFormat="1" spans="1:10">
      <c r="A255" s="16">
        <v>4200131</v>
      </c>
      <c r="B255" s="16" t="s">
        <v>180</v>
      </c>
      <c r="C255" s="16"/>
      <c r="D255" s="16"/>
      <c r="E255" s="16"/>
      <c r="F255" s="16"/>
      <c r="G255" s="16"/>
      <c r="H255" s="16"/>
      <c r="I255" s="16"/>
      <c r="J255" s="16"/>
    </row>
    <row r="256" s="4" customFormat="1" spans="1:10">
      <c r="A256" s="16">
        <v>4200132</v>
      </c>
      <c r="B256" s="16" t="s">
        <v>180</v>
      </c>
      <c r="C256" s="16"/>
      <c r="D256" s="16"/>
      <c r="E256" s="16"/>
      <c r="F256" s="16"/>
      <c r="G256" s="16"/>
      <c r="H256" s="16"/>
      <c r="I256" s="16"/>
      <c r="J256" s="16"/>
    </row>
    <row r="257" s="4" customFormat="1" ht="25.5" customHeight="1" spans="1:10">
      <c r="A257" s="16">
        <v>4200133</v>
      </c>
      <c r="B257" s="16" t="s">
        <v>180</v>
      </c>
      <c r="C257" s="16"/>
      <c r="D257" s="16"/>
      <c r="E257" s="16"/>
      <c r="F257" s="16"/>
      <c r="G257" s="16"/>
      <c r="H257" s="16"/>
      <c r="I257" s="16"/>
      <c r="J257" s="16"/>
    </row>
    <row r="258" s="4" customFormat="1" ht="25.5" customHeight="1" spans="1:10">
      <c r="A258" s="16">
        <v>4200141</v>
      </c>
      <c r="B258" s="16" t="s">
        <v>181</v>
      </c>
      <c r="C258" s="16">
        <v>9</v>
      </c>
      <c r="D258" s="16">
        <v>800</v>
      </c>
      <c r="E258" s="16"/>
      <c r="F258" s="16"/>
      <c r="G258" s="16"/>
      <c r="H258" s="16"/>
      <c r="I258" s="16">
        <v>22</v>
      </c>
      <c r="J258" s="16">
        <v>-5000</v>
      </c>
    </row>
    <row r="259" s="4" customFormat="1" ht="25.5" customHeight="1" spans="1:10">
      <c r="A259" s="16">
        <v>4200142</v>
      </c>
      <c r="B259" s="16" t="s">
        <v>181</v>
      </c>
      <c r="C259" s="16">
        <v>9</v>
      </c>
      <c r="D259" s="16">
        <v>1000</v>
      </c>
      <c r="E259" s="16"/>
      <c r="F259" s="16"/>
      <c r="G259" s="16"/>
      <c r="H259" s="16"/>
      <c r="I259" s="16">
        <v>22</v>
      </c>
      <c r="J259" s="16">
        <v>-5000</v>
      </c>
    </row>
    <row r="260" s="4" customFormat="1" spans="1:10">
      <c r="A260" s="16">
        <v>4200143</v>
      </c>
      <c r="B260" s="16" t="s">
        <v>181</v>
      </c>
      <c r="C260" s="16">
        <v>9</v>
      </c>
      <c r="D260" s="16">
        <v>1200</v>
      </c>
      <c r="E260" s="16"/>
      <c r="F260" s="16"/>
      <c r="G260" s="16"/>
      <c r="H260" s="16"/>
      <c r="I260" s="16">
        <v>22</v>
      </c>
      <c r="J260" s="16">
        <v>-5000</v>
      </c>
    </row>
    <row r="261" s="4" customFormat="1" ht="39.75" customHeight="1" spans="1:10">
      <c r="A261" s="16">
        <v>4300200</v>
      </c>
      <c r="B261" s="16" t="s">
        <v>1267</v>
      </c>
      <c r="C261" s="16"/>
      <c r="D261" s="16"/>
      <c r="E261" s="16"/>
      <c r="F261" s="16"/>
      <c r="G261" s="16"/>
      <c r="H261" s="16"/>
      <c r="I261" s="16"/>
      <c r="J261" s="16"/>
    </row>
    <row r="262" s="4" customFormat="1" ht="39.75" customHeight="1" spans="1:10">
      <c r="A262" s="16">
        <v>4300211</v>
      </c>
      <c r="B262" s="16" t="s">
        <v>1244</v>
      </c>
      <c r="C262" s="16"/>
      <c r="D262" s="16"/>
      <c r="E262" s="16"/>
      <c r="F262" s="16"/>
      <c r="G262" s="16"/>
      <c r="H262" s="16"/>
      <c r="I262" s="16"/>
      <c r="J262" s="16"/>
    </row>
    <row r="263" s="4" customFormat="1" ht="39.75" customHeight="1" spans="1:10">
      <c r="A263" s="16">
        <v>4300212</v>
      </c>
      <c r="B263" s="16" t="s">
        <v>1244</v>
      </c>
      <c r="C263" s="16"/>
      <c r="D263" s="16"/>
      <c r="E263" s="16"/>
      <c r="F263" s="16"/>
      <c r="G263" s="16"/>
      <c r="H263" s="16"/>
      <c r="I263" s="16"/>
      <c r="J263" s="16"/>
    </row>
    <row r="264" s="4" customFormat="1" spans="1:10">
      <c r="A264" s="16">
        <v>4300213</v>
      </c>
      <c r="B264" s="16" t="s">
        <v>1244</v>
      </c>
      <c r="C264" s="16"/>
      <c r="D264" s="16"/>
      <c r="E264" s="16"/>
      <c r="F264" s="16"/>
      <c r="G264" s="16"/>
      <c r="H264" s="16"/>
      <c r="I264" s="16"/>
      <c r="J264" s="16"/>
    </row>
    <row r="265" s="4" customFormat="1" spans="1:10">
      <c r="A265" s="16">
        <v>4300221</v>
      </c>
      <c r="B265" s="16" t="s">
        <v>1245</v>
      </c>
      <c r="C265" s="16"/>
      <c r="D265" s="16"/>
      <c r="E265" s="16"/>
      <c r="F265" s="16"/>
      <c r="G265" s="16"/>
      <c r="H265" s="16"/>
      <c r="I265" s="16"/>
      <c r="J265" s="16"/>
    </row>
    <row r="266" s="4" customFormat="1" spans="1:10">
      <c r="A266" s="16">
        <v>4300222</v>
      </c>
      <c r="B266" s="16" t="s">
        <v>1245</v>
      </c>
      <c r="C266" s="16"/>
      <c r="D266" s="16"/>
      <c r="E266" s="16"/>
      <c r="F266" s="16"/>
      <c r="G266" s="16"/>
      <c r="H266" s="16"/>
      <c r="I266" s="16"/>
      <c r="J266" s="16"/>
    </row>
    <row r="267" s="4" customFormat="1" spans="1:10">
      <c r="A267" s="16">
        <v>4300223</v>
      </c>
      <c r="B267" s="16" t="s">
        <v>1245</v>
      </c>
      <c r="C267" s="16"/>
      <c r="D267" s="16"/>
      <c r="E267" s="16"/>
      <c r="F267" s="16"/>
      <c r="G267" s="16"/>
      <c r="H267" s="16"/>
      <c r="I267" s="16"/>
      <c r="J267" s="16"/>
    </row>
    <row r="268" s="4" customFormat="1" spans="1:10">
      <c r="A268" s="16">
        <v>4300231</v>
      </c>
      <c r="B268" s="16" t="s">
        <v>180</v>
      </c>
      <c r="C268" s="16"/>
      <c r="D268" s="16"/>
      <c r="E268" s="16"/>
      <c r="F268" s="16"/>
      <c r="G268" s="16"/>
      <c r="H268" s="16"/>
      <c r="I268" s="16"/>
      <c r="J268" s="16"/>
    </row>
    <row r="269" s="4" customFormat="1" spans="1:10">
      <c r="A269" s="16">
        <v>4300232</v>
      </c>
      <c r="B269" s="16" t="s">
        <v>180</v>
      </c>
      <c r="C269" s="16"/>
      <c r="D269" s="16"/>
      <c r="E269" s="16"/>
      <c r="F269" s="16"/>
      <c r="G269" s="16"/>
      <c r="H269" s="16"/>
      <c r="I269" s="16"/>
      <c r="J269" s="16"/>
    </row>
    <row r="270" s="4" customFormat="1" ht="25.5" customHeight="1" spans="1:10">
      <c r="A270" s="16">
        <v>4300233</v>
      </c>
      <c r="B270" s="16" t="s">
        <v>180</v>
      </c>
      <c r="C270" s="16"/>
      <c r="D270" s="16"/>
      <c r="E270" s="16"/>
      <c r="F270" s="16"/>
      <c r="G270" s="16"/>
      <c r="H270" s="16"/>
      <c r="I270" s="16"/>
      <c r="J270" s="16"/>
    </row>
    <row r="271" s="4" customFormat="1" ht="25.5" customHeight="1" spans="1:10">
      <c r="A271" s="16">
        <v>4300241</v>
      </c>
      <c r="B271" s="16" t="s">
        <v>181</v>
      </c>
      <c r="C271" s="16">
        <v>20</v>
      </c>
      <c r="D271" s="16">
        <v>800</v>
      </c>
      <c r="E271" s="16">
        <v>23</v>
      </c>
      <c r="F271" s="16">
        <v>800</v>
      </c>
      <c r="G271" s="16"/>
      <c r="H271" s="16"/>
      <c r="I271" s="16"/>
      <c r="J271" s="16"/>
    </row>
    <row r="272" s="4" customFormat="1" ht="25.5" customHeight="1" spans="1:10">
      <c r="A272" s="16">
        <v>4300242</v>
      </c>
      <c r="B272" s="16" t="s">
        <v>181</v>
      </c>
      <c r="C272" s="16">
        <v>20</v>
      </c>
      <c r="D272" s="16">
        <v>900</v>
      </c>
      <c r="E272" s="16">
        <v>23</v>
      </c>
      <c r="F272" s="16">
        <v>900</v>
      </c>
      <c r="G272" s="16"/>
      <c r="H272" s="16"/>
      <c r="I272" s="16"/>
      <c r="J272" s="16"/>
    </row>
    <row r="273" s="4" customFormat="1" spans="1:10">
      <c r="A273" s="16">
        <v>4300243</v>
      </c>
      <c r="B273" s="16" t="s">
        <v>181</v>
      </c>
      <c r="C273" s="16">
        <v>20</v>
      </c>
      <c r="D273" s="16">
        <v>1000</v>
      </c>
      <c r="E273" s="16">
        <v>23</v>
      </c>
      <c r="F273" s="16">
        <v>1000</v>
      </c>
      <c r="G273" s="16"/>
      <c r="H273" s="16"/>
      <c r="I273" s="16"/>
      <c r="J273" s="16"/>
    </row>
    <row r="274" s="4" customFormat="1" ht="39.75" customHeight="1" spans="1:10">
      <c r="A274" s="16">
        <v>4100300</v>
      </c>
      <c r="B274" s="16" t="s">
        <v>1268</v>
      </c>
      <c r="C274" s="16"/>
      <c r="D274" s="16"/>
      <c r="E274" s="16"/>
      <c r="F274" s="16"/>
      <c r="G274" s="16"/>
      <c r="H274" s="16"/>
      <c r="I274" s="16"/>
      <c r="J274" s="16"/>
    </row>
    <row r="275" s="4" customFormat="1" ht="39.75" customHeight="1" spans="1:10">
      <c r="A275" s="16">
        <v>4100311</v>
      </c>
      <c r="B275" s="16" t="s">
        <v>1244</v>
      </c>
      <c r="C275" s="16"/>
      <c r="D275" s="16"/>
      <c r="E275" s="16"/>
      <c r="F275" s="16"/>
      <c r="G275" s="16"/>
      <c r="H275" s="16"/>
      <c r="I275" s="16"/>
      <c r="J275" s="16"/>
    </row>
    <row r="276" s="4" customFormat="1" ht="39.75" customHeight="1" spans="1:10">
      <c r="A276" s="16">
        <v>4100312</v>
      </c>
      <c r="B276" s="16" t="s">
        <v>1244</v>
      </c>
      <c r="C276" s="16"/>
      <c r="D276" s="16"/>
      <c r="E276" s="16"/>
      <c r="F276" s="16"/>
      <c r="G276" s="16"/>
      <c r="H276" s="16"/>
      <c r="I276" s="16"/>
      <c r="J276" s="16"/>
    </row>
    <row r="277" s="4" customFormat="1" spans="1:10">
      <c r="A277" s="16">
        <v>4100313</v>
      </c>
      <c r="B277" s="16" t="s">
        <v>1244</v>
      </c>
      <c r="C277" s="16"/>
      <c r="D277" s="16"/>
      <c r="E277" s="16"/>
      <c r="F277" s="16"/>
      <c r="G277" s="16"/>
      <c r="H277" s="16"/>
      <c r="I277" s="16"/>
      <c r="J277" s="16"/>
    </row>
    <row r="278" s="4" customFormat="1" spans="1:10">
      <c r="A278" s="16">
        <v>4100321</v>
      </c>
      <c r="B278" s="16" t="s">
        <v>1245</v>
      </c>
      <c r="C278" s="16"/>
      <c r="D278" s="16"/>
      <c r="E278" s="16"/>
      <c r="F278" s="16"/>
      <c r="G278" s="16"/>
      <c r="H278" s="16"/>
      <c r="I278" s="16"/>
      <c r="J278" s="16"/>
    </row>
    <row r="279" s="4" customFormat="1" spans="1:10">
      <c r="A279" s="16">
        <v>4100322</v>
      </c>
      <c r="B279" s="16" t="s">
        <v>1245</v>
      </c>
      <c r="C279" s="16"/>
      <c r="D279" s="16"/>
      <c r="E279" s="16"/>
      <c r="F279" s="16"/>
      <c r="G279" s="16"/>
      <c r="H279" s="16"/>
      <c r="I279" s="16"/>
      <c r="J279" s="16"/>
    </row>
    <row r="280" s="4" customFormat="1" spans="1:10">
      <c r="A280" s="16">
        <v>4100323</v>
      </c>
      <c r="B280" s="16" t="s">
        <v>1245</v>
      </c>
      <c r="C280" s="16"/>
      <c r="D280" s="16"/>
      <c r="E280" s="16"/>
      <c r="F280" s="16"/>
      <c r="G280" s="16"/>
      <c r="H280" s="16"/>
      <c r="I280" s="16"/>
      <c r="J280" s="16"/>
    </row>
    <row r="281" s="4" customFormat="1" spans="1:10">
      <c r="A281" s="16">
        <v>4100331</v>
      </c>
      <c r="B281" s="16" t="s">
        <v>180</v>
      </c>
      <c r="C281" s="16"/>
      <c r="D281" s="16"/>
      <c r="E281" s="16"/>
      <c r="F281" s="16"/>
      <c r="G281" s="16"/>
      <c r="H281" s="16"/>
      <c r="I281" s="16"/>
      <c r="J281" s="16"/>
    </row>
    <row r="282" s="4" customFormat="1" spans="1:10">
      <c r="A282" s="16">
        <v>4100332</v>
      </c>
      <c r="B282" s="16" t="s">
        <v>180</v>
      </c>
      <c r="C282" s="16"/>
      <c r="D282" s="16"/>
      <c r="E282" s="16"/>
      <c r="F282" s="16"/>
      <c r="G282" s="16"/>
      <c r="H282" s="16"/>
      <c r="I282" s="16"/>
      <c r="J282" s="16"/>
    </row>
    <row r="283" s="4" customFormat="1" ht="25.5" customHeight="1" spans="1:10">
      <c r="A283" s="16">
        <v>4100333</v>
      </c>
      <c r="B283" s="16" t="s">
        <v>180</v>
      </c>
      <c r="C283" s="16"/>
      <c r="D283" s="16"/>
      <c r="E283" s="16"/>
      <c r="F283" s="16"/>
      <c r="G283" s="16"/>
      <c r="H283" s="16"/>
      <c r="I283" s="16"/>
      <c r="J283" s="16"/>
    </row>
    <row r="284" s="4" customFormat="1" ht="25.5" customHeight="1" spans="1:10">
      <c r="A284" s="16">
        <v>4100341</v>
      </c>
      <c r="B284" s="16" t="s">
        <v>181</v>
      </c>
      <c r="C284" s="16">
        <v>11</v>
      </c>
      <c r="D284" s="16">
        <v>1100</v>
      </c>
      <c r="E284" s="16"/>
      <c r="F284" s="16"/>
      <c r="G284" s="16"/>
      <c r="H284" s="16"/>
      <c r="I284" s="16"/>
      <c r="J284" s="16"/>
    </row>
    <row r="285" s="4" customFormat="1" ht="25.5" customHeight="1" spans="1:10">
      <c r="A285" s="16">
        <v>4100342</v>
      </c>
      <c r="B285" s="16" t="s">
        <v>181</v>
      </c>
      <c r="C285" s="16">
        <v>11</v>
      </c>
      <c r="D285" s="16">
        <v>1300</v>
      </c>
      <c r="E285" s="16"/>
      <c r="F285" s="16"/>
      <c r="G285" s="16"/>
      <c r="H285" s="16"/>
      <c r="I285" s="16"/>
      <c r="J285" s="16"/>
    </row>
    <row r="286" s="4" customFormat="1" spans="1:10">
      <c r="A286" s="16">
        <v>4100343</v>
      </c>
      <c r="B286" s="16" t="s">
        <v>181</v>
      </c>
      <c r="C286" s="16">
        <v>11</v>
      </c>
      <c r="D286" s="16">
        <v>1500</v>
      </c>
      <c r="E286" s="16"/>
      <c r="F286" s="16"/>
      <c r="G286" s="16"/>
      <c r="H286" s="16"/>
      <c r="I286" s="16"/>
      <c r="J286" s="16"/>
    </row>
    <row r="287" s="4" customFormat="1" ht="39.75" customHeight="1" spans="1:10">
      <c r="A287" s="16">
        <v>4400400</v>
      </c>
      <c r="B287" s="16" t="s">
        <v>1269</v>
      </c>
      <c r="C287" s="16"/>
      <c r="D287" s="16"/>
      <c r="E287" s="16"/>
      <c r="F287" s="16"/>
      <c r="G287" s="16"/>
      <c r="H287" s="16"/>
      <c r="I287" s="16"/>
      <c r="J287" s="16"/>
    </row>
    <row r="288" s="4" customFormat="1" ht="39.75" customHeight="1" spans="1:10">
      <c r="A288" s="16">
        <v>4400411</v>
      </c>
      <c r="B288" s="16" t="s">
        <v>1244</v>
      </c>
      <c r="C288" s="16"/>
      <c r="D288" s="16"/>
      <c r="E288" s="16"/>
      <c r="F288" s="16"/>
      <c r="G288" s="16"/>
      <c r="H288" s="16"/>
      <c r="I288" s="16"/>
      <c r="J288" s="16"/>
    </row>
    <row r="289" s="4" customFormat="1" ht="39.75" customHeight="1" spans="1:10">
      <c r="A289" s="16">
        <v>4400412</v>
      </c>
      <c r="B289" s="16" t="s">
        <v>1244</v>
      </c>
      <c r="C289" s="16"/>
      <c r="D289" s="16"/>
      <c r="E289" s="16"/>
      <c r="F289" s="16"/>
      <c r="G289" s="16"/>
      <c r="H289" s="16"/>
      <c r="I289" s="16"/>
      <c r="J289" s="16"/>
    </row>
    <row r="290" s="4" customFormat="1" spans="1:10">
      <c r="A290" s="16">
        <v>4400413</v>
      </c>
      <c r="B290" s="16" t="s">
        <v>1244</v>
      </c>
      <c r="C290" s="16"/>
      <c r="D290" s="16"/>
      <c r="E290" s="16"/>
      <c r="F290" s="16"/>
      <c r="G290" s="16"/>
      <c r="H290" s="16"/>
      <c r="I290" s="16"/>
      <c r="J290" s="16"/>
    </row>
    <row r="291" s="4" customFormat="1" spans="1:10">
      <c r="A291" s="16">
        <v>4400421</v>
      </c>
      <c r="B291" s="16" t="s">
        <v>1245</v>
      </c>
      <c r="C291" s="16"/>
      <c r="D291" s="16"/>
      <c r="E291" s="16"/>
      <c r="F291" s="16"/>
      <c r="G291" s="16"/>
      <c r="H291" s="16"/>
      <c r="I291" s="16"/>
      <c r="J291" s="16"/>
    </row>
    <row r="292" s="4" customFormat="1" spans="1:10">
      <c r="A292" s="16">
        <v>4400422</v>
      </c>
      <c r="B292" s="16" t="s">
        <v>1245</v>
      </c>
      <c r="C292" s="16"/>
      <c r="D292" s="16"/>
      <c r="E292" s="16"/>
      <c r="F292" s="16"/>
      <c r="G292" s="16"/>
      <c r="H292" s="16"/>
      <c r="I292" s="16"/>
      <c r="J292" s="16"/>
    </row>
    <row r="293" s="4" customFormat="1" spans="1:10">
      <c r="A293" s="16">
        <v>4400423</v>
      </c>
      <c r="B293" s="16" t="s">
        <v>1245</v>
      </c>
      <c r="C293" s="16"/>
      <c r="D293" s="16"/>
      <c r="E293" s="16"/>
      <c r="F293" s="16"/>
      <c r="G293" s="16"/>
      <c r="H293" s="16"/>
      <c r="I293" s="16"/>
      <c r="J293" s="16"/>
    </row>
    <row r="294" s="4" customFormat="1" spans="1:10">
      <c r="A294" s="16">
        <v>4400431</v>
      </c>
      <c r="B294" s="16" t="s">
        <v>180</v>
      </c>
      <c r="C294" s="16">
        <v>24</v>
      </c>
      <c r="D294" s="16">
        <v>1500</v>
      </c>
      <c r="E294" s="16"/>
      <c r="F294" s="16"/>
      <c r="G294" s="16"/>
      <c r="H294" s="16"/>
      <c r="I294" s="16"/>
      <c r="J294" s="16"/>
    </row>
    <row r="295" s="4" customFormat="1" spans="1:10">
      <c r="A295" s="16">
        <v>4400432</v>
      </c>
      <c r="B295" s="16" t="s">
        <v>180</v>
      </c>
      <c r="C295" s="16">
        <v>24</v>
      </c>
      <c r="D295" s="16">
        <v>1700</v>
      </c>
      <c r="E295" s="16"/>
      <c r="F295" s="16"/>
      <c r="G295" s="16"/>
      <c r="H295" s="16"/>
      <c r="I295" s="16"/>
      <c r="J295" s="16"/>
    </row>
    <row r="296" s="4" customFormat="1" ht="25.5" customHeight="1" spans="1:10">
      <c r="A296" s="16">
        <v>4400433</v>
      </c>
      <c r="B296" s="16" t="s">
        <v>180</v>
      </c>
      <c r="C296" s="16">
        <v>24</v>
      </c>
      <c r="D296" s="16">
        <v>2000</v>
      </c>
      <c r="E296" s="16"/>
      <c r="F296" s="16"/>
      <c r="G296" s="16"/>
      <c r="H296" s="16"/>
      <c r="I296" s="16"/>
      <c r="J296" s="16"/>
    </row>
    <row r="297" s="4" customFormat="1" ht="25.5" customHeight="1" spans="1:10">
      <c r="A297" s="16">
        <v>4400441</v>
      </c>
      <c r="B297" s="16" t="s">
        <v>181</v>
      </c>
      <c r="C297" s="16">
        <v>23</v>
      </c>
      <c r="D297" s="16">
        <v>1800</v>
      </c>
      <c r="E297" s="16"/>
      <c r="F297" s="16"/>
      <c r="G297" s="16"/>
      <c r="H297" s="16"/>
      <c r="I297" s="16"/>
      <c r="J297" s="16"/>
    </row>
    <row r="298" s="4" customFormat="1" ht="25.5" customHeight="1" spans="1:10">
      <c r="A298" s="16">
        <v>4400442</v>
      </c>
      <c r="B298" s="16" t="s">
        <v>181</v>
      </c>
      <c r="C298" s="16">
        <v>23</v>
      </c>
      <c r="D298" s="16">
        <v>2100</v>
      </c>
      <c r="E298" s="16"/>
      <c r="F298" s="16"/>
      <c r="G298" s="16"/>
      <c r="H298" s="16"/>
      <c r="I298" s="16"/>
      <c r="J298" s="16"/>
    </row>
    <row r="299" s="4" customFormat="1" spans="1:10">
      <c r="A299" s="16">
        <v>4400443</v>
      </c>
      <c r="B299" s="16" t="s">
        <v>181</v>
      </c>
      <c r="C299" s="16">
        <v>23</v>
      </c>
      <c r="D299" s="16">
        <v>2400</v>
      </c>
      <c r="E299" s="16"/>
      <c r="F299" s="16"/>
      <c r="G299" s="16"/>
      <c r="H299" s="16"/>
      <c r="I299" s="16"/>
      <c r="J299" s="16"/>
    </row>
    <row r="300" s="4" customFormat="1" spans="1:10">
      <c r="A300" s="16">
        <v>4300500</v>
      </c>
      <c r="B300" s="16" t="s">
        <v>1270</v>
      </c>
      <c r="C300" s="16"/>
      <c r="D300" s="16"/>
      <c r="E300" s="16"/>
      <c r="F300" s="16"/>
      <c r="G300" s="16"/>
      <c r="H300" s="16"/>
      <c r="I300" s="16"/>
      <c r="J300" s="16"/>
    </row>
    <row r="301" s="4" customFormat="1" spans="1:10">
      <c r="A301" s="16">
        <v>4300511</v>
      </c>
      <c r="B301" s="16" t="s">
        <v>1244</v>
      </c>
      <c r="C301" s="16"/>
      <c r="D301" s="16"/>
      <c r="E301" s="16"/>
      <c r="F301" s="16"/>
      <c r="G301" s="16"/>
      <c r="H301" s="16"/>
      <c r="I301" s="16"/>
      <c r="J301" s="16"/>
    </row>
    <row r="302" s="4" customFormat="1" spans="1:10">
      <c r="A302" s="16">
        <v>4300512</v>
      </c>
      <c r="B302" s="16" t="s">
        <v>1244</v>
      </c>
      <c r="C302" s="16"/>
      <c r="D302" s="16"/>
      <c r="E302" s="16"/>
      <c r="F302" s="16"/>
      <c r="G302" s="16"/>
      <c r="H302" s="16"/>
      <c r="I302" s="16"/>
      <c r="J302" s="16"/>
    </row>
    <row r="303" s="4" customFormat="1" spans="1:10">
      <c r="A303" s="16">
        <v>4300513</v>
      </c>
      <c r="B303" s="16" t="s">
        <v>1244</v>
      </c>
      <c r="C303" s="16"/>
      <c r="D303" s="16"/>
      <c r="E303" s="16"/>
      <c r="F303" s="16"/>
      <c r="G303" s="16"/>
      <c r="H303" s="16"/>
      <c r="I303" s="16"/>
      <c r="J303" s="16"/>
    </row>
    <row r="304" s="4" customFormat="1" spans="1:10">
      <c r="A304" s="16">
        <v>4300521</v>
      </c>
      <c r="B304" s="16" t="s">
        <v>1245</v>
      </c>
      <c r="C304" s="16"/>
      <c r="D304" s="16"/>
      <c r="E304" s="16"/>
      <c r="F304" s="16"/>
      <c r="G304" s="16"/>
      <c r="H304" s="16"/>
      <c r="I304" s="16"/>
      <c r="J304" s="16"/>
    </row>
    <row r="305" s="4" customFormat="1" spans="1:10">
      <c r="A305" s="16">
        <v>4300522</v>
      </c>
      <c r="B305" s="16" t="s">
        <v>1245</v>
      </c>
      <c r="C305" s="16"/>
      <c r="D305" s="16"/>
      <c r="E305" s="16"/>
      <c r="F305" s="16"/>
      <c r="G305" s="16"/>
      <c r="H305" s="16"/>
      <c r="I305" s="16"/>
      <c r="J305" s="16"/>
    </row>
    <row r="306" s="4" customFormat="1" spans="1:10">
      <c r="A306" s="16">
        <v>4300523</v>
      </c>
      <c r="B306" s="16" t="s">
        <v>1245</v>
      </c>
      <c r="C306" s="16"/>
      <c r="D306" s="16"/>
      <c r="E306" s="16"/>
      <c r="F306" s="16"/>
      <c r="G306" s="16"/>
      <c r="H306" s="16"/>
      <c r="I306" s="16"/>
      <c r="J306" s="16"/>
    </row>
    <row r="307" s="4" customFormat="1" spans="1:10">
      <c r="A307" s="16">
        <v>4300531</v>
      </c>
      <c r="B307" s="16" t="s">
        <v>180</v>
      </c>
      <c r="C307" s="16"/>
      <c r="D307" s="16"/>
      <c r="E307" s="16"/>
      <c r="F307" s="16"/>
      <c r="G307" s="16"/>
      <c r="H307" s="16"/>
      <c r="I307" s="16"/>
      <c r="J307" s="16"/>
    </row>
    <row r="308" s="4" customFormat="1" spans="1:10">
      <c r="A308" s="16">
        <v>4300532</v>
      </c>
      <c r="B308" s="16" t="s">
        <v>180</v>
      </c>
      <c r="C308" s="16"/>
      <c r="D308" s="16"/>
      <c r="E308" s="16"/>
      <c r="F308" s="16"/>
      <c r="G308" s="16"/>
      <c r="H308" s="16"/>
      <c r="I308" s="16"/>
      <c r="J308" s="16"/>
    </row>
    <row r="309" s="4" customFormat="1" spans="1:10">
      <c r="A309" s="16">
        <v>4300533</v>
      </c>
      <c r="B309" s="16" t="s">
        <v>180</v>
      </c>
      <c r="C309" s="16"/>
      <c r="D309" s="16"/>
      <c r="E309" s="16"/>
      <c r="F309" s="16"/>
      <c r="G309" s="16"/>
      <c r="H309" s="16"/>
      <c r="I309" s="16"/>
      <c r="J309" s="16"/>
    </row>
    <row r="310" s="4" customFormat="1" spans="1:10">
      <c r="A310" s="16">
        <v>4300541</v>
      </c>
      <c r="B310" s="16" t="s">
        <v>181</v>
      </c>
      <c r="C310" s="16">
        <v>26</v>
      </c>
      <c r="D310" s="16">
        <v>1500</v>
      </c>
      <c r="E310" s="16"/>
      <c r="F310" s="16"/>
      <c r="G310" s="16"/>
      <c r="H310" s="16"/>
      <c r="I310" s="16"/>
      <c r="J310" s="16"/>
    </row>
    <row r="311" s="4" customFormat="1" spans="1:10">
      <c r="A311" s="16">
        <v>4300542</v>
      </c>
      <c r="B311" s="16" t="s">
        <v>181</v>
      </c>
      <c r="C311" s="16">
        <v>26</v>
      </c>
      <c r="D311" s="16">
        <v>1700</v>
      </c>
      <c r="E311" s="16"/>
      <c r="F311" s="16"/>
      <c r="G311" s="16"/>
      <c r="H311" s="16"/>
      <c r="I311" s="16"/>
      <c r="J311" s="16"/>
    </row>
    <row r="312" s="4" customFormat="1" spans="1:10">
      <c r="A312" s="16">
        <v>4300543</v>
      </c>
      <c r="B312" s="16" t="s">
        <v>181</v>
      </c>
      <c r="C312" s="16">
        <v>26</v>
      </c>
      <c r="D312" s="16">
        <v>2000</v>
      </c>
      <c r="E312" s="16"/>
      <c r="F312" s="16"/>
      <c r="G312" s="16"/>
      <c r="H312" s="16"/>
      <c r="I312" s="16"/>
      <c r="J312" s="16"/>
    </row>
    <row r="313" s="4" customFormat="1" spans="1:10">
      <c r="A313" s="16">
        <v>4200600</v>
      </c>
      <c r="B313" s="16" t="s">
        <v>1271</v>
      </c>
      <c r="C313" s="16"/>
      <c r="D313" s="16"/>
      <c r="E313" s="16"/>
      <c r="F313" s="16"/>
      <c r="G313" s="16"/>
      <c r="H313" s="16"/>
      <c r="I313" s="16"/>
      <c r="J313" s="16"/>
    </row>
    <row r="314" s="4" customFormat="1" spans="1:10">
      <c r="A314" s="16">
        <v>4200611</v>
      </c>
      <c r="B314" s="16" t="s">
        <v>1244</v>
      </c>
      <c r="C314" s="16"/>
      <c r="D314" s="16"/>
      <c r="E314" s="16"/>
      <c r="F314" s="16"/>
      <c r="G314" s="16"/>
      <c r="H314" s="16"/>
      <c r="I314" s="16"/>
      <c r="J314" s="16"/>
    </row>
    <row r="315" s="4" customFormat="1" spans="1:10">
      <c r="A315" s="16">
        <v>4200612</v>
      </c>
      <c r="B315" s="16" t="s">
        <v>1244</v>
      </c>
      <c r="C315" s="16"/>
      <c r="D315" s="16"/>
      <c r="E315" s="16"/>
      <c r="F315" s="16"/>
      <c r="G315" s="16"/>
      <c r="H315" s="16"/>
      <c r="I315" s="16"/>
      <c r="J315" s="16"/>
    </row>
    <row r="316" s="4" customFormat="1" spans="1:10">
      <c r="A316" s="16">
        <v>4200613</v>
      </c>
      <c r="B316" s="16" t="s">
        <v>1244</v>
      </c>
      <c r="C316" s="16"/>
      <c r="D316" s="16"/>
      <c r="E316" s="16"/>
      <c r="F316" s="16"/>
      <c r="G316" s="16"/>
      <c r="H316" s="16"/>
      <c r="I316" s="16"/>
      <c r="J316" s="16"/>
    </row>
    <row r="317" s="4" customFormat="1" spans="1:10">
      <c r="A317" s="16">
        <v>4200621</v>
      </c>
      <c r="B317" s="16" t="s">
        <v>1245</v>
      </c>
      <c r="C317" s="16"/>
      <c r="D317" s="16"/>
      <c r="E317" s="16"/>
      <c r="F317" s="16"/>
      <c r="G317" s="16"/>
      <c r="H317" s="16"/>
      <c r="I317" s="16"/>
      <c r="J317" s="16"/>
    </row>
    <row r="318" s="4" customFormat="1" spans="1:10">
      <c r="A318" s="16">
        <v>4200622</v>
      </c>
      <c r="B318" s="16" t="s">
        <v>1245</v>
      </c>
      <c r="C318" s="16"/>
      <c r="D318" s="16"/>
      <c r="E318" s="16"/>
      <c r="F318" s="16"/>
      <c r="G318" s="16"/>
      <c r="H318" s="16"/>
      <c r="I318" s="16"/>
      <c r="J318" s="16"/>
    </row>
    <row r="319" s="4" customFormat="1" spans="1:10">
      <c r="A319" s="16">
        <v>4200623</v>
      </c>
      <c r="B319" s="16" t="s">
        <v>1245</v>
      </c>
      <c r="C319" s="16"/>
      <c r="D319" s="16"/>
      <c r="E319" s="16"/>
      <c r="F319" s="16"/>
      <c r="G319" s="16"/>
      <c r="H319" s="16"/>
      <c r="I319" s="16"/>
      <c r="J319" s="16"/>
    </row>
    <row r="320" s="4" customFormat="1" spans="1:10">
      <c r="A320" s="16">
        <v>4200631</v>
      </c>
      <c r="B320" s="16" t="s">
        <v>180</v>
      </c>
      <c r="C320" s="16"/>
      <c r="D320" s="16"/>
      <c r="E320" s="16"/>
      <c r="F320" s="16"/>
      <c r="G320" s="16"/>
      <c r="H320" s="16"/>
      <c r="I320" s="16"/>
      <c r="J320" s="16"/>
    </row>
    <row r="321" s="4" customFormat="1" spans="1:10">
      <c r="A321" s="16">
        <v>4200632</v>
      </c>
      <c r="B321" s="16" t="s">
        <v>180</v>
      </c>
      <c r="C321" s="16"/>
      <c r="D321" s="16"/>
      <c r="E321" s="16"/>
      <c r="F321" s="16"/>
      <c r="G321" s="16"/>
      <c r="H321" s="16"/>
      <c r="I321" s="16"/>
      <c r="J321" s="16"/>
    </row>
    <row r="322" s="4" customFormat="1" spans="1:10">
      <c r="A322" s="16">
        <v>4200633</v>
      </c>
      <c r="B322" s="16" t="s">
        <v>180</v>
      </c>
      <c r="C322" s="16"/>
      <c r="D322" s="16"/>
      <c r="E322" s="16"/>
      <c r="F322" s="16"/>
      <c r="G322" s="16"/>
      <c r="H322" s="16"/>
      <c r="I322" s="16"/>
      <c r="J322" s="16"/>
    </row>
    <row r="323" s="4" customFormat="1" spans="1:10">
      <c r="A323" s="16">
        <v>4200641</v>
      </c>
      <c r="B323" s="16" t="s">
        <v>181</v>
      </c>
      <c r="C323" s="16">
        <v>20</v>
      </c>
      <c r="D323" s="16">
        <v>800</v>
      </c>
      <c r="E323" s="16">
        <v>12</v>
      </c>
      <c r="F323" s="16">
        <v>300</v>
      </c>
      <c r="G323" s="16"/>
      <c r="H323" s="16"/>
      <c r="I323" s="16">
        <v>22</v>
      </c>
      <c r="J323" s="16">
        <v>-5000</v>
      </c>
    </row>
    <row r="324" s="4" customFormat="1" spans="1:10">
      <c r="A324" s="16">
        <v>4200642</v>
      </c>
      <c r="B324" s="16" t="s">
        <v>181</v>
      </c>
      <c r="C324" s="16">
        <v>20</v>
      </c>
      <c r="D324" s="16">
        <v>900</v>
      </c>
      <c r="E324" s="16">
        <v>12</v>
      </c>
      <c r="F324" s="16">
        <v>400</v>
      </c>
      <c r="G324" s="16"/>
      <c r="H324" s="16"/>
      <c r="I324" s="16">
        <v>22</v>
      </c>
      <c r="J324" s="16">
        <v>-5000</v>
      </c>
    </row>
    <row r="325" s="4" customFormat="1" spans="1:10">
      <c r="A325" s="16">
        <v>4200643</v>
      </c>
      <c r="B325" s="16" t="s">
        <v>181</v>
      </c>
      <c r="C325" s="16">
        <v>20</v>
      </c>
      <c r="D325" s="16">
        <v>1000</v>
      </c>
      <c r="E325" s="16">
        <v>12</v>
      </c>
      <c r="F325" s="16">
        <v>500</v>
      </c>
      <c r="G325" s="16"/>
      <c r="H325" s="16"/>
      <c r="I325" s="16">
        <v>22</v>
      </c>
      <c r="J325" s="16">
        <v>-5000</v>
      </c>
    </row>
    <row r="326" s="4" customFormat="1" spans="1:10">
      <c r="A326" s="16">
        <v>4200651</v>
      </c>
      <c r="B326" s="16" t="s">
        <v>1272</v>
      </c>
      <c r="C326" s="16"/>
      <c r="D326" s="16"/>
      <c r="E326" s="16"/>
      <c r="F326" s="16"/>
      <c r="G326" s="16"/>
      <c r="H326" s="16"/>
      <c r="I326" s="16"/>
      <c r="J326" s="16"/>
    </row>
    <row r="327" s="4" customFormat="1" spans="1:10">
      <c r="A327" s="16">
        <v>4200652</v>
      </c>
      <c r="B327" s="16" t="s">
        <v>1272</v>
      </c>
      <c r="C327" s="16"/>
      <c r="D327" s="16"/>
      <c r="E327" s="16"/>
      <c r="F327" s="16"/>
      <c r="G327" s="16"/>
      <c r="H327" s="16"/>
      <c r="I327" s="16"/>
      <c r="J327" s="16"/>
    </row>
    <row r="328" s="4" customFormat="1" spans="1:10">
      <c r="A328" s="16">
        <v>4200653</v>
      </c>
      <c r="B328" s="16" t="s">
        <v>1272</v>
      </c>
      <c r="C328" s="16"/>
      <c r="D328" s="16"/>
      <c r="E328" s="16"/>
      <c r="F328" s="16"/>
      <c r="G328" s="16"/>
      <c r="H328" s="16"/>
      <c r="I328" s="16"/>
      <c r="J328" s="16"/>
    </row>
    <row r="329" s="4" customFormat="1" spans="1:10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="4" customFormat="1" ht="39.75" customHeight="1" spans="1:10">
      <c r="A330" s="16">
        <v>5300100</v>
      </c>
      <c r="B330" s="16" t="s">
        <v>1273</v>
      </c>
      <c r="C330" s="16"/>
      <c r="D330" s="16"/>
      <c r="E330" s="16"/>
      <c r="F330" s="16"/>
      <c r="G330" s="16"/>
      <c r="H330" s="16"/>
      <c r="I330" s="16"/>
      <c r="J330" s="16"/>
    </row>
    <row r="331" s="4" customFormat="1" ht="39.75" customHeight="1" spans="1:10">
      <c r="A331" s="16">
        <v>5300111</v>
      </c>
      <c r="B331" s="16" t="s">
        <v>1244</v>
      </c>
      <c r="C331" s="16"/>
      <c r="D331" s="16"/>
      <c r="E331" s="16"/>
      <c r="F331" s="16"/>
      <c r="G331" s="16"/>
      <c r="H331" s="16"/>
      <c r="I331" s="16"/>
      <c r="J331" s="16"/>
    </row>
    <row r="332" s="4" customFormat="1" ht="39.75" customHeight="1" spans="1:10">
      <c r="A332" s="16">
        <v>5300112</v>
      </c>
      <c r="B332" s="16" t="s">
        <v>1244</v>
      </c>
      <c r="C332" s="16"/>
      <c r="D332" s="16"/>
      <c r="E332" s="16"/>
      <c r="F332" s="16"/>
      <c r="G332" s="16"/>
      <c r="H332" s="16"/>
      <c r="I332" s="16"/>
      <c r="J332" s="16"/>
    </row>
    <row r="333" s="4" customFormat="1" spans="1:10">
      <c r="A333" s="16">
        <v>5300113</v>
      </c>
      <c r="B333" s="16" t="s">
        <v>1244</v>
      </c>
      <c r="C333" s="16"/>
      <c r="D333" s="16"/>
      <c r="E333" s="16"/>
      <c r="F333" s="16"/>
      <c r="G333" s="16"/>
      <c r="H333" s="16"/>
      <c r="I333" s="16"/>
      <c r="J333" s="16"/>
    </row>
    <row r="334" s="4" customFormat="1" spans="1:10">
      <c r="A334" s="16">
        <v>5300121</v>
      </c>
      <c r="B334" s="16" t="s">
        <v>1245</v>
      </c>
      <c r="C334" s="16"/>
      <c r="D334" s="16"/>
      <c r="E334" s="16"/>
      <c r="F334" s="16"/>
      <c r="G334" s="16"/>
      <c r="H334" s="16"/>
      <c r="I334" s="16"/>
      <c r="J334" s="16"/>
    </row>
    <row r="335" s="4" customFormat="1" spans="1:10">
      <c r="A335" s="16">
        <v>5300122</v>
      </c>
      <c r="B335" s="16" t="s">
        <v>1245</v>
      </c>
      <c r="C335" s="16"/>
      <c r="D335" s="16"/>
      <c r="E335" s="16"/>
      <c r="F335" s="16"/>
      <c r="G335" s="16"/>
      <c r="H335" s="16"/>
      <c r="I335" s="16"/>
      <c r="J335" s="16"/>
    </row>
    <row r="336" s="4" customFormat="1" spans="1:10">
      <c r="A336" s="16">
        <v>5300123</v>
      </c>
      <c r="B336" s="16" t="s">
        <v>1245</v>
      </c>
      <c r="C336" s="16"/>
      <c r="D336" s="16"/>
      <c r="E336" s="16"/>
      <c r="F336" s="16"/>
      <c r="G336" s="16"/>
      <c r="H336" s="16"/>
      <c r="I336" s="16"/>
      <c r="J336" s="16"/>
    </row>
    <row r="337" s="4" customFormat="1" spans="1:10">
      <c r="A337" s="16">
        <v>5300131</v>
      </c>
      <c r="B337" s="16" t="s">
        <v>180</v>
      </c>
      <c r="C337" s="16"/>
      <c r="D337" s="16"/>
      <c r="E337" s="16"/>
      <c r="F337" s="16"/>
      <c r="G337" s="16"/>
      <c r="H337" s="16"/>
      <c r="I337" s="16"/>
      <c r="J337" s="16"/>
    </row>
    <row r="338" s="4" customFormat="1" spans="1:10">
      <c r="A338" s="16">
        <v>5300132</v>
      </c>
      <c r="B338" s="16" t="s">
        <v>180</v>
      </c>
      <c r="C338" s="16"/>
      <c r="D338" s="16"/>
      <c r="E338" s="16"/>
      <c r="F338" s="16"/>
      <c r="G338" s="16"/>
      <c r="H338" s="16"/>
      <c r="I338" s="16"/>
      <c r="J338" s="16"/>
    </row>
    <row r="339" s="4" customFormat="1" ht="25.5" customHeight="1" spans="1:10">
      <c r="A339" s="16">
        <v>5300133</v>
      </c>
      <c r="B339" s="16" t="s">
        <v>180</v>
      </c>
      <c r="C339" s="16"/>
      <c r="D339" s="16"/>
      <c r="E339" s="16"/>
      <c r="F339" s="16"/>
      <c r="G339" s="16"/>
      <c r="H339" s="16"/>
      <c r="I339" s="16"/>
      <c r="J339" s="16"/>
    </row>
    <row r="340" s="4" customFormat="1" ht="25.5" customHeight="1" spans="1:10">
      <c r="A340" s="16">
        <v>5300141</v>
      </c>
      <c r="B340" s="16" t="s">
        <v>181</v>
      </c>
      <c r="C340" s="16">
        <v>34</v>
      </c>
      <c r="D340" s="16">
        <v>2400</v>
      </c>
      <c r="E340" s="16"/>
      <c r="F340" s="16"/>
      <c r="G340" s="16"/>
      <c r="H340" s="16"/>
      <c r="I340" s="16"/>
      <c r="J340" s="16"/>
    </row>
    <row r="341" s="4" customFormat="1" ht="25.5" customHeight="1" spans="1:10">
      <c r="A341" s="16">
        <v>5300142</v>
      </c>
      <c r="B341" s="16" t="s">
        <v>181</v>
      </c>
      <c r="C341" s="16">
        <v>34</v>
      </c>
      <c r="D341" s="16">
        <v>2800</v>
      </c>
      <c r="E341" s="16"/>
      <c r="F341" s="16"/>
      <c r="G341" s="16"/>
      <c r="H341" s="16"/>
      <c r="I341" s="16"/>
      <c r="J341" s="16"/>
    </row>
    <row r="342" s="4" customFormat="1" spans="1:10">
      <c r="A342" s="16">
        <v>5300143</v>
      </c>
      <c r="B342" s="16" t="s">
        <v>181</v>
      </c>
      <c r="C342" s="16">
        <v>34</v>
      </c>
      <c r="D342" s="16">
        <v>3200</v>
      </c>
      <c r="E342" s="16"/>
      <c r="F342" s="16"/>
      <c r="G342" s="16"/>
      <c r="H342" s="16"/>
      <c r="I342" s="16"/>
      <c r="J342" s="16"/>
    </row>
    <row r="343" s="4" customFormat="1" spans="1:10">
      <c r="A343" s="16">
        <v>5300191</v>
      </c>
      <c r="B343" s="16" t="s">
        <v>1246</v>
      </c>
      <c r="C343" s="16"/>
      <c r="D343" s="16"/>
      <c r="E343" s="16"/>
      <c r="F343" s="16"/>
      <c r="G343" s="16"/>
      <c r="H343" s="16"/>
      <c r="I343" s="16"/>
      <c r="J343" s="16"/>
    </row>
    <row r="344" s="4" customFormat="1" spans="1:10">
      <c r="A344" s="16">
        <v>5300192</v>
      </c>
      <c r="B344" s="16" t="s">
        <v>1246</v>
      </c>
      <c r="C344" s="16"/>
      <c r="D344" s="16"/>
      <c r="E344" s="16"/>
      <c r="F344" s="16"/>
      <c r="G344" s="16"/>
      <c r="H344" s="16"/>
      <c r="I344" s="16"/>
      <c r="J344" s="16"/>
    </row>
    <row r="345" s="4" customFormat="1" spans="1:10">
      <c r="A345" s="16">
        <v>5300193</v>
      </c>
      <c r="B345" s="16" t="s">
        <v>1246</v>
      </c>
      <c r="C345" s="16"/>
      <c r="D345" s="16"/>
      <c r="E345" s="16"/>
      <c r="F345" s="16"/>
      <c r="G345" s="16"/>
      <c r="H345" s="16"/>
      <c r="I345" s="16"/>
      <c r="J345" s="16"/>
    </row>
    <row r="346" s="4" customFormat="1" ht="39.75" customHeight="1" spans="1:10">
      <c r="A346" s="16">
        <v>5200200</v>
      </c>
      <c r="B346" s="16" t="s">
        <v>1274</v>
      </c>
      <c r="C346" s="16"/>
      <c r="D346" s="16"/>
      <c r="E346" s="16"/>
      <c r="F346" s="16"/>
      <c r="G346" s="16"/>
      <c r="H346" s="16"/>
      <c r="I346" s="16"/>
      <c r="J346" s="16"/>
    </row>
    <row r="347" s="4" customFormat="1" ht="39.75" customHeight="1" spans="1:10">
      <c r="A347" s="16">
        <v>5200211</v>
      </c>
      <c r="B347" s="16" t="s">
        <v>1244</v>
      </c>
      <c r="C347" s="16"/>
      <c r="D347" s="16"/>
      <c r="E347" s="16"/>
      <c r="F347" s="16"/>
      <c r="G347" s="16"/>
      <c r="H347" s="16"/>
      <c r="I347" s="16"/>
      <c r="J347" s="16"/>
    </row>
    <row r="348" s="4" customFormat="1" ht="39.75" customHeight="1" spans="1:10">
      <c r="A348" s="16">
        <v>5200212</v>
      </c>
      <c r="B348" s="16" t="s">
        <v>1244</v>
      </c>
      <c r="C348" s="16"/>
      <c r="D348" s="16"/>
      <c r="E348" s="16"/>
      <c r="F348" s="16"/>
      <c r="G348" s="16"/>
      <c r="H348" s="16"/>
      <c r="I348" s="16"/>
      <c r="J348" s="16"/>
    </row>
    <row r="349" s="4" customFormat="1" spans="1:10">
      <c r="A349" s="16">
        <v>5200213</v>
      </c>
      <c r="B349" s="16" t="s">
        <v>1244</v>
      </c>
      <c r="C349" s="16"/>
      <c r="D349" s="16"/>
      <c r="E349" s="16"/>
      <c r="F349" s="16"/>
      <c r="G349" s="16"/>
      <c r="H349" s="16"/>
      <c r="I349" s="16"/>
      <c r="J349" s="16"/>
    </row>
    <row r="350" s="4" customFormat="1" spans="1:10">
      <c r="A350" s="16">
        <v>5200221</v>
      </c>
      <c r="B350" s="16" t="s">
        <v>1245</v>
      </c>
      <c r="C350" s="16"/>
      <c r="D350" s="16"/>
      <c r="E350" s="16"/>
      <c r="F350" s="16"/>
      <c r="G350" s="16"/>
      <c r="H350" s="16"/>
      <c r="I350" s="16"/>
      <c r="J350" s="16"/>
    </row>
    <row r="351" s="4" customFormat="1" spans="1:10">
      <c r="A351" s="16">
        <v>5200222</v>
      </c>
      <c r="B351" s="16" t="s">
        <v>1245</v>
      </c>
      <c r="C351" s="16"/>
      <c r="D351" s="16"/>
      <c r="E351" s="16"/>
      <c r="F351" s="16"/>
      <c r="G351" s="16"/>
      <c r="H351" s="16"/>
      <c r="I351" s="16"/>
      <c r="J351" s="16"/>
    </row>
    <row r="352" s="4" customFormat="1" spans="1:10">
      <c r="A352" s="16">
        <v>5200223</v>
      </c>
      <c r="B352" s="16" t="s">
        <v>1245</v>
      </c>
      <c r="C352" s="16"/>
      <c r="D352" s="16"/>
      <c r="E352" s="16"/>
      <c r="F352" s="16"/>
      <c r="G352" s="16"/>
      <c r="H352" s="16"/>
      <c r="I352" s="16"/>
      <c r="J352" s="16"/>
    </row>
    <row r="353" s="4" customFormat="1" spans="1:10">
      <c r="A353" s="16">
        <v>5200231</v>
      </c>
      <c r="B353" s="16" t="s">
        <v>180</v>
      </c>
      <c r="C353" s="16"/>
      <c r="D353" s="16"/>
      <c r="E353" s="16"/>
      <c r="F353" s="16"/>
      <c r="G353" s="16"/>
      <c r="H353" s="16"/>
      <c r="I353" s="16"/>
      <c r="J353" s="16"/>
    </row>
    <row r="354" s="4" customFormat="1" spans="1:10">
      <c r="A354" s="16">
        <v>5200232</v>
      </c>
      <c r="B354" s="16" t="s">
        <v>180</v>
      </c>
      <c r="C354" s="16"/>
      <c r="D354" s="16"/>
      <c r="E354" s="16"/>
      <c r="F354" s="16"/>
      <c r="G354" s="16"/>
      <c r="H354" s="16"/>
      <c r="I354" s="16"/>
      <c r="J354" s="16"/>
    </row>
    <row r="355" s="4" customFormat="1" ht="25.5" customHeight="1" spans="1:10">
      <c r="A355" s="16">
        <v>5200233</v>
      </c>
      <c r="B355" s="16" t="s">
        <v>180</v>
      </c>
      <c r="C355" s="16"/>
      <c r="D355" s="16"/>
      <c r="E355" s="16"/>
      <c r="F355" s="16"/>
      <c r="G355" s="16"/>
      <c r="H355" s="16"/>
      <c r="I355" s="16"/>
      <c r="J355" s="16"/>
    </row>
    <row r="356" s="4" customFormat="1" ht="25.5" customHeight="1" spans="1:10">
      <c r="A356" s="16">
        <v>5200241</v>
      </c>
      <c r="B356" s="16" t="s">
        <v>181</v>
      </c>
      <c r="C356" s="16">
        <v>20</v>
      </c>
      <c r="D356" s="16">
        <v>800</v>
      </c>
      <c r="E356" s="16">
        <v>34</v>
      </c>
      <c r="F356" s="16">
        <v>1200</v>
      </c>
      <c r="G356" s="16"/>
      <c r="H356" s="16"/>
      <c r="I356" s="16">
        <v>22</v>
      </c>
      <c r="J356" s="16">
        <v>-5000</v>
      </c>
    </row>
    <row r="357" s="4" customFormat="1" ht="25.5" customHeight="1" spans="1:10">
      <c r="A357" s="16">
        <v>5200242</v>
      </c>
      <c r="B357" s="16" t="s">
        <v>181</v>
      </c>
      <c r="C357" s="16">
        <v>20</v>
      </c>
      <c r="D357" s="16">
        <v>900</v>
      </c>
      <c r="E357" s="16">
        <v>34</v>
      </c>
      <c r="F357" s="16">
        <v>1400</v>
      </c>
      <c r="G357" s="16"/>
      <c r="H357" s="16"/>
      <c r="I357" s="16">
        <v>22</v>
      </c>
      <c r="J357" s="16">
        <v>-5000</v>
      </c>
    </row>
    <row r="358" s="4" customFormat="1" spans="1:10">
      <c r="A358" s="16">
        <v>5200243</v>
      </c>
      <c r="B358" s="16" t="s">
        <v>181</v>
      </c>
      <c r="C358" s="16">
        <v>20</v>
      </c>
      <c r="D358" s="16">
        <v>1000</v>
      </c>
      <c r="E358" s="16">
        <v>34</v>
      </c>
      <c r="F358" s="16">
        <v>1600</v>
      </c>
      <c r="G358" s="16"/>
      <c r="H358" s="16"/>
      <c r="I358" s="16">
        <v>22</v>
      </c>
      <c r="J358" s="16">
        <v>-5000</v>
      </c>
    </row>
    <row r="359" s="4" customFormat="1" spans="1:10">
      <c r="A359" s="16">
        <v>5200281</v>
      </c>
      <c r="B359" s="16" t="s">
        <v>1275</v>
      </c>
      <c r="C359" s="16"/>
      <c r="D359" s="16"/>
      <c r="E359" s="16"/>
      <c r="F359" s="16"/>
      <c r="G359" s="16"/>
      <c r="H359" s="16"/>
      <c r="I359" s="16"/>
      <c r="J359" s="16"/>
    </row>
    <row r="360" s="4" customFormat="1" spans="1:10">
      <c r="A360" s="16">
        <v>5200282</v>
      </c>
      <c r="B360" s="16" t="s">
        <v>1275</v>
      </c>
      <c r="C360" s="16"/>
      <c r="D360" s="16"/>
      <c r="E360" s="16"/>
      <c r="F360" s="16"/>
      <c r="G360" s="16"/>
      <c r="H360" s="16"/>
      <c r="I360" s="16"/>
      <c r="J360" s="16"/>
    </row>
    <row r="361" s="4" customFormat="1" spans="1:10">
      <c r="A361" s="16">
        <v>5200283</v>
      </c>
      <c r="B361" s="16" t="s">
        <v>1275</v>
      </c>
      <c r="C361" s="16"/>
      <c r="D361" s="16"/>
      <c r="E361" s="16"/>
      <c r="F361" s="16"/>
      <c r="G361" s="16"/>
      <c r="H361" s="16"/>
      <c r="I361" s="16"/>
      <c r="J361" s="16"/>
    </row>
    <row r="362" s="4" customFormat="1" spans="1:10">
      <c r="A362" s="16">
        <v>5200291</v>
      </c>
      <c r="B362" s="16" t="s">
        <v>1276</v>
      </c>
      <c r="C362" s="16"/>
      <c r="D362" s="16"/>
      <c r="E362" s="16"/>
      <c r="F362" s="16"/>
      <c r="G362" s="16"/>
      <c r="H362" s="16"/>
      <c r="I362" s="16"/>
      <c r="J362" s="16"/>
    </row>
    <row r="363" s="4" customFormat="1" spans="1:10">
      <c r="A363" s="16">
        <v>5200292</v>
      </c>
      <c r="B363" s="16" t="s">
        <v>1276</v>
      </c>
      <c r="C363" s="16"/>
      <c r="D363" s="16"/>
      <c r="E363" s="16"/>
      <c r="F363" s="16"/>
      <c r="G363" s="16"/>
      <c r="H363" s="16"/>
      <c r="I363" s="16"/>
      <c r="J363" s="16"/>
    </row>
    <row r="364" s="4" customFormat="1" spans="1:10">
      <c r="A364" s="16">
        <v>5200293</v>
      </c>
      <c r="B364" s="16" t="s">
        <v>1276</v>
      </c>
      <c r="C364" s="16"/>
      <c r="D364" s="16"/>
      <c r="E364" s="16"/>
      <c r="F364" s="16"/>
      <c r="G364" s="16"/>
      <c r="H364" s="16"/>
      <c r="I364" s="16"/>
      <c r="J364" s="16"/>
    </row>
    <row r="365" s="4" customFormat="1" spans="1:10">
      <c r="A365" s="16">
        <v>5100300</v>
      </c>
      <c r="B365" s="16" t="s">
        <v>1277</v>
      </c>
      <c r="C365" s="16"/>
      <c r="D365" s="16"/>
      <c r="E365" s="16"/>
      <c r="F365" s="16"/>
      <c r="G365" s="16"/>
      <c r="H365" s="16"/>
      <c r="I365" s="16"/>
      <c r="J365" s="16"/>
    </row>
    <row r="366" s="4" customFormat="1" spans="1:10">
      <c r="A366" s="16">
        <v>5100311</v>
      </c>
      <c r="B366" s="16" t="s">
        <v>1244</v>
      </c>
      <c r="C366" s="16"/>
      <c r="D366" s="16"/>
      <c r="E366" s="16"/>
      <c r="F366" s="16"/>
      <c r="G366" s="16"/>
      <c r="H366" s="16"/>
      <c r="I366" s="16"/>
      <c r="J366" s="16"/>
    </row>
    <row r="367" s="4" customFormat="1" spans="1:10">
      <c r="A367" s="16">
        <v>5100312</v>
      </c>
      <c r="B367" s="16" t="s">
        <v>1244</v>
      </c>
      <c r="C367" s="16"/>
      <c r="D367" s="16"/>
      <c r="E367" s="16"/>
      <c r="F367" s="16"/>
      <c r="G367" s="16"/>
      <c r="H367" s="16"/>
      <c r="I367" s="16"/>
      <c r="J367" s="16"/>
    </row>
    <row r="368" s="4" customFormat="1" ht="39.75" customHeight="1" spans="1:10">
      <c r="A368" s="16">
        <v>5100313</v>
      </c>
      <c r="B368" s="16" t="s">
        <v>1244</v>
      </c>
      <c r="C368" s="16"/>
      <c r="D368" s="16"/>
      <c r="E368" s="16"/>
      <c r="F368" s="16"/>
      <c r="G368" s="16"/>
      <c r="H368" s="16"/>
      <c r="I368" s="16"/>
      <c r="J368" s="16"/>
    </row>
    <row r="369" s="4" customFormat="1" ht="39.75" customHeight="1" spans="1:10">
      <c r="A369" s="16">
        <v>5100321</v>
      </c>
      <c r="B369" s="16" t="s">
        <v>1245</v>
      </c>
      <c r="C369" s="16"/>
      <c r="D369" s="16"/>
      <c r="E369" s="16"/>
      <c r="F369" s="16"/>
      <c r="G369" s="16"/>
      <c r="H369" s="16"/>
      <c r="I369" s="16"/>
      <c r="J369" s="16"/>
    </row>
    <row r="370" s="4" customFormat="1" ht="39.75" customHeight="1" spans="1:10">
      <c r="A370" s="16">
        <v>5100322</v>
      </c>
      <c r="B370" s="16" t="s">
        <v>1245</v>
      </c>
      <c r="C370" s="16"/>
      <c r="D370" s="16"/>
      <c r="E370" s="16"/>
      <c r="F370" s="16"/>
      <c r="G370" s="16"/>
      <c r="H370" s="16"/>
      <c r="I370" s="16"/>
      <c r="J370" s="16"/>
    </row>
    <row r="371" s="4" customFormat="1" spans="1:10">
      <c r="A371" s="16">
        <v>5100323</v>
      </c>
      <c r="B371" s="16" t="s">
        <v>1245</v>
      </c>
      <c r="C371" s="16"/>
      <c r="D371" s="16"/>
      <c r="E371" s="16"/>
      <c r="F371" s="16"/>
      <c r="G371" s="16"/>
      <c r="H371" s="16"/>
      <c r="I371" s="16"/>
      <c r="J371" s="16"/>
    </row>
    <row r="372" s="4" customFormat="1" spans="1:10">
      <c r="A372" s="16">
        <v>5100331</v>
      </c>
      <c r="B372" s="16" t="s">
        <v>180</v>
      </c>
      <c r="C372" s="16"/>
      <c r="D372" s="16"/>
      <c r="E372" s="16"/>
      <c r="F372" s="16"/>
      <c r="G372" s="16"/>
      <c r="H372" s="16"/>
      <c r="I372" s="16"/>
      <c r="J372" s="16"/>
    </row>
    <row r="373" s="4" customFormat="1" spans="1:10">
      <c r="A373" s="16">
        <v>5100332</v>
      </c>
      <c r="B373" s="16" t="s">
        <v>180</v>
      </c>
      <c r="C373" s="16"/>
      <c r="D373" s="16"/>
      <c r="E373" s="16"/>
      <c r="F373" s="16"/>
      <c r="G373" s="16"/>
      <c r="H373" s="16"/>
      <c r="I373" s="16"/>
      <c r="J373" s="16"/>
    </row>
    <row r="374" s="4" customFormat="1" spans="1:10">
      <c r="A374" s="16">
        <v>5100333</v>
      </c>
      <c r="B374" s="16" t="s">
        <v>180</v>
      </c>
      <c r="C374" s="16"/>
      <c r="D374" s="16"/>
      <c r="E374" s="16"/>
      <c r="F374" s="16"/>
      <c r="G374" s="16"/>
      <c r="H374" s="16"/>
      <c r="I374" s="16"/>
      <c r="J374" s="16"/>
    </row>
    <row r="375" s="4" customFormat="1" spans="1:10">
      <c r="A375" s="16">
        <v>5100341</v>
      </c>
      <c r="B375" s="16" t="s">
        <v>181</v>
      </c>
      <c r="C375" s="16">
        <v>27</v>
      </c>
      <c r="D375" s="16">
        <v>1500</v>
      </c>
      <c r="E375" s="16"/>
      <c r="F375" s="16"/>
      <c r="G375" s="16"/>
      <c r="H375" s="16"/>
      <c r="I375" s="16"/>
      <c r="J375" s="16"/>
    </row>
    <row r="376" s="4" customFormat="1" spans="1:10">
      <c r="A376" s="16">
        <v>5100342</v>
      </c>
      <c r="B376" s="16" t="s">
        <v>181</v>
      </c>
      <c r="C376" s="16">
        <v>27</v>
      </c>
      <c r="D376" s="16">
        <v>1700</v>
      </c>
      <c r="E376" s="16"/>
      <c r="F376" s="16"/>
      <c r="G376" s="16"/>
      <c r="H376" s="16"/>
      <c r="I376" s="16"/>
      <c r="J376" s="16"/>
    </row>
    <row r="377" s="4" customFormat="1" ht="25.5" customHeight="1" spans="1:10">
      <c r="A377" s="16">
        <v>5100343</v>
      </c>
      <c r="B377" s="16" t="s">
        <v>181</v>
      </c>
      <c r="C377" s="16">
        <v>27</v>
      </c>
      <c r="D377" s="16">
        <v>2000</v>
      </c>
      <c r="E377" s="16"/>
      <c r="F377" s="16"/>
      <c r="G377" s="16"/>
      <c r="H377" s="16"/>
      <c r="I377" s="16"/>
      <c r="J377" s="16"/>
    </row>
    <row r="378" s="4" customFormat="1" ht="25.5" customHeight="1" spans="1:10">
      <c r="A378" s="16">
        <v>5400400</v>
      </c>
      <c r="B378" s="16" t="s">
        <v>1278</v>
      </c>
      <c r="C378" s="16"/>
      <c r="D378" s="16"/>
      <c r="E378" s="16"/>
      <c r="F378" s="16"/>
      <c r="G378" s="16"/>
      <c r="H378" s="16"/>
      <c r="I378" s="16"/>
      <c r="J378" s="16"/>
    </row>
    <row r="379" s="4" customFormat="1" ht="25.5" customHeight="1" spans="1:10">
      <c r="A379" s="16">
        <v>5400411</v>
      </c>
      <c r="B379" s="16" t="s">
        <v>1244</v>
      </c>
      <c r="C379" s="16"/>
      <c r="D379" s="16"/>
      <c r="E379" s="16"/>
      <c r="F379" s="16"/>
      <c r="G379" s="16"/>
      <c r="H379" s="16"/>
      <c r="I379" s="16"/>
      <c r="J379" s="16"/>
    </row>
    <row r="380" s="4" customFormat="1" spans="1:10">
      <c r="A380" s="16">
        <v>5400412</v>
      </c>
      <c r="B380" s="16" t="s">
        <v>1244</v>
      </c>
      <c r="C380" s="16"/>
      <c r="D380" s="16"/>
      <c r="E380" s="16"/>
      <c r="F380" s="16"/>
      <c r="G380" s="16"/>
      <c r="H380" s="16"/>
      <c r="I380" s="16"/>
      <c r="J380" s="16"/>
    </row>
    <row r="381" s="4" customFormat="1" ht="39.75" customHeight="1" spans="1:10">
      <c r="A381" s="16">
        <v>5400413</v>
      </c>
      <c r="B381" s="16" t="s">
        <v>1244</v>
      </c>
      <c r="C381" s="16"/>
      <c r="D381" s="16"/>
      <c r="E381" s="16"/>
      <c r="F381" s="16"/>
      <c r="G381" s="16"/>
      <c r="H381" s="16"/>
      <c r="I381" s="16"/>
      <c r="J381" s="16"/>
    </row>
    <row r="382" s="4" customFormat="1" ht="39.75" customHeight="1" spans="1:10">
      <c r="A382" s="16">
        <v>5400421</v>
      </c>
      <c r="B382" s="16" t="s">
        <v>1245</v>
      </c>
      <c r="C382" s="16"/>
      <c r="D382" s="16"/>
      <c r="E382" s="16"/>
      <c r="F382" s="16"/>
      <c r="G382" s="16"/>
      <c r="H382" s="16"/>
      <c r="I382" s="16"/>
      <c r="J382" s="16"/>
    </row>
    <row r="383" s="4" customFormat="1" ht="39.75" customHeight="1" spans="1:10">
      <c r="A383" s="16">
        <v>5400422</v>
      </c>
      <c r="B383" s="16" t="s">
        <v>1245</v>
      </c>
      <c r="C383" s="16"/>
      <c r="D383" s="16"/>
      <c r="E383" s="16"/>
      <c r="F383" s="16"/>
      <c r="G383" s="16"/>
      <c r="H383" s="16"/>
      <c r="I383" s="16"/>
      <c r="J383" s="16"/>
    </row>
    <row r="384" s="4" customFormat="1" spans="1:10">
      <c r="A384" s="16">
        <v>5400423</v>
      </c>
      <c r="B384" s="16" t="s">
        <v>1245</v>
      </c>
      <c r="C384" s="16"/>
      <c r="D384" s="16"/>
      <c r="E384" s="16"/>
      <c r="F384" s="16"/>
      <c r="G384" s="16"/>
      <c r="H384" s="16"/>
      <c r="I384" s="16"/>
      <c r="J384" s="16"/>
    </row>
    <row r="385" s="4" customFormat="1" spans="1:10">
      <c r="A385" s="16">
        <v>5400431</v>
      </c>
      <c r="B385" s="16" t="s">
        <v>180</v>
      </c>
      <c r="C385" s="16"/>
      <c r="D385" s="16"/>
      <c r="E385" s="16"/>
      <c r="F385" s="16"/>
      <c r="G385" s="16"/>
      <c r="H385" s="16"/>
      <c r="I385" s="16"/>
      <c r="J385" s="16"/>
    </row>
    <row r="386" s="4" customFormat="1" spans="1:10">
      <c r="A386" s="16">
        <v>5400432</v>
      </c>
      <c r="B386" s="16" t="s">
        <v>180</v>
      </c>
      <c r="C386" s="16"/>
      <c r="D386" s="16"/>
      <c r="E386" s="16"/>
      <c r="F386" s="16"/>
      <c r="G386" s="16"/>
      <c r="H386" s="16"/>
      <c r="I386" s="16"/>
      <c r="J386" s="16"/>
    </row>
    <row r="387" s="4" customFormat="1" spans="1:10">
      <c r="A387" s="16">
        <v>5400433</v>
      </c>
      <c r="B387" s="16" t="s">
        <v>180</v>
      </c>
      <c r="C387" s="16"/>
      <c r="D387" s="16"/>
      <c r="E387" s="16"/>
      <c r="F387" s="16"/>
      <c r="G387" s="16"/>
      <c r="H387" s="16"/>
      <c r="I387" s="16"/>
      <c r="J387" s="16"/>
    </row>
    <row r="388" s="4" customFormat="1" spans="1:10">
      <c r="A388" s="16">
        <v>5400441</v>
      </c>
      <c r="B388" s="16" t="s">
        <v>181</v>
      </c>
      <c r="C388" s="16">
        <v>31</v>
      </c>
      <c r="D388" s="16">
        <v>800</v>
      </c>
      <c r="E388" s="16">
        <v>12</v>
      </c>
      <c r="F388" s="16">
        <v>300</v>
      </c>
      <c r="G388" s="16"/>
      <c r="H388" s="16"/>
      <c r="I388" s="16"/>
      <c r="J388" s="16"/>
    </row>
    <row r="389" s="4" customFormat="1" spans="1:10">
      <c r="A389" s="16">
        <v>5400442</v>
      </c>
      <c r="B389" s="16" t="s">
        <v>181</v>
      </c>
      <c r="C389" s="16">
        <v>31</v>
      </c>
      <c r="D389" s="16">
        <v>900</v>
      </c>
      <c r="E389" s="16">
        <v>12</v>
      </c>
      <c r="F389" s="16">
        <v>400</v>
      </c>
      <c r="G389" s="16"/>
      <c r="H389" s="16"/>
      <c r="I389" s="16"/>
      <c r="J389" s="16"/>
    </row>
    <row r="390" s="4" customFormat="1" ht="25.5" customHeight="1" spans="1:10">
      <c r="A390" s="16">
        <v>5400443</v>
      </c>
      <c r="B390" s="16" t="s">
        <v>181</v>
      </c>
      <c r="C390" s="16">
        <v>31</v>
      </c>
      <c r="D390" s="16">
        <v>1000</v>
      </c>
      <c r="E390" s="16">
        <v>12</v>
      </c>
      <c r="F390" s="16">
        <v>500</v>
      </c>
      <c r="G390" s="16"/>
      <c r="H390" s="16"/>
      <c r="I390" s="16"/>
      <c r="J390" s="16"/>
    </row>
    <row r="391" s="4" customFormat="1" ht="25.5" customHeight="1" spans="1:10">
      <c r="A391" s="16">
        <v>5200500</v>
      </c>
      <c r="B391" s="16" t="s">
        <v>1279</v>
      </c>
      <c r="C391" s="16"/>
      <c r="D391" s="16"/>
      <c r="E391" s="16"/>
      <c r="F391" s="16"/>
      <c r="G391" s="16"/>
      <c r="H391" s="16"/>
      <c r="I391" s="16"/>
      <c r="J391" s="16"/>
    </row>
    <row r="392" s="4" customFormat="1" ht="25.5" customHeight="1" spans="1:10">
      <c r="A392" s="16">
        <v>5200511</v>
      </c>
      <c r="B392" s="16" t="s">
        <v>1244</v>
      </c>
      <c r="C392" s="16"/>
      <c r="D392" s="16"/>
      <c r="E392" s="16"/>
      <c r="F392" s="16"/>
      <c r="G392" s="16"/>
      <c r="H392" s="16"/>
      <c r="I392" s="16"/>
      <c r="J392" s="16"/>
    </row>
    <row r="393" s="4" customFormat="1" spans="1:10">
      <c r="A393" s="16">
        <v>5200512</v>
      </c>
      <c r="B393" s="16" t="s">
        <v>1244</v>
      </c>
      <c r="C393" s="16"/>
      <c r="D393" s="16"/>
      <c r="E393" s="16"/>
      <c r="F393" s="16"/>
      <c r="G393" s="16"/>
      <c r="H393" s="16"/>
      <c r="I393" s="16"/>
      <c r="J393" s="16"/>
    </row>
    <row r="394" s="4" customFormat="1" ht="39.75" customHeight="1" spans="1:10">
      <c r="A394" s="16">
        <v>5200513</v>
      </c>
      <c r="B394" s="16" t="s">
        <v>1244</v>
      </c>
      <c r="C394" s="16"/>
      <c r="D394" s="16"/>
      <c r="E394" s="16"/>
      <c r="F394" s="16"/>
      <c r="G394" s="16"/>
      <c r="H394" s="16"/>
      <c r="I394" s="16"/>
      <c r="J394" s="16"/>
    </row>
    <row r="395" s="4" customFormat="1" ht="39.75" customHeight="1" spans="1:10">
      <c r="A395" s="16">
        <v>5200521</v>
      </c>
      <c r="B395" s="16" t="s">
        <v>1245</v>
      </c>
      <c r="C395" s="16"/>
      <c r="D395" s="16"/>
      <c r="E395" s="16"/>
      <c r="F395" s="16"/>
      <c r="G395" s="16"/>
      <c r="H395" s="16"/>
      <c r="I395" s="16"/>
      <c r="J395" s="16"/>
    </row>
    <row r="396" s="4" customFormat="1" ht="39.75" customHeight="1" spans="1:10">
      <c r="A396" s="16">
        <v>5200522</v>
      </c>
      <c r="B396" s="16" t="s">
        <v>1245</v>
      </c>
      <c r="C396" s="16"/>
      <c r="D396" s="16"/>
      <c r="E396" s="16"/>
      <c r="F396" s="16"/>
      <c r="G396" s="16"/>
      <c r="H396" s="16"/>
      <c r="I396" s="16"/>
      <c r="J396" s="16"/>
    </row>
    <row r="397" s="4" customFormat="1" spans="1:10">
      <c r="A397" s="16">
        <v>5200523</v>
      </c>
      <c r="B397" s="16" t="s">
        <v>1245</v>
      </c>
      <c r="C397" s="16"/>
      <c r="D397" s="16"/>
      <c r="E397" s="16"/>
      <c r="F397" s="16"/>
      <c r="G397" s="16"/>
      <c r="H397" s="16"/>
      <c r="I397" s="16"/>
      <c r="J397" s="16"/>
    </row>
    <row r="398" s="4" customFormat="1" spans="1:10">
      <c r="A398" s="16">
        <v>5200531</v>
      </c>
      <c r="B398" s="16" t="s">
        <v>180</v>
      </c>
      <c r="C398" s="16"/>
      <c r="D398" s="16"/>
      <c r="E398" s="16"/>
      <c r="F398" s="16"/>
      <c r="G398" s="16"/>
      <c r="H398" s="16"/>
      <c r="I398" s="16"/>
      <c r="J398" s="16"/>
    </row>
    <row r="399" s="4" customFormat="1" spans="1:10">
      <c r="A399" s="16">
        <v>5200532</v>
      </c>
      <c r="B399" s="16" t="s">
        <v>180</v>
      </c>
      <c r="C399" s="16"/>
      <c r="D399" s="16"/>
      <c r="E399" s="16"/>
      <c r="F399" s="16"/>
      <c r="G399" s="16"/>
      <c r="H399" s="16"/>
      <c r="I399" s="16"/>
      <c r="J399" s="16"/>
    </row>
    <row r="400" s="4" customFormat="1" spans="1:10">
      <c r="A400" s="16">
        <v>5200533</v>
      </c>
      <c r="B400" s="16" t="s">
        <v>180</v>
      </c>
      <c r="C400" s="16"/>
      <c r="D400" s="16"/>
      <c r="E400" s="16"/>
      <c r="F400" s="16"/>
      <c r="G400" s="16"/>
      <c r="H400" s="16"/>
      <c r="I400" s="16"/>
      <c r="J400" s="16"/>
    </row>
    <row r="401" s="4" customFormat="1" spans="1:10">
      <c r="A401" s="16">
        <v>5200541</v>
      </c>
      <c r="B401" s="16" t="s">
        <v>181</v>
      </c>
      <c r="C401" s="16">
        <v>18</v>
      </c>
      <c r="D401" s="16">
        <v>2000</v>
      </c>
      <c r="E401" s="16"/>
      <c r="F401" s="16"/>
      <c r="G401" s="16"/>
      <c r="H401" s="16"/>
      <c r="I401" s="16">
        <v>22</v>
      </c>
      <c r="J401" s="16">
        <v>-5000</v>
      </c>
    </row>
    <row r="402" s="4" customFormat="1" spans="1:10">
      <c r="A402" s="16">
        <v>5200542</v>
      </c>
      <c r="B402" s="16" t="s">
        <v>181</v>
      </c>
      <c r="C402" s="16">
        <v>18</v>
      </c>
      <c r="D402" s="16">
        <v>2400</v>
      </c>
      <c r="E402" s="16"/>
      <c r="F402" s="16"/>
      <c r="G402" s="16"/>
      <c r="H402" s="16"/>
      <c r="I402" s="16">
        <v>22</v>
      </c>
      <c r="J402" s="16">
        <v>-5000</v>
      </c>
    </row>
    <row r="403" s="4" customFormat="1" ht="25.5" customHeight="1" spans="1:10">
      <c r="A403" s="16">
        <v>5200543</v>
      </c>
      <c r="B403" s="16" t="s">
        <v>181</v>
      </c>
      <c r="C403" s="16">
        <v>18</v>
      </c>
      <c r="D403" s="16">
        <v>2800</v>
      </c>
      <c r="E403" s="16"/>
      <c r="F403" s="16"/>
      <c r="G403" s="16"/>
      <c r="H403" s="16"/>
      <c r="I403" s="16">
        <v>22</v>
      </c>
      <c r="J403" s="16">
        <v>-5000</v>
      </c>
    </row>
    <row r="404" s="4" customFormat="1" ht="25.5" customHeight="1" spans="1:10">
      <c r="A404" s="16">
        <v>5300600</v>
      </c>
      <c r="B404" s="16" t="s">
        <v>1280</v>
      </c>
      <c r="C404" s="16"/>
      <c r="D404" s="16"/>
      <c r="E404" s="16"/>
      <c r="F404" s="16"/>
      <c r="G404" s="16"/>
      <c r="H404" s="16"/>
      <c r="I404" s="16"/>
      <c r="J404" s="16"/>
    </row>
    <row r="405" s="4" customFormat="1" ht="25.5" customHeight="1" spans="1:10">
      <c r="A405" s="16">
        <v>5300611</v>
      </c>
      <c r="B405" s="16" t="s">
        <v>1244</v>
      </c>
      <c r="C405" s="16"/>
      <c r="D405" s="16"/>
      <c r="E405" s="16"/>
      <c r="F405" s="16"/>
      <c r="G405" s="16"/>
      <c r="H405" s="16"/>
      <c r="I405" s="16"/>
      <c r="J405" s="16"/>
    </row>
    <row r="406" s="4" customFormat="1" spans="1:10">
      <c r="A406" s="16">
        <v>5300612</v>
      </c>
      <c r="B406" s="16" t="s">
        <v>1244</v>
      </c>
      <c r="C406" s="16"/>
      <c r="D406" s="16"/>
      <c r="E406" s="16"/>
      <c r="F406" s="16"/>
      <c r="G406" s="16"/>
      <c r="H406" s="16"/>
      <c r="I406" s="16"/>
      <c r="J406" s="16"/>
    </row>
    <row r="407" s="4" customFormat="1" ht="39.75" customHeight="1" spans="1:10">
      <c r="A407" s="16">
        <v>5300613</v>
      </c>
      <c r="B407" s="16" t="s">
        <v>1244</v>
      </c>
      <c r="C407" s="16"/>
      <c r="D407" s="16"/>
      <c r="E407" s="16"/>
      <c r="F407" s="16"/>
      <c r="G407" s="16"/>
      <c r="H407" s="16"/>
      <c r="I407" s="16"/>
      <c r="J407" s="16"/>
    </row>
    <row r="408" s="4" customFormat="1" ht="39.75" customHeight="1" spans="1:10">
      <c r="A408" s="16">
        <v>5300621</v>
      </c>
      <c r="B408" s="16" t="s">
        <v>1245</v>
      </c>
      <c r="C408" s="16"/>
      <c r="D408" s="16"/>
      <c r="E408" s="16"/>
      <c r="F408" s="16"/>
      <c r="G408" s="16"/>
      <c r="H408" s="16"/>
      <c r="I408" s="16"/>
      <c r="J408" s="16"/>
    </row>
    <row r="409" s="4" customFormat="1" ht="39.75" customHeight="1" spans="1:10">
      <c r="A409" s="16">
        <v>5300622</v>
      </c>
      <c r="B409" s="16" t="s">
        <v>1245</v>
      </c>
      <c r="C409" s="16"/>
      <c r="D409" s="16"/>
      <c r="E409" s="16"/>
      <c r="F409" s="16"/>
      <c r="G409" s="16"/>
      <c r="H409" s="16"/>
      <c r="I409" s="16"/>
      <c r="J409" s="16"/>
    </row>
    <row r="410" s="4" customFormat="1" spans="1:10">
      <c r="A410" s="16">
        <v>5300623</v>
      </c>
      <c r="B410" s="16" t="s">
        <v>1245</v>
      </c>
      <c r="C410" s="16"/>
      <c r="D410" s="16"/>
      <c r="E410" s="16"/>
      <c r="F410" s="16"/>
      <c r="G410" s="16"/>
      <c r="H410" s="16"/>
      <c r="I410" s="16"/>
      <c r="J410" s="16"/>
    </row>
    <row r="411" s="4" customFormat="1" spans="1:10">
      <c r="A411" s="16">
        <v>5300631</v>
      </c>
      <c r="B411" s="16" t="s">
        <v>180</v>
      </c>
      <c r="C411" s="16"/>
      <c r="D411" s="16"/>
      <c r="E411" s="16"/>
      <c r="F411" s="16"/>
      <c r="G411" s="16"/>
      <c r="H411" s="16"/>
      <c r="I411" s="16"/>
      <c r="J411" s="16"/>
    </row>
    <row r="412" s="4" customFormat="1" spans="1:10">
      <c r="A412" s="16">
        <v>5300632</v>
      </c>
      <c r="B412" s="16" t="s">
        <v>180</v>
      </c>
      <c r="C412" s="16"/>
      <c r="D412" s="16"/>
      <c r="E412" s="16"/>
      <c r="F412" s="16"/>
      <c r="G412" s="16"/>
      <c r="H412" s="16"/>
      <c r="I412" s="16"/>
      <c r="J412" s="16"/>
    </row>
    <row r="413" s="4" customFormat="1" spans="1:10">
      <c r="A413" s="16">
        <v>5300633</v>
      </c>
      <c r="B413" s="16" t="s">
        <v>180</v>
      </c>
      <c r="C413" s="16"/>
      <c r="D413" s="16"/>
      <c r="E413" s="16"/>
      <c r="F413" s="16"/>
      <c r="G413" s="16"/>
      <c r="H413" s="16"/>
      <c r="I413" s="16"/>
      <c r="J413" s="16"/>
    </row>
    <row r="414" s="4" customFormat="1" spans="1:10">
      <c r="A414" s="16">
        <v>5300641</v>
      </c>
      <c r="B414" s="16" t="s">
        <v>181</v>
      </c>
      <c r="C414" s="16">
        <v>20</v>
      </c>
      <c r="D414" s="16">
        <v>300</v>
      </c>
      <c r="E414" s="16">
        <v>9</v>
      </c>
      <c r="F414" s="16">
        <v>800</v>
      </c>
      <c r="G414" s="16"/>
      <c r="H414" s="16"/>
      <c r="I414" s="16"/>
      <c r="J414" s="16"/>
    </row>
    <row r="415" s="4" customFormat="1" spans="1:10">
      <c r="A415" s="16">
        <v>5300642</v>
      </c>
      <c r="B415" s="16" t="s">
        <v>181</v>
      </c>
      <c r="C415" s="16">
        <v>20</v>
      </c>
      <c r="D415" s="16">
        <v>400</v>
      </c>
      <c r="E415" s="16">
        <v>9</v>
      </c>
      <c r="F415" s="16">
        <v>900</v>
      </c>
      <c r="G415" s="16"/>
      <c r="H415" s="16"/>
      <c r="I415" s="16"/>
      <c r="J415" s="16"/>
    </row>
    <row r="416" s="4" customFormat="1" ht="25.5" customHeight="1" spans="1:10">
      <c r="A416" s="16">
        <v>5300643</v>
      </c>
      <c r="B416" s="16" t="s">
        <v>181</v>
      </c>
      <c r="C416" s="16">
        <v>20</v>
      </c>
      <c r="D416" s="16">
        <v>500</v>
      </c>
      <c r="E416" s="16">
        <v>9</v>
      </c>
      <c r="F416" s="16">
        <v>1000</v>
      </c>
      <c r="G416" s="16"/>
      <c r="H416" s="16"/>
      <c r="I416" s="16"/>
      <c r="J416" s="16"/>
    </row>
    <row r="417" s="4" customFormat="1" ht="25.5" customHeight="1" spans="1:10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="4" customFormat="1" ht="25.5" customHeight="1" spans="1:10">
      <c r="A418" s="16">
        <v>1199700</v>
      </c>
      <c r="B418" s="16" t="s">
        <v>1281</v>
      </c>
      <c r="C418" s="16"/>
      <c r="D418" s="16"/>
      <c r="E418" s="16"/>
      <c r="F418" s="16"/>
      <c r="G418" s="16"/>
      <c r="H418" s="16"/>
      <c r="I418" s="16"/>
      <c r="J418" s="16"/>
    </row>
    <row r="419" s="4" customFormat="1" spans="1:10">
      <c r="A419" s="16">
        <v>1199711</v>
      </c>
      <c r="B419" s="16" t="s">
        <v>1244</v>
      </c>
      <c r="C419" s="16"/>
      <c r="D419" s="16"/>
      <c r="E419" s="16"/>
      <c r="F419" s="16"/>
      <c r="G419" s="16"/>
      <c r="H419" s="16"/>
      <c r="I419" s="16"/>
      <c r="J419" s="16"/>
    </row>
    <row r="420" s="4" customFormat="1" spans="1:10">
      <c r="A420" s="16">
        <v>1199712</v>
      </c>
      <c r="B420" s="16" t="s">
        <v>1244</v>
      </c>
      <c r="C420" s="16"/>
      <c r="D420" s="16"/>
      <c r="E420" s="16"/>
      <c r="F420" s="16"/>
      <c r="G420" s="16"/>
      <c r="H420" s="16"/>
      <c r="I420" s="16"/>
      <c r="J420" s="16"/>
    </row>
    <row r="421" s="4" customFormat="1" spans="1:10">
      <c r="A421" s="16">
        <v>1199713</v>
      </c>
      <c r="B421" s="16" t="s">
        <v>1244</v>
      </c>
      <c r="C421" s="16"/>
      <c r="D421" s="16"/>
      <c r="E421" s="16"/>
      <c r="F421" s="16"/>
      <c r="G421" s="16"/>
      <c r="H421" s="16"/>
      <c r="I421" s="16"/>
      <c r="J421" s="16"/>
    </row>
    <row r="422" s="4" customFormat="1" spans="1:10">
      <c r="A422" s="16">
        <v>1399800</v>
      </c>
      <c r="B422" s="16" t="s">
        <v>1282</v>
      </c>
      <c r="C422" s="16"/>
      <c r="D422" s="16"/>
      <c r="E422" s="16"/>
      <c r="F422" s="16"/>
      <c r="G422" s="16"/>
      <c r="H422" s="16"/>
      <c r="I422" s="16"/>
      <c r="J422" s="16"/>
    </row>
    <row r="423" s="4" customFormat="1" spans="1:10">
      <c r="A423" s="16">
        <v>1399811</v>
      </c>
      <c r="B423" s="16" t="s">
        <v>1244</v>
      </c>
      <c r="C423" s="16"/>
      <c r="D423" s="16"/>
      <c r="E423" s="16"/>
      <c r="F423" s="16"/>
      <c r="G423" s="16"/>
      <c r="H423" s="16"/>
      <c r="I423" s="16"/>
      <c r="J423" s="16"/>
    </row>
    <row r="424" s="4" customFormat="1" spans="1:10">
      <c r="A424" s="16">
        <v>1399812</v>
      </c>
      <c r="B424" s="16" t="s">
        <v>1244</v>
      </c>
      <c r="C424" s="16"/>
      <c r="D424" s="16"/>
      <c r="E424" s="16"/>
      <c r="F424" s="16"/>
      <c r="G424" s="16"/>
      <c r="H424" s="16"/>
      <c r="I424" s="16"/>
      <c r="J424" s="16"/>
    </row>
    <row r="425" s="4" customFormat="1" spans="1:10">
      <c r="A425" s="16">
        <v>1399813</v>
      </c>
      <c r="B425" s="16" t="s">
        <v>1244</v>
      </c>
      <c r="C425" s="16"/>
      <c r="D425" s="16"/>
      <c r="E425" s="16"/>
      <c r="F425" s="16"/>
      <c r="G425" s="16"/>
      <c r="H425" s="16"/>
      <c r="I425" s="16"/>
      <c r="J425" s="16"/>
    </row>
    <row r="426" s="4" customFormat="1" spans="1:10">
      <c r="A426" s="16">
        <v>1399900</v>
      </c>
      <c r="B426" s="16" t="s">
        <v>1283</v>
      </c>
      <c r="C426" s="16"/>
      <c r="D426" s="16"/>
      <c r="E426" s="16"/>
      <c r="F426" s="16"/>
      <c r="G426" s="16"/>
      <c r="H426" s="16"/>
      <c r="I426" s="16"/>
      <c r="J426" s="16"/>
    </row>
    <row r="427" s="4" customFormat="1" spans="1:10">
      <c r="A427" s="16">
        <v>1399911</v>
      </c>
      <c r="B427" s="16" t="s">
        <v>1244</v>
      </c>
      <c r="C427" s="16"/>
      <c r="D427" s="16"/>
      <c r="E427" s="16"/>
      <c r="F427" s="16"/>
      <c r="G427" s="16"/>
      <c r="H427" s="16"/>
      <c r="I427" s="16"/>
      <c r="J427" s="16"/>
    </row>
    <row r="428" s="4" customFormat="1" spans="1:10">
      <c r="A428" s="16">
        <v>1399912</v>
      </c>
      <c r="B428" s="16" t="s">
        <v>1244</v>
      </c>
      <c r="C428" s="16"/>
      <c r="D428" s="16"/>
      <c r="E428" s="16"/>
      <c r="F428" s="16"/>
      <c r="G428" s="16"/>
      <c r="H428" s="16"/>
      <c r="I428" s="16"/>
      <c r="J428" s="16"/>
    </row>
    <row r="429" s="4" customFormat="1" spans="1:10">
      <c r="A429" s="16">
        <v>1399913</v>
      </c>
      <c r="B429" s="16" t="s">
        <v>1244</v>
      </c>
      <c r="C429" s="16"/>
      <c r="D429" s="16"/>
      <c r="E429" s="16"/>
      <c r="F429" s="16"/>
      <c r="G429" s="16"/>
      <c r="H429" s="16"/>
      <c r="I429" s="16"/>
      <c r="J429" s="16"/>
    </row>
    <row r="430" s="4" customFormat="1" spans="1:10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="4" customFormat="1" spans="1:10">
      <c r="A431" s="16">
        <v>2199700</v>
      </c>
      <c r="B431" s="16" t="s">
        <v>1284</v>
      </c>
      <c r="C431" s="16"/>
      <c r="D431" s="16"/>
      <c r="E431" s="16"/>
      <c r="F431" s="16"/>
      <c r="G431" s="16"/>
      <c r="H431" s="16"/>
      <c r="I431" s="16"/>
      <c r="J431" s="16"/>
    </row>
    <row r="432" s="4" customFormat="1" spans="1:10">
      <c r="A432" s="16">
        <v>2199711</v>
      </c>
      <c r="B432" s="16" t="s">
        <v>1244</v>
      </c>
      <c r="C432" s="16"/>
      <c r="D432" s="16"/>
      <c r="E432" s="16"/>
      <c r="F432" s="16"/>
      <c r="G432" s="16"/>
      <c r="H432" s="16"/>
      <c r="I432" s="16"/>
      <c r="J432" s="16"/>
    </row>
    <row r="433" s="4" customFormat="1" spans="1:10">
      <c r="A433" s="16">
        <v>2199712</v>
      </c>
      <c r="B433" s="16" t="s">
        <v>1244</v>
      </c>
      <c r="C433" s="16"/>
      <c r="D433" s="16"/>
      <c r="E433" s="16"/>
      <c r="F433" s="16"/>
      <c r="G433" s="16"/>
      <c r="H433" s="16"/>
      <c r="I433" s="16"/>
      <c r="J433" s="16"/>
    </row>
    <row r="434" s="4" customFormat="1" spans="1:10">
      <c r="A434" s="16">
        <v>2199713</v>
      </c>
      <c r="B434" s="16" t="s">
        <v>1244</v>
      </c>
      <c r="C434" s="16"/>
      <c r="D434" s="16"/>
      <c r="E434" s="16"/>
      <c r="F434" s="16"/>
      <c r="G434" s="16"/>
      <c r="H434" s="16"/>
      <c r="I434" s="16"/>
      <c r="J434" s="16"/>
    </row>
    <row r="435" s="4" customFormat="1" spans="1:10">
      <c r="A435" s="16">
        <v>2499800</v>
      </c>
      <c r="B435" s="16" t="s">
        <v>1285</v>
      </c>
      <c r="C435" s="16"/>
      <c r="D435" s="16"/>
      <c r="E435" s="16"/>
      <c r="F435" s="16"/>
      <c r="G435" s="16"/>
      <c r="H435" s="16"/>
      <c r="I435" s="16"/>
      <c r="J435" s="16"/>
    </row>
    <row r="436" s="4" customFormat="1" spans="1:10">
      <c r="A436" s="16">
        <v>2499811</v>
      </c>
      <c r="B436" s="16" t="s">
        <v>1244</v>
      </c>
      <c r="C436" s="16"/>
      <c r="D436" s="16"/>
      <c r="E436" s="16"/>
      <c r="F436" s="16"/>
      <c r="G436" s="16"/>
      <c r="H436" s="16"/>
      <c r="I436" s="16"/>
      <c r="J436" s="16"/>
    </row>
    <row r="437" s="4" customFormat="1" spans="1:10">
      <c r="A437" s="16">
        <v>2499812</v>
      </c>
      <c r="B437" s="16" t="s">
        <v>1244</v>
      </c>
      <c r="C437" s="16"/>
      <c r="D437" s="16"/>
      <c r="E437" s="16"/>
      <c r="F437" s="16"/>
      <c r="G437" s="16"/>
      <c r="H437" s="16"/>
      <c r="I437" s="16"/>
      <c r="J437" s="16"/>
    </row>
    <row r="438" s="4" customFormat="1" spans="1:10">
      <c r="A438" s="16">
        <v>2499813</v>
      </c>
      <c r="B438" s="16" t="s">
        <v>1244</v>
      </c>
      <c r="C438" s="16"/>
      <c r="D438" s="16"/>
      <c r="E438" s="16"/>
      <c r="F438" s="16"/>
      <c r="G438" s="16"/>
      <c r="H438" s="16"/>
      <c r="I438" s="16"/>
      <c r="J438" s="16"/>
    </row>
    <row r="439" s="4" customFormat="1" spans="1:10">
      <c r="A439" s="16">
        <v>2299900</v>
      </c>
      <c r="B439" s="16" t="s">
        <v>1286</v>
      </c>
      <c r="C439" s="16"/>
      <c r="D439" s="16"/>
      <c r="E439" s="16"/>
      <c r="F439" s="16"/>
      <c r="G439" s="16"/>
      <c r="H439" s="16"/>
      <c r="I439" s="16"/>
      <c r="J439" s="16"/>
    </row>
    <row r="440" s="4" customFormat="1" spans="1:10">
      <c r="A440" s="16">
        <v>2299911</v>
      </c>
      <c r="B440" s="16" t="s">
        <v>1244</v>
      </c>
      <c r="C440" s="16"/>
      <c r="D440" s="16"/>
      <c r="E440" s="16"/>
      <c r="F440" s="16"/>
      <c r="G440" s="16"/>
      <c r="H440" s="16"/>
      <c r="I440" s="16"/>
      <c r="J440" s="16"/>
    </row>
    <row r="441" s="4" customFormat="1" spans="1:10">
      <c r="A441" s="16">
        <v>2299912</v>
      </c>
      <c r="B441" s="16" t="s">
        <v>1244</v>
      </c>
      <c r="C441" s="16"/>
      <c r="D441" s="16"/>
      <c r="E441" s="16"/>
      <c r="F441" s="16"/>
      <c r="G441" s="16"/>
      <c r="H441" s="16"/>
      <c r="I441" s="16"/>
      <c r="J441" s="16"/>
    </row>
    <row r="442" s="4" customFormat="1" spans="1:10">
      <c r="A442" s="16">
        <v>2299913</v>
      </c>
      <c r="B442" s="16" t="s">
        <v>1244</v>
      </c>
      <c r="C442" s="16"/>
      <c r="D442" s="16"/>
      <c r="E442" s="16"/>
      <c r="F442" s="16"/>
      <c r="G442" s="16"/>
      <c r="H442" s="16"/>
      <c r="I442" s="16"/>
      <c r="J442" s="16"/>
    </row>
    <row r="443" s="4" customFormat="1" spans="1:10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="4" customFormat="1" spans="1:10">
      <c r="A444" s="16">
        <v>3199700</v>
      </c>
      <c r="B444" s="16" t="s">
        <v>1287</v>
      </c>
      <c r="C444" s="16"/>
      <c r="D444" s="16"/>
      <c r="E444" s="16"/>
      <c r="F444" s="16"/>
      <c r="G444" s="16"/>
      <c r="H444" s="16"/>
      <c r="I444" s="16"/>
      <c r="J444" s="16"/>
    </row>
    <row r="445" s="4" customFormat="1" spans="1:10">
      <c r="A445" s="16">
        <v>3199711</v>
      </c>
      <c r="B445" s="16" t="s">
        <v>1244</v>
      </c>
      <c r="C445" s="16"/>
      <c r="D445" s="16"/>
      <c r="E445" s="16"/>
      <c r="F445" s="16"/>
      <c r="G445" s="16"/>
      <c r="H445" s="16"/>
      <c r="I445" s="16"/>
      <c r="J445" s="16"/>
    </row>
    <row r="446" s="4" customFormat="1" spans="1:10">
      <c r="A446" s="16">
        <v>3199712</v>
      </c>
      <c r="B446" s="16" t="s">
        <v>1244</v>
      </c>
      <c r="C446" s="16"/>
      <c r="D446" s="16"/>
      <c r="E446" s="16"/>
      <c r="F446" s="16"/>
      <c r="G446" s="16"/>
      <c r="H446" s="16"/>
      <c r="I446" s="16"/>
      <c r="J446" s="16"/>
    </row>
    <row r="447" s="4" customFormat="1" spans="1:10">
      <c r="A447" s="16">
        <v>3199713</v>
      </c>
      <c r="B447" s="16" t="s">
        <v>1244</v>
      </c>
      <c r="C447" s="16"/>
      <c r="D447" s="16"/>
      <c r="E447" s="16"/>
      <c r="F447" s="16"/>
      <c r="G447" s="16"/>
      <c r="H447" s="16"/>
      <c r="I447" s="16"/>
      <c r="J447" s="16"/>
    </row>
    <row r="448" s="4" customFormat="1" spans="1:10">
      <c r="A448" s="16">
        <v>3399800</v>
      </c>
      <c r="B448" s="16" t="s">
        <v>1288</v>
      </c>
      <c r="C448" s="16"/>
      <c r="D448" s="16"/>
      <c r="E448" s="16"/>
      <c r="F448" s="16"/>
      <c r="G448" s="16"/>
      <c r="H448" s="16"/>
      <c r="I448" s="16"/>
      <c r="J448" s="16"/>
    </row>
    <row r="449" s="4" customFormat="1" spans="1:10">
      <c r="A449" s="16">
        <v>3399811</v>
      </c>
      <c r="B449" s="16" t="s">
        <v>1244</v>
      </c>
      <c r="C449" s="16"/>
      <c r="D449" s="16"/>
      <c r="E449" s="16"/>
      <c r="F449" s="16"/>
      <c r="G449" s="16"/>
      <c r="H449" s="16"/>
      <c r="I449" s="16"/>
      <c r="J449" s="16"/>
    </row>
    <row r="450" s="4" customFormat="1" spans="1:10">
      <c r="A450" s="16">
        <v>3399812</v>
      </c>
      <c r="B450" s="16" t="s">
        <v>1244</v>
      </c>
      <c r="C450" s="16"/>
      <c r="D450" s="16"/>
      <c r="E450" s="16"/>
      <c r="F450" s="16"/>
      <c r="G450" s="16"/>
      <c r="H450" s="16"/>
      <c r="I450" s="16"/>
      <c r="J450" s="16"/>
    </row>
    <row r="451" s="4" customFormat="1" spans="1:10">
      <c r="A451" s="16">
        <v>3399813</v>
      </c>
      <c r="B451" s="16" t="s">
        <v>1244</v>
      </c>
      <c r="C451" s="16"/>
      <c r="D451" s="16"/>
      <c r="E451" s="16"/>
      <c r="F451" s="16"/>
      <c r="G451" s="16"/>
      <c r="H451" s="16"/>
      <c r="I451" s="16"/>
      <c r="J451" s="16"/>
    </row>
    <row r="452" s="4" customFormat="1" spans="1:10">
      <c r="A452" s="16">
        <v>3499900</v>
      </c>
      <c r="B452" s="16" t="s">
        <v>1289</v>
      </c>
      <c r="C452" s="16"/>
      <c r="D452" s="16"/>
      <c r="E452" s="16"/>
      <c r="F452" s="16"/>
      <c r="G452" s="16"/>
      <c r="H452" s="16"/>
      <c r="I452" s="16"/>
      <c r="J452" s="16"/>
    </row>
    <row r="453" s="4" customFormat="1" spans="1:10">
      <c r="A453" s="16">
        <v>3499911</v>
      </c>
      <c r="B453" s="16" t="s">
        <v>1244</v>
      </c>
      <c r="C453" s="16"/>
      <c r="D453" s="16"/>
      <c r="E453" s="16"/>
      <c r="F453" s="16"/>
      <c r="G453" s="16"/>
      <c r="H453" s="16"/>
      <c r="I453" s="16"/>
      <c r="J453" s="16"/>
    </row>
    <row r="454" s="4" customFormat="1" spans="1:10">
      <c r="A454" s="16">
        <v>3499912</v>
      </c>
      <c r="B454" s="16" t="s">
        <v>1244</v>
      </c>
      <c r="C454" s="16"/>
      <c r="D454" s="16"/>
      <c r="E454" s="16"/>
      <c r="F454" s="16"/>
      <c r="G454" s="16"/>
      <c r="H454" s="16"/>
      <c r="I454" s="16"/>
      <c r="J454" s="16"/>
    </row>
    <row r="455" s="4" customFormat="1" spans="1:10">
      <c r="A455" s="16">
        <v>3499913</v>
      </c>
      <c r="B455" s="16" t="s">
        <v>1244</v>
      </c>
      <c r="C455" s="16"/>
      <c r="D455" s="16"/>
      <c r="E455" s="16"/>
      <c r="F455" s="16"/>
      <c r="G455" s="16"/>
      <c r="H455" s="16"/>
      <c r="I455" s="16"/>
      <c r="J455" s="16"/>
    </row>
    <row r="456" s="4" customFormat="1" spans="1:10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="4" customFormat="1" spans="1:10">
      <c r="A457" s="16">
        <v>4399700</v>
      </c>
      <c r="B457" s="16" t="s">
        <v>1290</v>
      </c>
      <c r="C457" s="16"/>
      <c r="D457" s="16"/>
      <c r="E457" s="16"/>
      <c r="F457" s="16"/>
      <c r="G457" s="16"/>
      <c r="H457" s="16"/>
      <c r="I457" s="16"/>
      <c r="J457" s="16"/>
    </row>
    <row r="458" s="4" customFormat="1" spans="1:10">
      <c r="A458" s="16">
        <v>4399711</v>
      </c>
      <c r="B458" s="16" t="s">
        <v>1244</v>
      </c>
      <c r="C458" s="16"/>
      <c r="D458" s="16"/>
      <c r="E458" s="16"/>
      <c r="F458" s="16"/>
      <c r="G458" s="16"/>
      <c r="H458" s="16"/>
      <c r="I458" s="16"/>
      <c r="J458" s="16"/>
    </row>
    <row r="459" s="4" customFormat="1" spans="1:10">
      <c r="A459" s="16">
        <v>4399712</v>
      </c>
      <c r="B459" s="16" t="s">
        <v>1244</v>
      </c>
      <c r="C459" s="16"/>
      <c r="D459" s="16"/>
      <c r="E459" s="16"/>
      <c r="F459" s="16"/>
      <c r="G459" s="16"/>
      <c r="H459" s="16"/>
      <c r="I459" s="16"/>
      <c r="J459" s="16"/>
    </row>
    <row r="460" s="4" customFormat="1" spans="1:10">
      <c r="A460" s="16">
        <v>4399713</v>
      </c>
      <c r="B460" s="16" t="s">
        <v>1244</v>
      </c>
      <c r="C460" s="16"/>
      <c r="D460" s="16"/>
      <c r="E460" s="16"/>
      <c r="F460" s="16"/>
      <c r="G460" s="16"/>
      <c r="H460" s="16"/>
      <c r="I460" s="16"/>
      <c r="J460" s="16"/>
    </row>
    <row r="461" s="4" customFormat="1" spans="1:10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="4" customFormat="1" spans="1:10">
      <c r="A462" s="16">
        <v>5299700</v>
      </c>
      <c r="B462" s="16" t="s">
        <v>1291</v>
      </c>
      <c r="C462" s="16"/>
      <c r="D462" s="16"/>
      <c r="E462" s="16"/>
      <c r="F462" s="16"/>
      <c r="G462" s="16"/>
      <c r="H462" s="16"/>
      <c r="I462" s="16"/>
      <c r="J462" s="16"/>
    </row>
    <row r="463" s="4" customFormat="1" spans="1:10">
      <c r="A463" s="16">
        <v>5299711</v>
      </c>
      <c r="B463" s="16" t="s">
        <v>1244</v>
      </c>
      <c r="C463" s="16"/>
      <c r="D463" s="16"/>
      <c r="E463" s="16"/>
      <c r="F463" s="16"/>
      <c r="G463" s="16"/>
      <c r="H463" s="16"/>
      <c r="I463" s="16"/>
      <c r="J463" s="16"/>
    </row>
    <row r="464" s="4" customFormat="1" spans="1:10">
      <c r="A464" s="16">
        <v>5299712</v>
      </c>
      <c r="B464" s="16" t="s">
        <v>1244</v>
      </c>
      <c r="C464" s="16"/>
      <c r="D464" s="16"/>
      <c r="E464" s="16"/>
      <c r="F464" s="16"/>
      <c r="G464" s="16"/>
      <c r="H464" s="16"/>
      <c r="I464" s="16"/>
      <c r="J464" s="16"/>
    </row>
    <row r="465" s="4" customFormat="1" spans="1:10">
      <c r="A465" s="16">
        <v>5299713</v>
      </c>
      <c r="B465" s="16" t="s">
        <v>1244</v>
      </c>
      <c r="C465" s="16"/>
      <c r="D465" s="16"/>
      <c r="E465" s="16"/>
      <c r="F465" s="16"/>
      <c r="G465" s="16"/>
      <c r="H465" s="16"/>
      <c r="I465" s="16"/>
      <c r="J465" s="16"/>
    </row>
    <row r="466" s="4" customFormat="1" spans="1:10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="4" customFormat="1" spans="1:10">
      <c r="A467" s="18"/>
      <c r="B467" s="18"/>
      <c r="C467" s="16"/>
      <c r="D467" s="16"/>
      <c r="E467" s="16"/>
      <c r="F467" s="16"/>
      <c r="G467" s="16"/>
      <c r="H467" s="16"/>
      <c r="I467" s="16"/>
      <c r="J467" s="16"/>
    </row>
    <row r="468" s="4" customFormat="1" spans="1:10">
      <c r="A468" s="16">
        <v>1399000</v>
      </c>
      <c r="B468" s="16" t="s">
        <v>1292</v>
      </c>
      <c r="C468" s="16"/>
      <c r="D468" s="16"/>
      <c r="E468" s="16"/>
      <c r="F468" s="16"/>
      <c r="G468" s="16"/>
      <c r="H468" s="16"/>
      <c r="I468" s="16"/>
      <c r="J468" s="16"/>
    </row>
    <row r="469" s="4" customFormat="1" spans="1:10">
      <c r="A469" s="16">
        <v>1399011</v>
      </c>
      <c r="B469" s="16" t="s">
        <v>1244</v>
      </c>
      <c r="C469" s="16"/>
      <c r="D469" s="16"/>
      <c r="E469" s="16"/>
      <c r="F469" s="16"/>
      <c r="G469" s="16"/>
      <c r="H469" s="16"/>
      <c r="I469" s="16"/>
      <c r="J469" s="16"/>
    </row>
    <row r="470" s="4" customFormat="1" spans="1:10">
      <c r="A470" s="16">
        <v>1399012</v>
      </c>
      <c r="B470" s="16" t="s">
        <v>1244</v>
      </c>
      <c r="C470" s="16"/>
      <c r="D470" s="16"/>
      <c r="E470" s="16"/>
      <c r="F470" s="16"/>
      <c r="G470" s="16"/>
      <c r="H470" s="16"/>
      <c r="I470" s="16"/>
      <c r="J470" s="16"/>
    </row>
    <row r="471" s="4" customFormat="1" spans="1:10">
      <c r="A471" s="16">
        <v>1399013</v>
      </c>
      <c r="B471" s="16" t="s">
        <v>1244</v>
      </c>
      <c r="C471" s="16"/>
      <c r="D471" s="16"/>
      <c r="E471" s="16"/>
      <c r="F471" s="16"/>
      <c r="G471" s="16"/>
      <c r="H471" s="16"/>
      <c r="I471" s="16"/>
      <c r="J471" s="16"/>
    </row>
    <row r="472" s="4" customFormat="1" spans="1:10">
      <c r="A472" s="16">
        <v>1399021</v>
      </c>
      <c r="B472" s="16" t="s">
        <v>1245</v>
      </c>
      <c r="C472" s="16"/>
      <c r="D472" s="16"/>
      <c r="E472" s="16"/>
      <c r="F472" s="16"/>
      <c r="G472" s="16"/>
      <c r="H472" s="16"/>
      <c r="I472" s="16"/>
      <c r="J472" s="16"/>
    </row>
    <row r="473" s="4" customFormat="1" spans="1:10">
      <c r="A473" s="16">
        <v>1399022</v>
      </c>
      <c r="B473" s="16" t="s">
        <v>1245</v>
      </c>
      <c r="C473" s="16"/>
      <c r="D473" s="16"/>
      <c r="E473" s="16"/>
      <c r="F473" s="16"/>
      <c r="G473" s="16"/>
      <c r="H473" s="16"/>
      <c r="I473" s="16"/>
      <c r="J473" s="16"/>
    </row>
    <row r="474" s="4" customFormat="1" spans="1:10">
      <c r="A474" s="16">
        <v>1399023</v>
      </c>
      <c r="B474" s="16" t="s">
        <v>1245</v>
      </c>
      <c r="C474" s="16"/>
      <c r="D474" s="16"/>
      <c r="E474" s="16"/>
      <c r="F474" s="16"/>
      <c r="G474" s="16"/>
      <c r="H474" s="16"/>
      <c r="I474" s="16"/>
      <c r="J474" s="16"/>
    </row>
    <row r="475" s="4" customFormat="1" spans="1:10">
      <c r="A475" s="16">
        <v>1399090</v>
      </c>
      <c r="B475" s="16" t="s">
        <v>1247</v>
      </c>
      <c r="C475" s="16"/>
      <c r="D475" s="16"/>
      <c r="E475" s="16"/>
      <c r="F475" s="16"/>
      <c r="G475" s="16"/>
      <c r="H475" s="16"/>
      <c r="I475" s="16"/>
      <c r="J475" s="16"/>
    </row>
    <row r="476" s="4" customFormat="1" spans="1:10">
      <c r="A476" s="16">
        <v>1499100</v>
      </c>
      <c r="B476" s="16" t="s">
        <v>1293</v>
      </c>
      <c r="C476" s="16"/>
      <c r="D476" s="16"/>
      <c r="E476" s="16"/>
      <c r="F476" s="16"/>
      <c r="G476" s="16"/>
      <c r="H476" s="16"/>
      <c r="I476" s="16"/>
      <c r="J476" s="16"/>
    </row>
    <row r="477" s="4" customFormat="1" spans="1:10">
      <c r="A477" s="16">
        <v>1499111</v>
      </c>
      <c r="B477" s="16" t="s">
        <v>1244</v>
      </c>
      <c r="C477" s="16"/>
      <c r="D477" s="16"/>
      <c r="E477" s="16"/>
      <c r="F477" s="16"/>
      <c r="G477" s="16"/>
      <c r="H477" s="16"/>
      <c r="I477" s="16"/>
      <c r="J477" s="16"/>
    </row>
    <row r="478" s="4" customFormat="1" spans="1:10">
      <c r="A478" s="16">
        <v>1499112</v>
      </c>
      <c r="B478" s="16" t="s">
        <v>1244</v>
      </c>
      <c r="C478" s="16"/>
      <c r="D478" s="16"/>
      <c r="E478" s="16"/>
      <c r="F478" s="16"/>
      <c r="G478" s="16"/>
      <c r="H478" s="16"/>
      <c r="I478" s="16"/>
      <c r="J478" s="16"/>
    </row>
    <row r="479" s="4" customFormat="1" spans="1:10">
      <c r="A479" s="16">
        <v>1499113</v>
      </c>
      <c r="B479" s="16" t="s">
        <v>1244</v>
      </c>
      <c r="C479" s="16"/>
      <c r="D479" s="16"/>
      <c r="E479" s="16"/>
      <c r="F479" s="16"/>
      <c r="G479" s="16"/>
      <c r="H479" s="16"/>
      <c r="I479" s="16"/>
      <c r="J479" s="16"/>
    </row>
    <row r="480" s="4" customFormat="1" spans="1:10">
      <c r="A480" s="16">
        <v>1499121</v>
      </c>
      <c r="B480" s="16" t="s">
        <v>1245</v>
      </c>
      <c r="C480" s="16"/>
      <c r="D480" s="16"/>
      <c r="E480" s="16"/>
      <c r="F480" s="16"/>
      <c r="G480" s="16"/>
      <c r="H480" s="16"/>
      <c r="I480" s="16"/>
      <c r="J480" s="16"/>
    </row>
    <row r="481" s="4" customFormat="1" spans="1:10">
      <c r="A481" s="16">
        <v>1499122</v>
      </c>
      <c r="B481" s="16" t="s">
        <v>1245</v>
      </c>
      <c r="C481" s="16"/>
      <c r="D481" s="16"/>
      <c r="E481" s="16"/>
      <c r="F481" s="16"/>
      <c r="G481" s="16"/>
      <c r="H481" s="16"/>
      <c r="I481" s="16"/>
      <c r="J481" s="16"/>
    </row>
    <row r="482" s="4" customFormat="1" spans="1:10">
      <c r="A482" s="16">
        <v>1499123</v>
      </c>
      <c r="B482" s="16" t="s">
        <v>1245</v>
      </c>
      <c r="C482" s="16"/>
      <c r="D482" s="16"/>
      <c r="E482" s="16"/>
      <c r="F482" s="16"/>
      <c r="G482" s="16"/>
      <c r="H482" s="16"/>
      <c r="I482" s="16"/>
      <c r="J482" s="16"/>
    </row>
    <row r="483" s="4" customFormat="1" spans="1:10">
      <c r="A483" s="16">
        <v>1199200</v>
      </c>
      <c r="B483" s="16" t="s">
        <v>1294</v>
      </c>
      <c r="C483" s="16"/>
      <c r="D483" s="16"/>
      <c r="E483" s="16"/>
      <c r="F483" s="16"/>
      <c r="G483" s="16"/>
      <c r="H483" s="16"/>
      <c r="I483" s="16"/>
      <c r="J483" s="16"/>
    </row>
    <row r="484" s="4" customFormat="1" spans="1:10">
      <c r="A484" s="16">
        <v>1199211</v>
      </c>
      <c r="B484" s="16" t="s">
        <v>1244</v>
      </c>
      <c r="C484" s="16"/>
      <c r="D484" s="16"/>
      <c r="E484" s="16"/>
      <c r="F484" s="16"/>
      <c r="G484" s="16"/>
      <c r="H484" s="16"/>
      <c r="I484" s="16"/>
      <c r="J484" s="16"/>
    </row>
    <row r="485" s="4" customFormat="1" spans="1:10">
      <c r="A485" s="16">
        <v>1199212</v>
      </c>
      <c r="B485" s="16" t="s">
        <v>1244</v>
      </c>
      <c r="C485" s="16"/>
      <c r="D485" s="16"/>
      <c r="E485" s="16"/>
      <c r="F485" s="16"/>
      <c r="G485" s="16"/>
      <c r="H485" s="16"/>
      <c r="I485" s="16"/>
      <c r="J485" s="16"/>
    </row>
    <row r="486" s="4" customFormat="1" spans="1:10">
      <c r="A486" s="16">
        <v>1199213</v>
      </c>
      <c r="B486" s="16" t="s">
        <v>1244</v>
      </c>
      <c r="C486" s="16"/>
      <c r="D486" s="16"/>
      <c r="E486" s="16"/>
      <c r="F486" s="16"/>
      <c r="G486" s="16"/>
      <c r="H486" s="16"/>
      <c r="I486" s="16"/>
      <c r="J486" s="16"/>
    </row>
    <row r="487" s="4" customFormat="1" spans="1:10">
      <c r="A487" s="16">
        <v>1199221</v>
      </c>
      <c r="B487" s="16" t="s">
        <v>180</v>
      </c>
      <c r="C487" s="16"/>
      <c r="D487" s="16"/>
      <c r="E487" s="16"/>
      <c r="F487" s="16"/>
      <c r="G487" s="16"/>
      <c r="H487" s="16"/>
      <c r="I487" s="16"/>
      <c r="J487" s="16"/>
    </row>
    <row r="488" s="4" customFormat="1" spans="1:10">
      <c r="A488" s="19">
        <v>1199222</v>
      </c>
      <c r="B488" s="19" t="s">
        <v>180</v>
      </c>
      <c r="C488" s="19"/>
      <c r="D488" s="19"/>
      <c r="E488" s="19"/>
      <c r="F488" s="19"/>
      <c r="G488" s="19"/>
      <c r="H488" s="19"/>
      <c r="I488" s="19"/>
      <c r="J488" s="19"/>
    </row>
    <row r="489" s="4" customFormat="1" spans="1:10">
      <c r="A489" s="16">
        <v>1199223</v>
      </c>
      <c r="B489" s="16" t="s">
        <v>180</v>
      </c>
      <c r="C489" s="16"/>
      <c r="D489" s="16"/>
      <c r="E489" s="16"/>
      <c r="F489" s="16"/>
      <c r="G489" s="16"/>
      <c r="H489" s="16"/>
      <c r="I489" s="16"/>
      <c r="J489" s="16"/>
    </row>
    <row r="490" s="4" customFormat="1" spans="1:10">
      <c r="A490" s="16">
        <v>2299000</v>
      </c>
      <c r="B490" s="16" t="s">
        <v>1295</v>
      </c>
      <c r="C490" s="16"/>
      <c r="D490" s="16"/>
      <c r="E490" s="16"/>
      <c r="F490" s="16"/>
      <c r="G490" s="16"/>
      <c r="H490" s="16"/>
      <c r="I490" s="16"/>
      <c r="J490" s="16"/>
    </row>
    <row r="491" s="5" customFormat="1" spans="1:10">
      <c r="A491" s="16">
        <v>2299011</v>
      </c>
      <c r="B491" s="16" t="s">
        <v>1244</v>
      </c>
      <c r="C491" s="16"/>
      <c r="D491" s="16"/>
      <c r="E491" s="16"/>
      <c r="F491" s="16"/>
      <c r="G491" s="16"/>
      <c r="H491" s="16"/>
      <c r="I491" s="16"/>
      <c r="J491" s="16"/>
    </row>
    <row r="492" s="4" customFormat="1" spans="1:10">
      <c r="A492" s="16">
        <v>2299012</v>
      </c>
      <c r="B492" s="16" t="s">
        <v>1244</v>
      </c>
      <c r="C492" s="16"/>
      <c r="D492" s="16"/>
      <c r="E492" s="16"/>
      <c r="F492" s="16"/>
      <c r="G492" s="16"/>
      <c r="H492" s="16"/>
      <c r="I492" s="16"/>
      <c r="J492" s="16"/>
    </row>
    <row r="493" s="4" customFormat="1" spans="1:10">
      <c r="A493" s="16">
        <v>2299013</v>
      </c>
      <c r="B493" s="16" t="s">
        <v>1244</v>
      </c>
      <c r="C493" s="16"/>
      <c r="D493" s="16"/>
      <c r="E493" s="16"/>
      <c r="F493" s="16"/>
      <c r="G493" s="16"/>
      <c r="H493" s="16"/>
      <c r="I493" s="16"/>
      <c r="J493" s="16"/>
    </row>
    <row r="494" s="4" customFormat="1" spans="1:10">
      <c r="A494" s="16">
        <v>2299021</v>
      </c>
      <c r="B494" s="16" t="s">
        <v>1245</v>
      </c>
      <c r="C494" s="16"/>
      <c r="D494" s="16"/>
      <c r="E494" s="16"/>
      <c r="F494" s="16"/>
      <c r="G494" s="16"/>
      <c r="H494" s="16"/>
      <c r="I494" s="16"/>
      <c r="J494" s="16"/>
    </row>
    <row r="495" s="4" customFormat="1" spans="1:10">
      <c r="A495" s="18">
        <v>2299022</v>
      </c>
      <c r="B495" s="20" t="s">
        <v>1245</v>
      </c>
      <c r="C495" s="19"/>
      <c r="D495" s="19"/>
      <c r="E495" s="19"/>
      <c r="F495" s="19"/>
      <c r="G495" s="19"/>
      <c r="H495" s="19"/>
      <c r="I495" s="19"/>
      <c r="J495" s="19"/>
    </row>
    <row r="496" s="4" customFormat="1" spans="1:10">
      <c r="A496" s="16">
        <v>2299023</v>
      </c>
      <c r="B496" s="16" t="s">
        <v>1245</v>
      </c>
      <c r="C496" s="16"/>
      <c r="D496" s="16"/>
      <c r="E496" s="16"/>
      <c r="F496" s="16"/>
      <c r="G496" s="16"/>
      <c r="H496" s="16"/>
      <c r="I496" s="16"/>
      <c r="J496" s="16"/>
    </row>
    <row r="497" s="4" customFormat="1" spans="1:10">
      <c r="A497" s="16">
        <v>2399100</v>
      </c>
      <c r="B497" s="16" t="s">
        <v>1296</v>
      </c>
      <c r="C497" s="16"/>
      <c r="D497" s="16"/>
      <c r="E497" s="16"/>
      <c r="F497" s="16"/>
      <c r="G497" s="16"/>
      <c r="H497" s="16"/>
      <c r="I497" s="16"/>
      <c r="J497" s="16"/>
    </row>
    <row r="498" s="5" customFormat="1" spans="1:10">
      <c r="A498" s="16">
        <v>2399111</v>
      </c>
      <c r="B498" s="16" t="s">
        <v>1244</v>
      </c>
      <c r="C498" s="16"/>
      <c r="D498" s="16"/>
      <c r="E498" s="16"/>
      <c r="F498" s="16"/>
      <c r="G498" s="16"/>
      <c r="H498" s="16"/>
      <c r="I498" s="16"/>
      <c r="J498" s="16"/>
    </row>
    <row r="499" s="4" customFormat="1" spans="1:10">
      <c r="A499" s="16">
        <v>2399112</v>
      </c>
      <c r="B499" s="16" t="s">
        <v>1244</v>
      </c>
      <c r="C499" s="16"/>
      <c r="D499" s="16"/>
      <c r="E499" s="16"/>
      <c r="F499" s="16"/>
      <c r="G499" s="16"/>
      <c r="H499" s="16"/>
      <c r="I499" s="16"/>
      <c r="J499" s="16"/>
    </row>
    <row r="500" s="4" customFormat="1" spans="1:10">
      <c r="A500" s="16">
        <v>2399113</v>
      </c>
      <c r="B500" s="16" t="s">
        <v>1244</v>
      </c>
      <c r="C500" s="16"/>
      <c r="D500" s="16"/>
      <c r="E500" s="16"/>
      <c r="F500" s="16"/>
      <c r="G500" s="16"/>
      <c r="H500" s="16"/>
      <c r="I500" s="16"/>
      <c r="J500" s="16"/>
    </row>
    <row r="501" s="4" customFormat="1" spans="1:10">
      <c r="A501" s="16">
        <v>2399121</v>
      </c>
      <c r="B501" s="16" t="s">
        <v>1245</v>
      </c>
      <c r="C501" s="16"/>
      <c r="D501" s="16"/>
      <c r="E501" s="16"/>
      <c r="F501" s="16"/>
      <c r="G501" s="16"/>
      <c r="H501" s="16"/>
      <c r="I501" s="16"/>
      <c r="J501" s="16"/>
    </row>
    <row r="502" s="4" customFormat="1" spans="1:10">
      <c r="A502" s="19">
        <v>2399122</v>
      </c>
      <c r="B502" s="19" t="s">
        <v>1245</v>
      </c>
      <c r="C502" s="19"/>
      <c r="D502" s="19"/>
      <c r="E502" s="19"/>
      <c r="F502" s="19"/>
      <c r="G502" s="19"/>
      <c r="H502" s="19"/>
      <c r="I502" s="19"/>
      <c r="J502" s="19"/>
    </row>
    <row r="503" s="4" customFormat="1" spans="1:10">
      <c r="A503" s="16">
        <v>2399123</v>
      </c>
      <c r="B503" s="16" t="s">
        <v>1245</v>
      </c>
      <c r="C503" s="16"/>
      <c r="D503" s="16"/>
      <c r="E503" s="16"/>
      <c r="F503" s="16"/>
      <c r="G503" s="16"/>
      <c r="H503" s="16"/>
      <c r="I503" s="16"/>
      <c r="J503" s="16"/>
    </row>
    <row r="504" s="4" customFormat="1" spans="1:10">
      <c r="A504" s="16">
        <v>2499200</v>
      </c>
      <c r="B504" s="16" t="s">
        <v>1297</v>
      </c>
      <c r="C504" s="16"/>
      <c r="D504" s="16"/>
      <c r="E504" s="16"/>
      <c r="F504" s="16"/>
      <c r="G504" s="16"/>
      <c r="H504" s="16"/>
      <c r="I504" s="16"/>
      <c r="J504" s="16"/>
    </row>
    <row r="505" s="5" customFormat="1" spans="1:10">
      <c r="A505" s="16">
        <v>2499211</v>
      </c>
      <c r="B505" s="16" t="s">
        <v>1244</v>
      </c>
      <c r="C505" s="16"/>
      <c r="D505" s="16"/>
      <c r="E505" s="16"/>
      <c r="F505" s="16"/>
      <c r="G505" s="16"/>
      <c r="H505" s="16"/>
      <c r="I505" s="16"/>
      <c r="J505" s="16"/>
    </row>
    <row r="506" s="4" customFormat="1" spans="1:10">
      <c r="A506" s="16">
        <v>2499212</v>
      </c>
      <c r="B506" s="16" t="s">
        <v>1244</v>
      </c>
      <c r="C506" s="16"/>
      <c r="D506" s="16"/>
      <c r="E506" s="16"/>
      <c r="F506" s="16"/>
      <c r="G506" s="16"/>
      <c r="H506" s="16"/>
      <c r="I506" s="16"/>
      <c r="J506" s="16"/>
    </row>
    <row r="507" s="4" customFormat="1" spans="1:10">
      <c r="A507" s="16">
        <v>2499213</v>
      </c>
      <c r="B507" s="16" t="s">
        <v>1244</v>
      </c>
      <c r="C507" s="16"/>
      <c r="D507" s="16"/>
      <c r="E507" s="16"/>
      <c r="F507" s="16"/>
      <c r="G507" s="16"/>
      <c r="H507" s="16"/>
      <c r="I507" s="16"/>
      <c r="J507" s="16"/>
    </row>
    <row r="508" s="4" customFormat="1" spans="1:10">
      <c r="A508" s="16">
        <v>2499221</v>
      </c>
      <c r="B508" s="16" t="s">
        <v>1245</v>
      </c>
      <c r="C508" s="16"/>
      <c r="D508" s="16"/>
      <c r="E508" s="16"/>
      <c r="F508" s="16"/>
      <c r="G508" s="16"/>
      <c r="H508" s="16"/>
      <c r="I508" s="16"/>
      <c r="J508" s="16"/>
    </row>
    <row r="509" s="4" customFormat="1" spans="1:10">
      <c r="A509" s="16">
        <v>2499222</v>
      </c>
      <c r="B509" s="16" t="s">
        <v>1245</v>
      </c>
      <c r="C509" s="16"/>
      <c r="D509" s="16"/>
      <c r="E509" s="16"/>
      <c r="F509" s="16"/>
      <c r="G509" s="16"/>
      <c r="H509" s="16"/>
      <c r="I509" s="16"/>
      <c r="J509" s="16"/>
    </row>
    <row r="510" s="4" customFormat="1" spans="1:10">
      <c r="A510" s="16">
        <v>2499223</v>
      </c>
      <c r="B510" s="16" t="s">
        <v>1245</v>
      </c>
      <c r="C510" s="16"/>
      <c r="D510" s="16"/>
      <c r="E510" s="16"/>
      <c r="F510" s="16"/>
      <c r="G510" s="16"/>
      <c r="H510" s="16"/>
      <c r="I510" s="16"/>
      <c r="J510" s="16"/>
    </row>
    <row r="511" s="4" customFormat="1" spans="1:10">
      <c r="A511" s="16">
        <v>2499290</v>
      </c>
      <c r="B511" s="16" t="s">
        <v>1247</v>
      </c>
      <c r="C511" s="16"/>
      <c r="D511" s="16"/>
      <c r="E511" s="16"/>
      <c r="F511" s="16"/>
      <c r="G511" s="16"/>
      <c r="H511" s="16"/>
      <c r="I511" s="16"/>
      <c r="J511" s="16"/>
    </row>
    <row r="512" s="4" customFormat="1" spans="1:10">
      <c r="A512" s="16">
        <v>3399000</v>
      </c>
      <c r="B512" s="16" t="s">
        <v>1298</v>
      </c>
      <c r="C512" s="16"/>
      <c r="D512" s="16"/>
      <c r="E512" s="16"/>
      <c r="F512" s="16"/>
      <c r="G512" s="16"/>
      <c r="H512" s="16"/>
      <c r="I512" s="16"/>
      <c r="J512" s="16"/>
    </row>
    <row r="513" s="4" customFormat="1" spans="1:10">
      <c r="A513" s="16">
        <v>3399011</v>
      </c>
      <c r="B513" s="16" t="s">
        <v>1244</v>
      </c>
      <c r="C513" s="16"/>
      <c r="D513" s="16"/>
      <c r="E513" s="16"/>
      <c r="F513" s="16"/>
      <c r="G513" s="16"/>
      <c r="H513" s="16"/>
      <c r="I513" s="16"/>
      <c r="J513" s="16"/>
    </row>
    <row r="514" s="4" customFormat="1" spans="1:10">
      <c r="A514" s="16">
        <v>3399012</v>
      </c>
      <c r="B514" s="16" t="s">
        <v>1244</v>
      </c>
      <c r="C514" s="16"/>
      <c r="D514" s="16"/>
      <c r="E514" s="16"/>
      <c r="F514" s="16"/>
      <c r="G514" s="16"/>
      <c r="H514" s="16"/>
      <c r="I514" s="16"/>
      <c r="J514" s="16"/>
    </row>
    <row r="515" s="4" customFormat="1" spans="1:10">
      <c r="A515" s="16">
        <v>3399013</v>
      </c>
      <c r="B515" s="16" t="s">
        <v>1244</v>
      </c>
      <c r="C515" s="16"/>
      <c r="D515" s="16"/>
      <c r="E515" s="16"/>
      <c r="F515" s="16"/>
      <c r="G515" s="16"/>
      <c r="H515" s="16"/>
      <c r="I515" s="16"/>
      <c r="J515" s="16"/>
    </row>
    <row r="516" s="4" customFormat="1" spans="1:10">
      <c r="A516" s="16">
        <v>3399021</v>
      </c>
      <c r="B516" s="16" t="s">
        <v>1245</v>
      </c>
      <c r="C516" s="16"/>
      <c r="D516" s="16"/>
      <c r="E516" s="16"/>
      <c r="F516" s="16"/>
      <c r="G516" s="16"/>
      <c r="H516" s="16"/>
      <c r="I516" s="16"/>
      <c r="J516" s="16"/>
    </row>
    <row r="517" s="4" customFormat="1" spans="1:10">
      <c r="A517" s="16">
        <v>3399022</v>
      </c>
      <c r="B517" s="16" t="s">
        <v>1245</v>
      </c>
      <c r="C517" s="16"/>
      <c r="D517" s="16"/>
      <c r="E517" s="16"/>
      <c r="F517" s="16"/>
      <c r="G517" s="16"/>
      <c r="H517" s="16"/>
      <c r="I517" s="16"/>
      <c r="J517" s="16"/>
    </row>
    <row r="518" s="4" customFormat="1" spans="1:10">
      <c r="A518" s="16">
        <v>3399023</v>
      </c>
      <c r="B518" s="16" t="s">
        <v>1245</v>
      </c>
      <c r="C518" s="16"/>
      <c r="D518" s="16"/>
      <c r="E518" s="16"/>
      <c r="F518" s="16"/>
      <c r="G518" s="16"/>
      <c r="H518" s="16"/>
      <c r="I518" s="16"/>
      <c r="J518" s="16"/>
    </row>
    <row r="519" s="4" customFormat="1" spans="1:10">
      <c r="A519" s="16">
        <v>3199100</v>
      </c>
      <c r="B519" s="16" t="s">
        <v>1299</v>
      </c>
      <c r="C519" s="16"/>
      <c r="D519" s="16"/>
      <c r="E519" s="16"/>
      <c r="F519" s="16"/>
      <c r="G519" s="16"/>
      <c r="H519" s="16"/>
      <c r="I519" s="16"/>
      <c r="J519" s="16"/>
    </row>
    <row r="520" s="4" customFormat="1" spans="1:10">
      <c r="A520" s="16">
        <v>3199111</v>
      </c>
      <c r="B520" s="16" t="s">
        <v>1244</v>
      </c>
      <c r="C520" s="16"/>
      <c r="D520" s="16"/>
      <c r="E520" s="16"/>
      <c r="F520" s="16"/>
      <c r="G520" s="16"/>
      <c r="H520" s="16"/>
      <c r="I520" s="16"/>
      <c r="J520" s="16"/>
    </row>
    <row r="521" s="4" customFormat="1" spans="1:10">
      <c r="A521" s="16">
        <v>3199112</v>
      </c>
      <c r="B521" s="16" t="s">
        <v>1244</v>
      </c>
      <c r="C521" s="16"/>
      <c r="D521" s="16"/>
      <c r="E521" s="16"/>
      <c r="F521" s="16"/>
      <c r="G521" s="16"/>
      <c r="H521" s="16"/>
      <c r="I521" s="16"/>
      <c r="J521" s="16"/>
    </row>
    <row r="522" s="4" customFormat="1" spans="1:10">
      <c r="A522" s="16">
        <v>3199113</v>
      </c>
      <c r="B522" s="16" t="s">
        <v>1244</v>
      </c>
      <c r="C522" s="16"/>
      <c r="D522" s="16"/>
      <c r="E522" s="16"/>
      <c r="F522" s="16"/>
      <c r="G522" s="16"/>
      <c r="H522" s="16"/>
      <c r="I522" s="16"/>
      <c r="J522" s="16"/>
    </row>
    <row r="523" s="4" customFormat="1" spans="1:10">
      <c r="A523" s="16">
        <v>3199121</v>
      </c>
      <c r="B523" s="16" t="s">
        <v>180</v>
      </c>
      <c r="C523" s="16"/>
      <c r="D523" s="16"/>
      <c r="E523" s="16"/>
      <c r="F523" s="16"/>
      <c r="G523" s="16"/>
      <c r="H523" s="16"/>
      <c r="I523" s="16"/>
      <c r="J523" s="16"/>
    </row>
    <row r="524" s="4" customFormat="1" spans="1:10">
      <c r="A524" s="16">
        <v>3199122</v>
      </c>
      <c r="B524" s="16" t="s">
        <v>180</v>
      </c>
      <c r="C524" s="16"/>
      <c r="D524" s="16"/>
      <c r="E524" s="16"/>
      <c r="F524" s="16"/>
      <c r="G524" s="16"/>
      <c r="H524" s="16"/>
      <c r="I524" s="16"/>
      <c r="J524" s="16"/>
    </row>
    <row r="525" s="4" customFormat="1" spans="1:10">
      <c r="A525" s="16">
        <v>3199123</v>
      </c>
      <c r="B525" s="16" t="s">
        <v>180</v>
      </c>
      <c r="C525" s="16"/>
      <c r="D525" s="16"/>
      <c r="E525" s="16"/>
      <c r="F525" s="16"/>
      <c r="G525" s="16"/>
      <c r="H525" s="16"/>
      <c r="I525" s="16"/>
      <c r="J525" s="16"/>
    </row>
    <row r="526" s="4" customFormat="1" spans="1:10">
      <c r="A526" s="16">
        <v>3299200</v>
      </c>
      <c r="B526" s="16" t="s">
        <v>1300</v>
      </c>
      <c r="C526" s="16"/>
      <c r="D526" s="16"/>
      <c r="E526" s="16"/>
      <c r="F526" s="16"/>
      <c r="G526" s="16"/>
      <c r="H526" s="16"/>
      <c r="I526" s="16"/>
      <c r="J526" s="16"/>
    </row>
    <row r="527" s="4" customFormat="1" spans="1:10">
      <c r="A527" s="16">
        <v>3299211</v>
      </c>
      <c r="B527" s="16" t="s">
        <v>1244</v>
      </c>
      <c r="C527" s="16"/>
      <c r="D527" s="16"/>
      <c r="E527" s="16"/>
      <c r="F527" s="16"/>
      <c r="G527" s="16"/>
      <c r="H527" s="16"/>
      <c r="I527" s="16"/>
      <c r="J527" s="16"/>
    </row>
    <row r="528" s="4" customFormat="1" spans="1:10">
      <c r="A528" s="16">
        <v>3299212</v>
      </c>
      <c r="B528" s="16" t="s">
        <v>1244</v>
      </c>
      <c r="C528" s="16"/>
      <c r="D528" s="16"/>
      <c r="E528" s="16"/>
      <c r="F528" s="16"/>
      <c r="G528" s="16"/>
      <c r="H528" s="16"/>
      <c r="I528" s="16"/>
      <c r="J528" s="16"/>
    </row>
    <row r="529" s="4" customFormat="1" spans="1:10">
      <c r="A529" s="16">
        <v>3299213</v>
      </c>
      <c r="B529" s="16" t="s">
        <v>1244</v>
      </c>
      <c r="C529" s="16"/>
      <c r="D529" s="16"/>
      <c r="E529" s="16"/>
      <c r="F529" s="16"/>
      <c r="G529" s="16"/>
      <c r="H529" s="16"/>
      <c r="I529" s="16"/>
      <c r="J529" s="16"/>
    </row>
    <row r="530" s="4" customFormat="1" spans="1:10">
      <c r="A530" s="16">
        <v>3299221</v>
      </c>
      <c r="B530" s="16" t="s">
        <v>180</v>
      </c>
      <c r="C530" s="16"/>
      <c r="D530" s="16"/>
      <c r="E530" s="16"/>
      <c r="F530" s="16"/>
      <c r="G530" s="16"/>
      <c r="H530" s="16"/>
      <c r="I530" s="16"/>
      <c r="J530" s="16"/>
    </row>
    <row r="531" s="4" customFormat="1" spans="1:10">
      <c r="A531" s="16">
        <v>3299222</v>
      </c>
      <c r="B531" s="16" t="s">
        <v>180</v>
      </c>
      <c r="C531" s="16"/>
      <c r="D531" s="16"/>
      <c r="E531" s="16"/>
      <c r="F531" s="16"/>
      <c r="G531" s="16"/>
      <c r="H531" s="16"/>
      <c r="I531" s="16"/>
      <c r="J531" s="16"/>
    </row>
    <row r="532" s="4" customFormat="1" spans="1:10">
      <c r="A532" s="16">
        <v>3299223</v>
      </c>
      <c r="B532" s="16" t="s">
        <v>180</v>
      </c>
      <c r="C532" s="16"/>
      <c r="D532" s="16"/>
      <c r="E532" s="16"/>
      <c r="F532" s="16"/>
      <c r="G532" s="16"/>
      <c r="H532" s="16"/>
      <c r="I532" s="16"/>
      <c r="J532" s="16"/>
    </row>
    <row r="533" s="4" customFormat="1" spans="1:10">
      <c r="A533" s="16">
        <v>4299000</v>
      </c>
      <c r="B533" s="16" t="s">
        <v>1301</v>
      </c>
      <c r="C533" s="16"/>
      <c r="D533" s="16"/>
      <c r="E533" s="16"/>
      <c r="F533" s="16"/>
      <c r="G533" s="16"/>
      <c r="H533" s="16"/>
      <c r="I533" s="16"/>
      <c r="J533" s="16"/>
    </row>
    <row r="534" s="4" customFormat="1" ht="39.75" customHeight="1" spans="1:10">
      <c r="A534" s="16">
        <v>4299011</v>
      </c>
      <c r="B534" s="16" t="s">
        <v>1244</v>
      </c>
      <c r="C534" s="16"/>
      <c r="D534" s="16"/>
      <c r="E534" s="16"/>
      <c r="F534" s="16"/>
      <c r="G534" s="16"/>
      <c r="H534" s="16"/>
      <c r="I534" s="16"/>
      <c r="J534" s="16"/>
    </row>
    <row r="535" s="4" customFormat="1" ht="39.75" customHeight="1" spans="1:10">
      <c r="A535" s="16">
        <v>4299012</v>
      </c>
      <c r="B535" s="16" t="s">
        <v>1244</v>
      </c>
      <c r="C535" s="16"/>
      <c r="D535" s="16"/>
      <c r="E535" s="16"/>
      <c r="F535" s="16"/>
      <c r="G535" s="16"/>
      <c r="H535" s="16"/>
      <c r="I535" s="16"/>
      <c r="J535" s="16"/>
    </row>
    <row r="536" s="4" customFormat="1" ht="39.75" customHeight="1" spans="1:10">
      <c r="A536" s="16">
        <v>4299013</v>
      </c>
      <c r="B536" s="16" t="s">
        <v>1244</v>
      </c>
      <c r="C536" s="16"/>
      <c r="D536" s="16"/>
      <c r="E536" s="16"/>
      <c r="F536" s="16"/>
      <c r="G536" s="16"/>
      <c r="H536" s="16"/>
      <c r="I536" s="16"/>
      <c r="J536" s="16"/>
    </row>
    <row r="537" s="4" customFormat="1" spans="1:10">
      <c r="A537" s="16">
        <v>4299021</v>
      </c>
      <c r="B537" s="16" t="s">
        <v>1245</v>
      </c>
      <c r="C537" s="16"/>
      <c r="D537" s="16"/>
      <c r="E537" s="16"/>
      <c r="F537" s="16"/>
      <c r="G537" s="16"/>
      <c r="H537" s="16"/>
      <c r="I537" s="16"/>
      <c r="J537" s="16"/>
    </row>
    <row r="538" s="4" customFormat="1" spans="1:10">
      <c r="A538" s="16">
        <v>4299022</v>
      </c>
      <c r="B538" s="16" t="s">
        <v>1245</v>
      </c>
      <c r="C538" s="16"/>
      <c r="D538" s="16"/>
      <c r="E538" s="16"/>
      <c r="F538" s="16"/>
      <c r="G538" s="16"/>
      <c r="H538" s="16"/>
      <c r="I538" s="16"/>
      <c r="J538" s="16"/>
    </row>
    <row r="539" s="4" customFormat="1" spans="1:10">
      <c r="A539" s="16">
        <v>4299023</v>
      </c>
      <c r="B539" s="16" t="s">
        <v>1245</v>
      </c>
      <c r="C539" s="16"/>
      <c r="D539" s="16"/>
      <c r="E539" s="16"/>
      <c r="F539" s="16"/>
      <c r="G539" s="16"/>
      <c r="H539" s="16"/>
      <c r="I539" s="16"/>
      <c r="J539" s="16"/>
    </row>
    <row r="540" s="4" customFormat="1" spans="1:10">
      <c r="A540" s="16">
        <v>4399100</v>
      </c>
      <c r="B540" s="16" t="s">
        <v>1302</v>
      </c>
      <c r="C540" s="16"/>
      <c r="D540" s="16"/>
      <c r="E540" s="16"/>
      <c r="F540" s="16"/>
      <c r="G540" s="16"/>
      <c r="H540" s="16"/>
      <c r="I540" s="16"/>
      <c r="J540" s="16"/>
    </row>
    <row r="541" s="4" customFormat="1" ht="39.75" customHeight="1" spans="1:10">
      <c r="A541" s="16">
        <v>4399111</v>
      </c>
      <c r="B541" s="16" t="s">
        <v>1244</v>
      </c>
      <c r="C541" s="16"/>
      <c r="D541" s="16"/>
      <c r="E541" s="16"/>
      <c r="F541" s="16"/>
      <c r="G541" s="16"/>
      <c r="H541" s="16"/>
      <c r="I541" s="16"/>
      <c r="J541" s="16"/>
    </row>
    <row r="542" s="4" customFormat="1" ht="39.75" customHeight="1" spans="1:10">
      <c r="A542" s="16">
        <v>4399112</v>
      </c>
      <c r="B542" s="16" t="s">
        <v>1244</v>
      </c>
      <c r="C542" s="16"/>
      <c r="D542" s="16"/>
      <c r="E542" s="16"/>
      <c r="F542" s="16"/>
      <c r="G542" s="16"/>
      <c r="H542" s="16"/>
      <c r="I542" s="16"/>
      <c r="J542" s="16"/>
    </row>
    <row r="543" s="4" customFormat="1" ht="39.75" customHeight="1" spans="1:10">
      <c r="A543" s="16">
        <v>4399113</v>
      </c>
      <c r="B543" s="16" t="s">
        <v>1244</v>
      </c>
      <c r="C543" s="16"/>
      <c r="D543" s="16"/>
      <c r="E543" s="16"/>
      <c r="F543" s="16"/>
      <c r="G543" s="16"/>
      <c r="H543" s="16"/>
      <c r="I543" s="16"/>
      <c r="J543" s="16"/>
    </row>
    <row r="544" s="4" customFormat="1" spans="1:10">
      <c r="A544" s="16">
        <v>4399121</v>
      </c>
      <c r="B544" s="16" t="s">
        <v>1245</v>
      </c>
      <c r="C544" s="16"/>
      <c r="D544" s="16"/>
      <c r="E544" s="16"/>
      <c r="F544" s="16"/>
      <c r="G544" s="16"/>
      <c r="H544" s="16"/>
      <c r="I544" s="16"/>
      <c r="J544" s="16"/>
    </row>
    <row r="545" s="4" customFormat="1" spans="1:10">
      <c r="A545" s="16">
        <v>4399122</v>
      </c>
      <c r="B545" s="16" t="s">
        <v>1245</v>
      </c>
      <c r="C545" s="16"/>
      <c r="D545" s="16"/>
      <c r="E545" s="16"/>
      <c r="F545" s="16"/>
      <c r="G545" s="16"/>
      <c r="H545" s="16"/>
      <c r="I545" s="16"/>
      <c r="J545" s="16"/>
    </row>
    <row r="546" s="4" customFormat="1" spans="1:10">
      <c r="A546" s="16">
        <v>4399123</v>
      </c>
      <c r="B546" s="16" t="s">
        <v>1245</v>
      </c>
      <c r="C546" s="16"/>
      <c r="D546" s="16"/>
      <c r="E546" s="16"/>
      <c r="F546" s="16"/>
      <c r="G546" s="16"/>
      <c r="H546" s="16"/>
      <c r="I546" s="16"/>
      <c r="J546" s="16"/>
    </row>
    <row r="547" s="4" customFormat="1" spans="1:10">
      <c r="A547" s="16">
        <v>4499200</v>
      </c>
      <c r="B547" s="16" t="s">
        <v>1303</v>
      </c>
      <c r="C547" s="16"/>
      <c r="D547" s="16"/>
      <c r="E547" s="16"/>
      <c r="F547" s="16"/>
      <c r="G547" s="16"/>
      <c r="H547" s="16"/>
      <c r="I547" s="16"/>
      <c r="J547" s="16"/>
    </row>
    <row r="548" s="4" customFormat="1" ht="39.75" customHeight="1" spans="1:10">
      <c r="A548" s="16">
        <v>4499211</v>
      </c>
      <c r="B548" s="16" t="s">
        <v>1244</v>
      </c>
      <c r="C548" s="16"/>
      <c r="D548" s="16"/>
      <c r="E548" s="16"/>
      <c r="F548" s="16"/>
      <c r="G548" s="16"/>
      <c r="H548" s="16"/>
      <c r="I548" s="16"/>
      <c r="J548" s="16"/>
    </row>
    <row r="549" s="4" customFormat="1" ht="39.75" customHeight="1" spans="1:10">
      <c r="A549" s="16">
        <v>4499212</v>
      </c>
      <c r="B549" s="16" t="s">
        <v>1244</v>
      </c>
      <c r="C549" s="16"/>
      <c r="D549" s="16"/>
      <c r="E549" s="16"/>
      <c r="F549" s="16"/>
      <c r="G549" s="16"/>
      <c r="H549" s="16"/>
      <c r="I549" s="16"/>
      <c r="J549" s="16"/>
    </row>
    <row r="550" s="4" customFormat="1" ht="39.75" customHeight="1" spans="1:10">
      <c r="A550" s="16">
        <v>4499213</v>
      </c>
      <c r="B550" s="16" t="s">
        <v>1244</v>
      </c>
      <c r="C550" s="16"/>
      <c r="D550" s="16"/>
      <c r="E550" s="16"/>
      <c r="F550" s="16"/>
      <c r="G550" s="16"/>
      <c r="H550" s="16"/>
      <c r="I550" s="16"/>
      <c r="J550" s="16"/>
    </row>
    <row r="551" s="4" customFormat="1" spans="1:10">
      <c r="A551" s="16">
        <v>4499221</v>
      </c>
      <c r="B551" s="16" t="s">
        <v>1245</v>
      </c>
      <c r="C551" s="16"/>
      <c r="D551" s="16"/>
      <c r="E551" s="16"/>
      <c r="F551" s="16"/>
      <c r="G551" s="16"/>
      <c r="H551" s="16"/>
      <c r="I551" s="16"/>
      <c r="J551" s="16"/>
    </row>
    <row r="552" s="4" customFormat="1" spans="1:10">
      <c r="A552" s="16">
        <v>4499222</v>
      </c>
      <c r="B552" s="16" t="s">
        <v>1245</v>
      </c>
      <c r="C552" s="16"/>
      <c r="D552" s="16"/>
      <c r="E552" s="16"/>
      <c r="F552" s="16"/>
      <c r="G552" s="16"/>
      <c r="H552" s="16"/>
      <c r="I552" s="16"/>
      <c r="J552" s="16"/>
    </row>
    <row r="553" s="4" customFormat="1" spans="1:10">
      <c r="A553" s="16">
        <v>4499223</v>
      </c>
      <c r="B553" s="16" t="s">
        <v>1245</v>
      </c>
      <c r="C553" s="16"/>
      <c r="D553" s="16"/>
      <c r="E553" s="16"/>
      <c r="F553" s="16"/>
      <c r="G553" s="16"/>
      <c r="H553" s="16"/>
      <c r="I553" s="16"/>
      <c r="J553" s="16"/>
    </row>
    <row r="554" s="4" customFormat="1" spans="1:10">
      <c r="A554" s="16">
        <v>5199000</v>
      </c>
      <c r="B554" s="16" t="s">
        <v>1304</v>
      </c>
      <c r="C554" s="16"/>
      <c r="D554" s="16"/>
      <c r="E554" s="16"/>
      <c r="F554" s="16"/>
      <c r="G554" s="16"/>
      <c r="H554" s="16"/>
      <c r="I554" s="16"/>
      <c r="J554" s="16"/>
    </row>
    <row r="555" s="4" customFormat="1" ht="39.75" customHeight="1" spans="1:10">
      <c r="A555" s="16">
        <v>5199011</v>
      </c>
      <c r="B555" s="16" t="s">
        <v>1244</v>
      </c>
      <c r="C555" s="16"/>
      <c r="D555" s="16"/>
      <c r="E555" s="16"/>
      <c r="F555" s="16"/>
      <c r="G555" s="16"/>
      <c r="H555" s="16"/>
      <c r="I555" s="16"/>
      <c r="J555" s="16"/>
    </row>
    <row r="556" s="4" customFormat="1" ht="39.75" customHeight="1" spans="1:10">
      <c r="A556" s="16">
        <v>5199012</v>
      </c>
      <c r="B556" s="16" t="s">
        <v>1244</v>
      </c>
      <c r="C556" s="16"/>
      <c r="D556" s="16"/>
      <c r="E556" s="16"/>
      <c r="F556" s="16"/>
      <c r="G556" s="16"/>
      <c r="H556" s="16"/>
      <c r="I556" s="16"/>
      <c r="J556" s="16"/>
    </row>
    <row r="557" s="4" customFormat="1" ht="39.75" customHeight="1" spans="1:10">
      <c r="A557" s="16">
        <v>5199013</v>
      </c>
      <c r="B557" s="16" t="s">
        <v>1244</v>
      </c>
      <c r="C557" s="16"/>
      <c r="D557" s="16"/>
      <c r="E557" s="16"/>
      <c r="F557" s="16"/>
      <c r="G557" s="16"/>
      <c r="H557" s="16"/>
      <c r="I557" s="16"/>
      <c r="J557" s="16"/>
    </row>
    <row r="558" s="4" customFormat="1" spans="1:10">
      <c r="A558" s="16">
        <v>5199021</v>
      </c>
      <c r="B558" s="16" t="s">
        <v>1245</v>
      </c>
      <c r="C558" s="16"/>
      <c r="D558" s="16"/>
      <c r="E558" s="16"/>
      <c r="F558" s="16"/>
      <c r="G558" s="16"/>
      <c r="H558" s="16"/>
      <c r="I558" s="16"/>
      <c r="J558" s="16"/>
    </row>
    <row r="559" s="4" customFormat="1" spans="1:10">
      <c r="A559" s="16">
        <v>5199022</v>
      </c>
      <c r="B559" s="16" t="s">
        <v>1245</v>
      </c>
      <c r="C559" s="16"/>
      <c r="D559" s="16"/>
      <c r="E559" s="16"/>
      <c r="F559" s="16"/>
      <c r="G559" s="16"/>
      <c r="H559" s="16"/>
      <c r="I559" s="16"/>
      <c r="J559" s="16"/>
    </row>
    <row r="560" s="4" customFormat="1" spans="1:10">
      <c r="A560" s="16">
        <v>5199023</v>
      </c>
      <c r="B560" s="16" t="s">
        <v>1245</v>
      </c>
      <c r="C560" s="16"/>
      <c r="D560" s="16"/>
      <c r="E560" s="16"/>
      <c r="F560" s="16"/>
      <c r="G560" s="16"/>
      <c r="H560" s="16"/>
      <c r="I560" s="16"/>
      <c r="J560" s="16"/>
    </row>
    <row r="561" s="4" customFormat="1" spans="1:10">
      <c r="A561" s="16">
        <v>5399100</v>
      </c>
      <c r="B561" s="16" t="s">
        <v>1305</v>
      </c>
      <c r="C561" s="16"/>
      <c r="D561" s="16"/>
      <c r="E561" s="16"/>
      <c r="F561" s="16"/>
      <c r="G561" s="16"/>
      <c r="H561" s="16"/>
      <c r="I561" s="16"/>
      <c r="J561" s="16"/>
    </row>
    <row r="562" s="4" customFormat="1" ht="39.75" customHeight="1" spans="1:10">
      <c r="A562" s="16">
        <v>5399111</v>
      </c>
      <c r="B562" s="16" t="s">
        <v>1244</v>
      </c>
      <c r="C562" s="16"/>
      <c r="D562" s="16"/>
      <c r="E562" s="16"/>
      <c r="F562" s="16"/>
      <c r="G562" s="16"/>
      <c r="H562" s="16"/>
      <c r="I562" s="16"/>
      <c r="J562" s="16"/>
    </row>
    <row r="563" s="4" customFormat="1" ht="39.75" customHeight="1" spans="1:10">
      <c r="A563" s="16">
        <v>5399112</v>
      </c>
      <c r="B563" s="16" t="s">
        <v>1244</v>
      </c>
      <c r="C563" s="16"/>
      <c r="D563" s="16"/>
      <c r="E563" s="16"/>
      <c r="F563" s="16"/>
      <c r="G563" s="16"/>
      <c r="H563" s="16"/>
      <c r="I563" s="16"/>
      <c r="J563" s="16"/>
    </row>
    <row r="564" s="4" customFormat="1" ht="39.75" customHeight="1" spans="1:10">
      <c r="A564" s="16">
        <v>5399113</v>
      </c>
      <c r="B564" s="16" t="s">
        <v>1244</v>
      </c>
      <c r="C564" s="16"/>
      <c r="D564" s="16"/>
      <c r="E564" s="16"/>
      <c r="F564" s="16"/>
      <c r="G564" s="16"/>
      <c r="H564" s="16"/>
      <c r="I564" s="16"/>
      <c r="J564" s="16"/>
    </row>
    <row r="565" s="4" customFormat="1" spans="1:10">
      <c r="A565" s="16">
        <v>5399121</v>
      </c>
      <c r="B565" s="16" t="s">
        <v>1245</v>
      </c>
      <c r="C565" s="16"/>
      <c r="D565" s="16"/>
      <c r="E565" s="16"/>
      <c r="F565" s="16"/>
      <c r="G565" s="16"/>
      <c r="H565" s="16"/>
      <c r="I565" s="16"/>
      <c r="J565" s="16"/>
    </row>
    <row r="566" s="4" customFormat="1" spans="1:10">
      <c r="A566" s="16">
        <v>5399122</v>
      </c>
      <c r="B566" s="16" t="s">
        <v>1245</v>
      </c>
      <c r="C566" s="16"/>
      <c r="D566" s="16"/>
      <c r="E566" s="16"/>
      <c r="F566" s="16"/>
      <c r="G566" s="16"/>
      <c r="H566" s="16"/>
      <c r="I566" s="16"/>
      <c r="J566" s="16"/>
    </row>
    <row r="567" s="4" customFormat="1" spans="1:10">
      <c r="A567" s="16">
        <v>5399123</v>
      </c>
      <c r="B567" s="16" t="s">
        <v>1245</v>
      </c>
      <c r="C567" s="16"/>
      <c r="D567" s="16"/>
      <c r="E567" s="16"/>
      <c r="F567" s="16"/>
      <c r="G567" s="16"/>
      <c r="H567" s="16"/>
      <c r="I567" s="16"/>
      <c r="J567" s="16"/>
    </row>
    <row r="568" s="4" customFormat="1" spans="1:10">
      <c r="A568" s="16">
        <v>5299200</v>
      </c>
      <c r="B568" s="16" t="s">
        <v>1306</v>
      </c>
      <c r="C568" s="16"/>
      <c r="D568" s="16"/>
      <c r="E568" s="16"/>
      <c r="F568" s="16"/>
      <c r="G568" s="16"/>
      <c r="H568" s="16"/>
      <c r="I568" s="16"/>
      <c r="J568" s="16"/>
    </row>
    <row r="569" s="4" customFormat="1" ht="39.75" customHeight="1" spans="1:10">
      <c r="A569" s="16">
        <v>5299211</v>
      </c>
      <c r="B569" s="16" t="s">
        <v>1244</v>
      </c>
      <c r="C569" s="16"/>
      <c r="D569" s="16"/>
      <c r="E569" s="16"/>
      <c r="F569" s="16"/>
      <c r="G569" s="16"/>
      <c r="H569" s="16"/>
      <c r="I569" s="16"/>
      <c r="J569" s="16"/>
    </row>
    <row r="570" s="4" customFormat="1" ht="39.75" customHeight="1" spans="1:10">
      <c r="A570" s="16">
        <v>5299212</v>
      </c>
      <c r="B570" s="16" t="s">
        <v>1244</v>
      </c>
      <c r="C570" s="16"/>
      <c r="D570" s="16"/>
      <c r="E570" s="16"/>
      <c r="F570" s="16"/>
      <c r="G570" s="16"/>
      <c r="H570" s="16"/>
      <c r="I570" s="16"/>
      <c r="J570" s="16"/>
    </row>
    <row r="571" s="4" customFormat="1" ht="39.75" customHeight="1" spans="1:10">
      <c r="A571" s="16">
        <v>5299213</v>
      </c>
      <c r="B571" s="16" t="s">
        <v>1244</v>
      </c>
      <c r="C571" s="16"/>
      <c r="D571" s="16"/>
      <c r="E571" s="16"/>
      <c r="F571" s="16"/>
      <c r="G571" s="16"/>
      <c r="H571" s="16"/>
      <c r="I571" s="16"/>
      <c r="J571" s="16"/>
    </row>
    <row r="572" s="4" customFormat="1" spans="1:10">
      <c r="A572" s="16">
        <v>5299221</v>
      </c>
      <c r="B572" s="16" t="s">
        <v>1245</v>
      </c>
      <c r="C572" s="16"/>
      <c r="D572" s="16"/>
      <c r="E572" s="16"/>
      <c r="F572" s="16"/>
      <c r="G572" s="16"/>
      <c r="H572" s="16"/>
      <c r="I572" s="16"/>
      <c r="J572" s="16"/>
    </row>
    <row r="573" s="4" customFormat="1" spans="1:10">
      <c r="A573" s="16">
        <v>5299222</v>
      </c>
      <c r="B573" s="16" t="s">
        <v>1245</v>
      </c>
      <c r="C573" s="16"/>
      <c r="D573" s="16"/>
      <c r="E573" s="16"/>
      <c r="F573" s="16"/>
      <c r="G573" s="16"/>
      <c r="H573" s="16"/>
      <c r="I573" s="16"/>
      <c r="J573" s="16"/>
    </row>
    <row r="574" s="4" customFormat="1" spans="1:10">
      <c r="A574" s="16">
        <v>5299223</v>
      </c>
      <c r="B574" s="16" t="s">
        <v>1245</v>
      </c>
      <c r="C574" s="16"/>
      <c r="D574" s="16"/>
      <c r="E574" s="16"/>
      <c r="F574" s="16"/>
      <c r="G574" s="16"/>
      <c r="H574" s="16"/>
      <c r="I574" s="16"/>
      <c r="J574" s="16"/>
    </row>
    <row r="575" s="4" customFormat="1" spans="1:10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="4" customFormat="1" spans="1:10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="4" customFormat="1" spans="1:10">
      <c r="A577" s="16">
        <v>1298000</v>
      </c>
      <c r="B577" s="16" t="s">
        <v>1307</v>
      </c>
      <c r="C577" s="16"/>
      <c r="D577" s="16"/>
      <c r="E577" s="16"/>
      <c r="F577" s="16"/>
      <c r="G577" s="16"/>
      <c r="H577" s="16"/>
      <c r="I577" s="16"/>
      <c r="J577" s="16"/>
    </row>
    <row r="578" s="4" customFormat="1" spans="1:10">
      <c r="A578" s="16">
        <v>1298011</v>
      </c>
      <c r="B578" s="16" t="s">
        <v>1244</v>
      </c>
      <c r="C578" s="16"/>
      <c r="D578" s="16"/>
      <c r="E578" s="16"/>
      <c r="F578" s="16"/>
      <c r="G578" s="16"/>
      <c r="H578" s="16"/>
      <c r="I578" s="16"/>
      <c r="J578" s="16"/>
    </row>
    <row r="579" s="4" customFormat="1" spans="1:10">
      <c r="A579" s="16">
        <v>1298012</v>
      </c>
      <c r="B579" s="16" t="s">
        <v>1244</v>
      </c>
      <c r="C579" s="16"/>
      <c r="D579" s="16"/>
      <c r="E579" s="16"/>
      <c r="F579" s="16"/>
      <c r="G579" s="16"/>
      <c r="H579" s="16"/>
      <c r="I579" s="16"/>
      <c r="J579" s="16"/>
    </row>
    <row r="580" s="4" customFormat="1" spans="1:10">
      <c r="A580" s="16">
        <v>1298013</v>
      </c>
      <c r="B580" s="16" t="s">
        <v>1244</v>
      </c>
      <c r="C580" s="16"/>
      <c r="D580" s="16"/>
      <c r="E580" s="16"/>
      <c r="F580" s="16"/>
      <c r="G580" s="16"/>
      <c r="H580" s="16"/>
      <c r="I580" s="16"/>
      <c r="J580" s="16"/>
    </row>
    <row r="581" s="4" customFormat="1" spans="1:10">
      <c r="A581" s="16">
        <v>1298021</v>
      </c>
      <c r="B581" s="16" t="s">
        <v>1245</v>
      </c>
      <c r="C581" s="16"/>
      <c r="D581" s="16"/>
      <c r="E581" s="16"/>
      <c r="F581" s="16"/>
      <c r="G581" s="16"/>
      <c r="H581" s="16"/>
      <c r="I581" s="16"/>
      <c r="J581" s="16"/>
    </row>
    <row r="582" s="4" customFormat="1" spans="1:10">
      <c r="A582" s="16">
        <v>1298022</v>
      </c>
      <c r="B582" s="16" t="s">
        <v>1245</v>
      </c>
      <c r="C582" s="16"/>
      <c r="D582" s="16"/>
      <c r="E582" s="16"/>
      <c r="F582" s="16"/>
      <c r="G582" s="16"/>
      <c r="H582" s="16"/>
      <c r="I582" s="16"/>
      <c r="J582" s="16"/>
    </row>
    <row r="583" s="4" customFormat="1" spans="1:10">
      <c r="A583" s="16">
        <v>1298023</v>
      </c>
      <c r="B583" s="16" t="s">
        <v>1245</v>
      </c>
      <c r="C583" s="16"/>
      <c r="D583" s="16"/>
      <c r="E583" s="16"/>
      <c r="F583" s="16"/>
      <c r="G583" s="16"/>
      <c r="H583" s="16"/>
      <c r="I583" s="16"/>
      <c r="J583" s="16"/>
    </row>
    <row r="584" s="4" customFormat="1" spans="1:10">
      <c r="A584" s="16">
        <v>1298031</v>
      </c>
      <c r="B584" s="16" t="s">
        <v>180</v>
      </c>
      <c r="C584" s="16"/>
      <c r="D584" s="16"/>
      <c r="E584" s="16"/>
      <c r="F584" s="16"/>
      <c r="G584" s="16"/>
      <c r="H584" s="16"/>
      <c r="I584" s="16">
        <v>22</v>
      </c>
      <c r="J584" s="16">
        <v>-5000</v>
      </c>
    </row>
    <row r="585" s="4" customFormat="1" spans="1:10">
      <c r="A585" s="16">
        <v>1298032</v>
      </c>
      <c r="B585" s="16" t="s">
        <v>180</v>
      </c>
      <c r="C585" s="16"/>
      <c r="D585" s="16"/>
      <c r="E585" s="16"/>
      <c r="F585" s="16"/>
      <c r="G585" s="16"/>
      <c r="H585" s="16"/>
      <c r="I585" s="16">
        <v>22</v>
      </c>
      <c r="J585" s="16">
        <v>-5000</v>
      </c>
    </row>
    <row r="586" s="4" customFormat="1" spans="1:10">
      <c r="A586" s="16">
        <v>1298033</v>
      </c>
      <c r="B586" s="16" t="s">
        <v>180</v>
      </c>
      <c r="C586" s="16"/>
      <c r="D586" s="16"/>
      <c r="E586" s="16"/>
      <c r="F586" s="16"/>
      <c r="G586" s="16"/>
      <c r="H586" s="16"/>
      <c r="I586" s="16">
        <v>22</v>
      </c>
      <c r="J586" s="16">
        <v>-5000</v>
      </c>
    </row>
    <row r="587" s="4" customFormat="1" spans="1:10">
      <c r="A587" s="16">
        <v>1398100</v>
      </c>
      <c r="B587" s="16" t="s">
        <v>1308</v>
      </c>
      <c r="C587" s="16"/>
      <c r="D587" s="16"/>
      <c r="E587" s="16"/>
      <c r="F587" s="16"/>
      <c r="G587" s="16"/>
      <c r="H587" s="16"/>
      <c r="I587" s="16"/>
      <c r="J587" s="16"/>
    </row>
    <row r="588" s="4" customFormat="1" spans="1:10">
      <c r="A588" s="16">
        <v>1398111</v>
      </c>
      <c r="B588" s="16" t="s">
        <v>1244</v>
      </c>
      <c r="C588" s="16"/>
      <c r="D588" s="16"/>
      <c r="E588" s="16"/>
      <c r="F588" s="16"/>
      <c r="G588" s="16"/>
      <c r="H588" s="16"/>
      <c r="I588" s="16"/>
      <c r="J588" s="16"/>
    </row>
    <row r="589" s="4" customFormat="1" spans="1:10">
      <c r="A589" s="16">
        <v>1398112</v>
      </c>
      <c r="B589" s="16" t="s">
        <v>1244</v>
      </c>
      <c r="C589" s="16"/>
      <c r="D589" s="16"/>
      <c r="E589" s="16"/>
      <c r="F589" s="16"/>
      <c r="G589" s="16"/>
      <c r="H589" s="16"/>
      <c r="I589" s="16"/>
      <c r="J589" s="16"/>
    </row>
    <row r="590" s="4" customFormat="1" spans="1:10">
      <c r="A590" s="16">
        <v>1398113</v>
      </c>
      <c r="B590" s="16" t="s">
        <v>1244</v>
      </c>
      <c r="C590" s="16"/>
      <c r="D590" s="16"/>
      <c r="E590" s="16"/>
      <c r="F590" s="16"/>
      <c r="G590" s="16"/>
      <c r="H590" s="16"/>
      <c r="I590" s="16"/>
      <c r="J590" s="16"/>
    </row>
    <row r="591" s="4" customFormat="1" spans="1:10">
      <c r="A591" s="16">
        <v>1398121</v>
      </c>
      <c r="B591" s="16" t="s">
        <v>1245</v>
      </c>
      <c r="C591" s="16"/>
      <c r="D591" s="16"/>
      <c r="E591" s="16"/>
      <c r="F591" s="16"/>
      <c r="G591" s="16"/>
      <c r="H591" s="16"/>
      <c r="I591" s="16"/>
      <c r="J591" s="16"/>
    </row>
    <row r="592" s="4" customFormat="1" spans="1:10">
      <c r="A592" s="16">
        <v>1398122</v>
      </c>
      <c r="B592" s="16" t="s">
        <v>1245</v>
      </c>
      <c r="C592" s="16"/>
      <c r="D592" s="16"/>
      <c r="E592" s="16"/>
      <c r="F592" s="16"/>
      <c r="G592" s="16"/>
      <c r="H592" s="16"/>
      <c r="I592" s="16"/>
      <c r="J592" s="16"/>
    </row>
    <row r="593" s="4" customFormat="1" spans="1:10">
      <c r="A593" s="16">
        <v>1398123</v>
      </c>
      <c r="B593" s="16" t="s">
        <v>1245</v>
      </c>
      <c r="C593" s="16"/>
      <c r="D593" s="16"/>
      <c r="E593" s="16"/>
      <c r="F593" s="16"/>
      <c r="G593" s="16"/>
      <c r="H593" s="16"/>
      <c r="I593" s="16"/>
      <c r="J593" s="16"/>
    </row>
    <row r="594" s="4" customFormat="1" spans="1:10">
      <c r="A594" s="16">
        <v>1398131</v>
      </c>
      <c r="B594" s="16" t="s">
        <v>180</v>
      </c>
      <c r="C594" s="16"/>
      <c r="D594" s="16"/>
      <c r="E594" s="16"/>
      <c r="F594" s="16"/>
      <c r="G594" s="16"/>
      <c r="H594" s="16"/>
      <c r="I594" s="16"/>
      <c r="J594" s="16"/>
    </row>
    <row r="595" s="4" customFormat="1" spans="1:10">
      <c r="A595" s="16">
        <v>1398132</v>
      </c>
      <c r="B595" s="16" t="s">
        <v>180</v>
      </c>
      <c r="C595" s="16"/>
      <c r="D595" s="16"/>
      <c r="E595" s="16"/>
      <c r="F595" s="16"/>
      <c r="G595" s="16"/>
      <c r="H595" s="16"/>
      <c r="I595" s="16"/>
      <c r="J595" s="16"/>
    </row>
    <row r="596" s="4" customFormat="1" spans="1:10">
      <c r="A596" s="16">
        <v>1398133</v>
      </c>
      <c r="B596" s="16" t="s">
        <v>180</v>
      </c>
      <c r="C596" s="16"/>
      <c r="D596" s="16"/>
      <c r="E596" s="16"/>
      <c r="F596" s="16"/>
      <c r="G596" s="16"/>
      <c r="H596" s="16"/>
      <c r="I596" s="16"/>
      <c r="J596" s="16"/>
    </row>
    <row r="597" s="4" customFormat="1" spans="1:10">
      <c r="A597" s="16">
        <v>2198000</v>
      </c>
      <c r="B597" s="16" t="s">
        <v>1309</v>
      </c>
      <c r="C597" s="16"/>
      <c r="D597" s="16"/>
      <c r="E597" s="16"/>
      <c r="F597" s="16"/>
      <c r="G597" s="16"/>
      <c r="H597" s="16"/>
      <c r="I597" s="16"/>
      <c r="J597" s="16"/>
    </row>
    <row r="598" s="4" customFormat="1" spans="1:10">
      <c r="A598" s="16">
        <v>2198011</v>
      </c>
      <c r="B598" s="16" t="s">
        <v>1244</v>
      </c>
      <c r="C598" s="16"/>
      <c r="D598" s="16"/>
      <c r="E598" s="16"/>
      <c r="F598" s="16"/>
      <c r="G598" s="16"/>
      <c r="H598" s="16"/>
      <c r="I598" s="16"/>
      <c r="J598" s="16"/>
    </row>
    <row r="599" s="4" customFormat="1" spans="1:10">
      <c r="A599" s="16">
        <v>2198012</v>
      </c>
      <c r="B599" s="16" t="s">
        <v>1244</v>
      </c>
      <c r="C599" s="16"/>
      <c r="D599" s="16"/>
      <c r="E599" s="16"/>
      <c r="F599" s="16"/>
      <c r="G599" s="16"/>
      <c r="H599" s="16"/>
      <c r="I599" s="16"/>
      <c r="J599" s="16"/>
    </row>
    <row r="600" s="4" customFormat="1" spans="1:10">
      <c r="A600" s="16">
        <v>2198013</v>
      </c>
      <c r="B600" s="16" t="s">
        <v>1244</v>
      </c>
      <c r="C600" s="16"/>
      <c r="D600" s="16"/>
      <c r="E600" s="16"/>
      <c r="F600" s="16"/>
      <c r="G600" s="16"/>
      <c r="H600" s="16"/>
      <c r="I600" s="16"/>
      <c r="J600" s="16"/>
    </row>
    <row r="601" s="4" customFormat="1" spans="1:10">
      <c r="A601" s="16">
        <v>2198021</v>
      </c>
      <c r="B601" s="16" t="s">
        <v>1245</v>
      </c>
      <c r="C601" s="16"/>
      <c r="D601" s="16"/>
      <c r="E601" s="16"/>
      <c r="F601" s="16"/>
      <c r="G601" s="16"/>
      <c r="H601" s="16"/>
      <c r="I601" s="16"/>
      <c r="J601" s="16"/>
    </row>
    <row r="602" s="4" customFormat="1" spans="1:10">
      <c r="A602" s="16">
        <v>2198022</v>
      </c>
      <c r="B602" s="16" t="s">
        <v>1245</v>
      </c>
      <c r="C602" s="16"/>
      <c r="D602" s="16"/>
      <c r="E602" s="16"/>
      <c r="F602" s="16"/>
      <c r="G602" s="16"/>
      <c r="H602" s="16"/>
      <c r="I602" s="16"/>
      <c r="J602" s="16"/>
    </row>
    <row r="603" s="4" customFormat="1" spans="1:10">
      <c r="A603" s="16">
        <v>2198023</v>
      </c>
      <c r="B603" s="16" t="s">
        <v>1245</v>
      </c>
      <c r="C603" s="16"/>
      <c r="D603" s="16"/>
      <c r="E603" s="16"/>
      <c r="F603" s="16"/>
      <c r="G603" s="16"/>
      <c r="H603" s="16"/>
      <c r="I603" s="16"/>
      <c r="J603" s="16"/>
    </row>
    <row r="604" s="4" customFormat="1" spans="1:10">
      <c r="A604" s="16">
        <v>2198031</v>
      </c>
      <c r="B604" s="16" t="s">
        <v>180</v>
      </c>
      <c r="C604" s="16"/>
      <c r="D604" s="16"/>
      <c r="E604" s="16"/>
      <c r="F604" s="16"/>
      <c r="G604" s="16"/>
      <c r="H604" s="16"/>
      <c r="I604" s="16"/>
      <c r="J604" s="16"/>
    </row>
    <row r="605" s="4" customFormat="1" spans="1:10">
      <c r="A605" s="16">
        <v>2198032</v>
      </c>
      <c r="B605" s="16" t="s">
        <v>180</v>
      </c>
      <c r="C605" s="16"/>
      <c r="D605" s="16"/>
      <c r="E605" s="16"/>
      <c r="F605" s="16"/>
      <c r="G605" s="16"/>
      <c r="H605" s="16"/>
      <c r="I605" s="16"/>
      <c r="J605" s="16"/>
    </row>
    <row r="606" s="4" customFormat="1" spans="1:10">
      <c r="A606" s="16">
        <v>2198033</v>
      </c>
      <c r="B606" s="16" t="s">
        <v>180</v>
      </c>
      <c r="C606" s="16"/>
      <c r="D606" s="16"/>
      <c r="E606" s="16"/>
      <c r="F606" s="16"/>
      <c r="G606" s="16"/>
      <c r="H606" s="16"/>
      <c r="I606" s="16"/>
      <c r="J606" s="16"/>
    </row>
    <row r="607" s="4" customFormat="1" spans="1:10">
      <c r="A607" s="16">
        <v>2398100</v>
      </c>
      <c r="B607" s="16" t="s">
        <v>1310</v>
      </c>
      <c r="C607" s="16"/>
      <c r="D607" s="16"/>
      <c r="E607" s="16"/>
      <c r="F607" s="16"/>
      <c r="G607" s="16"/>
      <c r="H607" s="16"/>
      <c r="I607" s="16"/>
      <c r="J607" s="16"/>
    </row>
    <row r="608" s="4" customFormat="1" spans="1:10">
      <c r="A608" s="16">
        <v>2398111</v>
      </c>
      <c r="B608" s="16" t="s">
        <v>1244</v>
      </c>
      <c r="C608" s="16"/>
      <c r="D608" s="16"/>
      <c r="E608" s="16"/>
      <c r="F608" s="16"/>
      <c r="G608" s="16"/>
      <c r="H608" s="16"/>
      <c r="I608" s="16"/>
      <c r="J608" s="16"/>
    </row>
    <row r="609" s="4" customFormat="1" spans="1:10">
      <c r="A609" s="16">
        <v>2398112</v>
      </c>
      <c r="B609" s="16" t="s">
        <v>1244</v>
      </c>
      <c r="C609" s="16"/>
      <c r="D609" s="16"/>
      <c r="E609" s="16"/>
      <c r="F609" s="16"/>
      <c r="G609" s="16"/>
      <c r="H609" s="16"/>
      <c r="I609" s="16"/>
      <c r="J609" s="16"/>
    </row>
    <row r="610" s="4" customFormat="1" spans="1:10">
      <c r="A610" s="16">
        <v>2398113</v>
      </c>
      <c r="B610" s="16" t="s">
        <v>1244</v>
      </c>
      <c r="C610" s="16"/>
      <c r="D610" s="16"/>
      <c r="E610" s="16"/>
      <c r="F610" s="16"/>
      <c r="G610" s="16"/>
      <c r="H610" s="16"/>
      <c r="I610" s="16"/>
      <c r="J610" s="16"/>
    </row>
    <row r="611" s="4" customFormat="1" spans="1:10">
      <c r="A611" s="16">
        <v>2398121</v>
      </c>
      <c r="B611" s="16" t="s">
        <v>1244</v>
      </c>
      <c r="C611" s="16"/>
      <c r="D611" s="16"/>
      <c r="E611" s="16"/>
      <c r="F611" s="16"/>
      <c r="G611" s="16"/>
      <c r="H611" s="16"/>
      <c r="I611" s="16"/>
      <c r="J611" s="16"/>
    </row>
    <row r="612" s="4" customFormat="1" spans="1:10">
      <c r="A612" s="16">
        <v>2398122</v>
      </c>
      <c r="B612" s="16" t="s">
        <v>1244</v>
      </c>
      <c r="C612" s="16"/>
      <c r="D612" s="16"/>
      <c r="E612" s="16"/>
      <c r="F612" s="16"/>
      <c r="G612" s="16"/>
      <c r="H612" s="16"/>
      <c r="I612" s="16"/>
      <c r="J612" s="16"/>
    </row>
    <row r="613" s="4" customFormat="1" spans="1:10">
      <c r="A613" s="16">
        <v>2398123</v>
      </c>
      <c r="B613" s="16" t="s">
        <v>1244</v>
      </c>
      <c r="C613" s="16"/>
      <c r="D613" s="16"/>
      <c r="E613" s="16"/>
      <c r="F613" s="16"/>
      <c r="G613" s="16"/>
      <c r="H613" s="16"/>
      <c r="I613" s="16"/>
      <c r="J613" s="16"/>
    </row>
    <row r="614" s="4" customFormat="1" spans="1:10">
      <c r="A614" s="16">
        <v>2398131</v>
      </c>
      <c r="B614" s="16" t="s">
        <v>180</v>
      </c>
      <c r="C614" s="16"/>
      <c r="D614" s="16"/>
      <c r="E614" s="16"/>
      <c r="F614" s="16"/>
      <c r="G614" s="16"/>
      <c r="H614" s="16"/>
      <c r="I614" s="16"/>
      <c r="J614" s="16"/>
    </row>
    <row r="615" s="4" customFormat="1" spans="1:10">
      <c r="A615" s="16">
        <v>2398132</v>
      </c>
      <c r="B615" s="16" t="s">
        <v>180</v>
      </c>
      <c r="C615" s="16"/>
      <c r="D615" s="16"/>
      <c r="E615" s="16"/>
      <c r="F615" s="16"/>
      <c r="G615" s="16"/>
      <c r="H615" s="16"/>
      <c r="I615" s="16"/>
      <c r="J615" s="16"/>
    </row>
    <row r="616" s="4" customFormat="1" spans="1:10">
      <c r="A616" s="16">
        <v>2398133</v>
      </c>
      <c r="B616" s="16" t="s">
        <v>180</v>
      </c>
      <c r="C616" s="16"/>
      <c r="D616" s="16"/>
      <c r="E616" s="16"/>
      <c r="F616" s="16"/>
      <c r="G616" s="16"/>
      <c r="H616" s="16"/>
      <c r="I616" s="16"/>
      <c r="J616" s="16"/>
    </row>
    <row r="617" s="4" customFormat="1" spans="1:10">
      <c r="A617" s="16">
        <v>3298000</v>
      </c>
      <c r="B617" s="16" t="s">
        <v>1311</v>
      </c>
      <c r="C617" s="16"/>
      <c r="D617" s="16"/>
      <c r="E617" s="16"/>
      <c r="F617" s="16"/>
      <c r="G617" s="16"/>
      <c r="H617" s="16"/>
      <c r="I617" s="16"/>
      <c r="J617" s="16"/>
    </row>
    <row r="618" s="4" customFormat="1" spans="1:10">
      <c r="A618" s="16">
        <v>3298011</v>
      </c>
      <c r="B618" s="16" t="s">
        <v>1244</v>
      </c>
      <c r="C618" s="16"/>
      <c r="D618" s="16"/>
      <c r="E618" s="16"/>
      <c r="F618" s="16"/>
      <c r="G618" s="16"/>
      <c r="H618" s="16"/>
      <c r="I618" s="16"/>
      <c r="J618" s="16"/>
    </row>
    <row r="619" s="4" customFormat="1" spans="1:10">
      <c r="A619" s="16">
        <v>3298012</v>
      </c>
      <c r="B619" s="16" t="s">
        <v>1244</v>
      </c>
      <c r="C619" s="16"/>
      <c r="D619" s="16"/>
      <c r="E619" s="16"/>
      <c r="F619" s="16"/>
      <c r="G619" s="16"/>
      <c r="H619" s="16"/>
      <c r="I619" s="16"/>
      <c r="J619" s="16"/>
    </row>
    <row r="620" s="4" customFormat="1" spans="1:10">
      <c r="A620" s="16">
        <v>3298013</v>
      </c>
      <c r="B620" s="16" t="s">
        <v>1244</v>
      </c>
      <c r="C620" s="16"/>
      <c r="D620" s="16"/>
      <c r="E620" s="16"/>
      <c r="F620" s="16"/>
      <c r="G620" s="16"/>
      <c r="H620" s="16"/>
      <c r="I620" s="16"/>
      <c r="J620" s="16"/>
    </row>
    <row r="621" s="4" customFormat="1" spans="1:10">
      <c r="A621" s="16">
        <v>3298021</v>
      </c>
      <c r="B621" s="16" t="s">
        <v>180</v>
      </c>
      <c r="C621" s="16"/>
      <c r="D621" s="16"/>
      <c r="E621" s="16"/>
      <c r="F621" s="16"/>
      <c r="G621" s="16"/>
      <c r="H621" s="16"/>
      <c r="I621" s="16"/>
      <c r="J621" s="16"/>
    </row>
    <row r="622" s="4" customFormat="1" spans="1:10">
      <c r="A622" s="16">
        <v>3298022</v>
      </c>
      <c r="B622" s="16" t="s">
        <v>180</v>
      </c>
      <c r="C622" s="16"/>
      <c r="D622" s="16"/>
      <c r="E622" s="16"/>
      <c r="F622" s="16"/>
      <c r="G622" s="16"/>
      <c r="H622" s="16"/>
      <c r="I622" s="16"/>
      <c r="J622" s="16"/>
    </row>
    <row r="623" s="4" customFormat="1" spans="1:10">
      <c r="A623" s="16">
        <v>3298023</v>
      </c>
      <c r="B623" s="16" t="s">
        <v>180</v>
      </c>
      <c r="C623" s="16"/>
      <c r="D623" s="16"/>
      <c r="E623" s="16"/>
      <c r="F623" s="16"/>
      <c r="G623" s="16"/>
      <c r="H623" s="16"/>
      <c r="I623" s="16"/>
      <c r="J623" s="16"/>
    </row>
    <row r="624" s="4" customFormat="1" spans="1:10">
      <c r="A624" s="16">
        <v>3298031</v>
      </c>
      <c r="B624" s="16" t="s">
        <v>181</v>
      </c>
      <c r="C624" s="16"/>
      <c r="D624" s="16"/>
      <c r="E624" s="16"/>
      <c r="F624" s="16"/>
      <c r="G624" s="16"/>
      <c r="H624" s="16"/>
      <c r="I624" s="16">
        <v>22</v>
      </c>
      <c r="J624" s="16">
        <v>-5000</v>
      </c>
    </row>
    <row r="625" s="4" customFormat="1" spans="1:10">
      <c r="A625" s="16">
        <v>3298032</v>
      </c>
      <c r="B625" s="16" t="s">
        <v>181</v>
      </c>
      <c r="C625" s="16"/>
      <c r="D625" s="16"/>
      <c r="E625" s="16"/>
      <c r="F625" s="16"/>
      <c r="G625" s="16"/>
      <c r="H625" s="16"/>
      <c r="I625" s="16">
        <v>22</v>
      </c>
      <c r="J625" s="16">
        <v>-5000</v>
      </c>
    </row>
    <row r="626" s="4" customFormat="1" spans="1:10">
      <c r="A626" s="16">
        <v>3298033</v>
      </c>
      <c r="B626" s="16" t="s">
        <v>181</v>
      </c>
      <c r="C626" s="16"/>
      <c r="D626" s="16"/>
      <c r="E626" s="16"/>
      <c r="F626" s="16"/>
      <c r="G626" s="16"/>
      <c r="H626" s="16"/>
      <c r="I626" s="16">
        <v>22</v>
      </c>
      <c r="J626" s="16">
        <v>-5000</v>
      </c>
    </row>
    <row r="627" s="4" customFormat="1" spans="1:10">
      <c r="A627" s="16">
        <v>3498100</v>
      </c>
      <c r="B627" s="16" t="s">
        <v>1312</v>
      </c>
      <c r="C627" s="16"/>
      <c r="D627" s="16"/>
      <c r="E627" s="16"/>
      <c r="F627" s="16"/>
      <c r="G627" s="16"/>
      <c r="H627" s="16"/>
      <c r="I627" s="16"/>
      <c r="J627" s="16"/>
    </row>
    <row r="628" s="4" customFormat="1" spans="1:10">
      <c r="A628" s="16">
        <v>3498111</v>
      </c>
      <c r="B628" s="16" t="s">
        <v>1244</v>
      </c>
      <c r="C628" s="16"/>
      <c r="D628" s="16"/>
      <c r="E628" s="16"/>
      <c r="F628" s="16"/>
      <c r="G628" s="16"/>
      <c r="H628" s="16"/>
      <c r="I628" s="16"/>
      <c r="J628" s="16"/>
    </row>
    <row r="629" s="4" customFormat="1" spans="1:10">
      <c r="A629" s="16">
        <v>3498112</v>
      </c>
      <c r="B629" s="16" t="s">
        <v>1244</v>
      </c>
      <c r="C629" s="16"/>
      <c r="D629" s="16"/>
      <c r="E629" s="16"/>
      <c r="F629" s="16"/>
      <c r="G629" s="16"/>
      <c r="H629" s="16"/>
      <c r="I629" s="16"/>
      <c r="J629" s="16"/>
    </row>
    <row r="630" s="4" customFormat="1" spans="1:10">
      <c r="A630" s="16">
        <v>3498113</v>
      </c>
      <c r="B630" s="16" t="s">
        <v>1244</v>
      </c>
      <c r="C630" s="16"/>
      <c r="D630" s="16"/>
      <c r="E630" s="16"/>
      <c r="F630" s="16"/>
      <c r="G630" s="16"/>
      <c r="H630" s="16"/>
      <c r="I630" s="16"/>
      <c r="J630" s="16"/>
    </row>
    <row r="631" s="4" customFormat="1" spans="1:10">
      <c r="A631" s="16">
        <v>3498121</v>
      </c>
      <c r="B631" s="16" t="s">
        <v>1245</v>
      </c>
      <c r="C631" s="16"/>
      <c r="D631" s="16"/>
      <c r="E631" s="16"/>
      <c r="F631" s="16"/>
      <c r="G631" s="16"/>
      <c r="H631" s="16"/>
      <c r="I631" s="16"/>
      <c r="J631" s="16"/>
    </row>
    <row r="632" s="4" customFormat="1" spans="1:10">
      <c r="A632" s="16">
        <v>3498122</v>
      </c>
      <c r="B632" s="16" t="s">
        <v>1245</v>
      </c>
      <c r="C632" s="16"/>
      <c r="D632" s="16"/>
      <c r="E632" s="16"/>
      <c r="F632" s="16"/>
      <c r="G632" s="16"/>
      <c r="H632" s="16"/>
      <c r="I632" s="16"/>
      <c r="J632" s="16"/>
    </row>
    <row r="633" s="4" customFormat="1" spans="1:10">
      <c r="A633" s="16">
        <v>3498123</v>
      </c>
      <c r="B633" s="16" t="s">
        <v>1245</v>
      </c>
      <c r="C633" s="16"/>
      <c r="D633" s="16"/>
      <c r="E633" s="16"/>
      <c r="F633" s="16"/>
      <c r="G633" s="16"/>
      <c r="H633" s="16"/>
      <c r="I633" s="16"/>
      <c r="J633" s="16"/>
    </row>
    <row r="634" s="4" customFormat="1" spans="1:10">
      <c r="A634" s="16">
        <v>3498131</v>
      </c>
      <c r="B634" s="16" t="s">
        <v>180</v>
      </c>
      <c r="C634" s="16"/>
      <c r="D634" s="16"/>
      <c r="E634" s="16"/>
      <c r="F634" s="16"/>
      <c r="G634" s="16"/>
      <c r="H634" s="16"/>
      <c r="I634" s="16"/>
      <c r="J634" s="16"/>
    </row>
    <row r="635" s="4" customFormat="1" spans="1:10">
      <c r="A635" s="16">
        <v>3498132</v>
      </c>
      <c r="B635" s="16" t="s">
        <v>180</v>
      </c>
      <c r="C635" s="16"/>
      <c r="D635" s="16"/>
      <c r="E635" s="16"/>
      <c r="F635" s="16"/>
      <c r="G635" s="16"/>
      <c r="H635" s="16"/>
      <c r="I635" s="16"/>
      <c r="J635" s="16"/>
    </row>
    <row r="636" s="4" customFormat="1" spans="1:10">
      <c r="A636" s="16">
        <v>3498133</v>
      </c>
      <c r="B636" s="16" t="s">
        <v>180</v>
      </c>
      <c r="C636" s="16"/>
      <c r="D636" s="16"/>
      <c r="E636" s="16"/>
      <c r="F636" s="16"/>
      <c r="G636" s="16"/>
      <c r="H636" s="16"/>
      <c r="I636" s="16"/>
      <c r="J636" s="16"/>
    </row>
    <row r="637" s="4" customFormat="1" spans="1:10">
      <c r="A637" s="16">
        <v>4498000</v>
      </c>
      <c r="B637" s="16" t="s">
        <v>1313</v>
      </c>
      <c r="C637" s="16"/>
      <c r="D637" s="16"/>
      <c r="E637" s="16"/>
      <c r="F637" s="16"/>
      <c r="G637" s="16"/>
      <c r="H637" s="16"/>
      <c r="I637" s="16"/>
      <c r="J637" s="16"/>
    </row>
    <row r="638" s="4" customFormat="1" ht="39.75" customHeight="1" spans="1:10">
      <c r="A638" s="16">
        <v>4498011</v>
      </c>
      <c r="B638" s="16" t="s">
        <v>1244</v>
      </c>
      <c r="C638" s="16"/>
      <c r="D638" s="16"/>
      <c r="E638" s="16"/>
      <c r="F638" s="16"/>
      <c r="G638" s="16"/>
      <c r="H638" s="16"/>
      <c r="I638" s="16"/>
      <c r="J638" s="16"/>
    </row>
    <row r="639" s="4" customFormat="1" ht="39.75" customHeight="1" spans="1:10">
      <c r="A639" s="16">
        <v>4498012</v>
      </c>
      <c r="B639" s="16" t="s">
        <v>1244</v>
      </c>
      <c r="C639" s="16"/>
      <c r="D639" s="16"/>
      <c r="E639" s="16"/>
      <c r="F639" s="16"/>
      <c r="G639" s="16"/>
      <c r="H639" s="16"/>
      <c r="I639" s="16"/>
      <c r="J639" s="16"/>
    </row>
    <row r="640" s="4" customFormat="1" ht="39.75" customHeight="1" spans="1:10">
      <c r="A640" s="16">
        <v>4498013</v>
      </c>
      <c r="B640" s="16" t="s">
        <v>1244</v>
      </c>
      <c r="C640" s="16"/>
      <c r="D640" s="16"/>
      <c r="E640" s="16"/>
      <c r="F640" s="16"/>
      <c r="G640" s="16"/>
      <c r="H640" s="16"/>
      <c r="I640" s="16"/>
      <c r="J640" s="16"/>
    </row>
    <row r="641" s="4" customFormat="1" spans="1:10">
      <c r="A641" s="16">
        <v>4498021</v>
      </c>
      <c r="B641" s="16" t="s">
        <v>1245</v>
      </c>
      <c r="C641" s="16"/>
      <c r="D641" s="16"/>
      <c r="E641" s="16"/>
      <c r="F641" s="16"/>
      <c r="G641" s="16"/>
      <c r="H641" s="16"/>
      <c r="I641" s="16"/>
      <c r="J641" s="16"/>
    </row>
    <row r="642" s="4" customFormat="1" spans="1:10">
      <c r="A642" s="16">
        <v>4498022</v>
      </c>
      <c r="B642" s="16" t="s">
        <v>1245</v>
      </c>
      <c r="C642" s="16"/>
      <c r="D642" s="16"/>
      <c r="E642" s="16"/>
      <c r="F642" s="16"/>
      <c r="G642" s="16"/>
      <c r="H642" s="16"/>
      <c r="I642" s="16"/>
      <c r="J642" s="16"/>
    </row>
    <row r="643" s="4" customFormat="1" spans="1:10">
      <c r="A643" s="16">
        <v>4498023</v>
      </c>
      <c r="B643" s="16" t="s">
        <v>1245</v>
      </c>
      <c r="C643" s="16"/>
      <c r="D643" s="16"/>
      <c r="E643" s="16"/>
      <c r="F643" s="16"/>
      <c r="G643" s="16"/>
      <c r="H643" s="16"/>
      <c r="I643" s="16"/>
      <c r="J643" s="16"/>
    </row>
    <row r="644" s="4" customFormat="1" spans="1:10">
      <c r="A644" s="16">
        <v>4498031</v>
      </c>
      <c r="B644" s="16" t="s">
        <v>180</v>
      </c>
      <c r="C644" s="16"/>
      <c r="D644" s="16"/>
      <c r="E644" s="16"/>
      <c r="F644" s="16"/>
      <c r="G644" s="16"/>
      <c r="H644" s="16"/>
      <c r="I644" s="16"/>
      <c r="J644" s="16"/>
    </row>
    <row r="645" s="4" customFormat="1" spans="1:10">
      <c r="A645" s="16">
        <v>4498032</v>
      </c>
      <c r="B645" s="16" t="s">
        <v>180</v>
      </c>
      <c r="C645" s="16"/>
      <c r="D645" s="16"/>
      <c r="E645" s="16"/>
      <c r="F645" s="16"/>
      <c r="G645" s="16"/>
      <c r="H645" s="16"/>
      <c r="I645" s="16"/>
      <c r="J645" s="16"/>
    </row>
    <row r="646" s="4" customFormat="1" spans="1:10">
      <c r="A646" s="16">
        <v>4498033</v>
      </c>
      <c r="B646" s="16" t="s">
        <v>180</v>
      </c>
      <c r="C646" s="16"/>
      <c r="D646" s="16"/>
      <c r="E646" s="16"/>
      <c r="F646" s="16"/>
      <c r="G646" s="16"/>
      <c r="H646" s="16"/>
      <c r="I646" s="16"/>
      <c r="J646" s="16"/>
    </row>
    <row r="647" s="4" customFormat="1" spans="1:10">
      <c r="A647" s="16">
        <v>4198100</v>
      </c>
      <c r="B647" s="16" t="s">
        <v>1314</v>
      </c>
      <c r="C647" s="16"/>
      <c r="D647" s="16"/>
      <c r="E647" s="16"/>
      <c r="F647" s="16"/>
      <c r="G647" s="16"/>
      <c r="H647" s="16"/>
      <c r="I647" s="16"/>
      <c r="J647" s="16"/>
    </row>
    <row r="648" s="4" customFormat="1" ht="39.75" customHeight="1" spans="1:10">
      <c r="A648" s="16">
        <v>4198111</v>
      </c>
      <c r="B648" s="16" t="s">
        <v>1244</v>
      </c>
      <c r="C648" s="16"/>
      <c r="D648" s="16"/>
      <c r="E648" s="16"/>
      <c r="F648" s="16"/>
      <c r="G648" s="16"/>
      <c r="H648" s="16"/>
      <c r="I648" s="16"/>
      <c r="J648" s="16"/>
    </row>
    <row r="649" s="4" customFormat="1" ht="39.75" customHeight="1" spans="1:10">
      <c r="A649" s="16">
        <v>4198112</v>
      </c>
      <c r="B649" s="16" t="s">
        <v>1244</v>
      </c>
      <c r="C649" s="16"/>
      <c r="D649" s="16"/>
      <c r="E649" s="16"/>
      <c r="F649" s="16"/>
      <c r="G649" s="16"/>
      <c r="H649" s="16"/>
      <c r="I649" s="16"/>
      <c r="J649" s="16"/>
    </row>
    <row r="650" s="4" customFormat="1" ht="39.75" customHeight="1" spans="1:10">
      <c r="A650" s="16">
        <v>4198113</v>
      </c>
      <c r="B650" s="16" t="s">
        <v>1244</v>
      </c>
      <c r="C650" s="16"/>
      <c r="D650" s="16"/>
      <c r="E650" s="16"/>
      <c r="F650" s="16"/>
      <c r="G650" s="16"/>
      <c r="H650" s="16"/>
      <c r="I650" s="16"/>
      <c r="J650" s="16"/>
    </row>
    <row r="651" s="4" customFormat="1" spans="1:10">
      <c r="A651" s="16">
        <v>4198121</v>
      </c>
      <c r="B651" s="16" t="s">
        <v>1245</v>
      </c>
      <c r="C651" s="16"/>
      <c r="D651" s="16"/>
      <c r="E651" s="16"/>
      <c r="F651" s="16"/>
      <c r="G651" s="16"/>
      <c r="H651" s="16"/>
      <c r="I651" s="16"/>
      <c r="J651" s="16"/>
    </row>
    <row r="652" s="4" customFormat="1" spans="1:10">
      <c r="A652" s="16">
        <v>4198122</v>
      </c>
      <c r="B652" s="16" t="s">
        <v>1245</v>
      </c>
      <c r="C652" s="16"/>
      <c r="D652" s="16"/>
      <c r="E652" s="16"/>
      <c r="F652" s="16"/>
      <c r="G652" s="16"/>
      <c r="H652" s="16"/>
      <c r="I652" s="16"/>
      <c r="J652" s="16"/>
    </row>
    <row r="653" s="4" customFormat="1" spans="1:10">
      <c r="A653" s="16">
        <v>4198123</v>
      </c>
      <c r="B653" s="16" t="s">
        <v>1245</v>
      </c>
      <c r="C653" s="16"/>
      <c r="D653" s="16"/>
      <c r="E653" s="16"/>
      <c r="F653" s="16"/>
      <c r="G653" s="16"/>
      <c r="H653" s="16"/>
      <c r="I653" s="16"/>
      <c r="J653" s="16"/>
    </row>
    <row r="654" s="4" customFormat="1" spans="1:10">
      <c r="A654" s="16">
        <v>4198131</v>
      </c>
      <c r="B654" s="16" t="s">
        <v>180</v>
      </c>
      <c r="C654" s="16"/>
      <c r="D654" s="16"/>
      <c r="E654" s="16"/>
      <c r="F654" s="16"/>
      <c r="G654" s="16"/>
      <c r="H654" s="16"/>
      <c r="I654" s="16"/>
      <c r="J654" s="16"/>
    </row>
    <row r="655" s="4" customFormat="1" spans="1:10">
      <c r="A655" s="16">
        <v>4198132</v>
      </c>
      <c r="B655" s="16" t="s">
        <v>180</v>
      </c>
      <c r="C655" s="16"/>
      <c r="D655" s="16"/>
      <c r="E655" s="16"/>
      <c r="F655" s="16"/>
      <c r="G655" s="16"/>
      <c r="H655" s="16"/>
      <c r="I655" s="16"/>
      <c r="J655" s="16"/>
    </row>
    <row r="656" s="4" customFormat="1" spans="1:10">
      <c r="A656" s="16">
        <v>4198133</v>
      </c>
      <c r="B656" s="16" t="s">
        <v>180</v>
      </c>
      <c r="C656" s="16"/>
      <c r="D656" s="16"/>
      <c r="E656" s="16"/>
      <c r="F656" s="16"/>
      <c r="G656" s="16"/>
      <c r="H656" s="16"/>
      <c r="I656" s="16"/>
      <c r="J656" s="16"/>
    </row>
    <row r="657" s="4" customFormat="1" spans="1:10">
      <c r="A657" s="16">
        <v>5298000</v>
      </c>
      <c r="B657" s="16" t="s">
        <v>1315</v>
      </c>
      <c r="C657" s="16"/>
      <c r="D657" s="16"/>
      <c r="E657" s="16"/>
      <c r="F657" s="16"/>
      <c r="G657" s="16"/>
      <c r="H657" s="16"/>
      <c r="I657" s="16"/>
      <c r="J657" s="16"/>
    </row>
    <row r="658" s="4" customFormat="1" ht="39.75" customHeight="1" spans="1:10">
      <c r="A658" s="16">
        <v>5298011</v>
      </c>
      <c r="B658" s="16" t="s">
        <v>1244</v>
      </c>
      <c r="C658" s="16"/>
      <c r="D658" s="16"/>
      <c r="E658" s="16"/>
      <c r="F658" s="16"/>
      <c r="G658" s="16"/>
      <c r="H658" s="16"/>
      <c r="I658" s="16"/>
      <c r="J658" s="16"/>
    </row>
    <row r="659" s="4" customFormat="1" ht="39.75" customHeight="1" spans="1:10">
      <c r="A659" s="16">
        <v>5298012</v>
      </c>
      <c r="B659" s="16" t="s">
        <v>1244</v>
      </c>
      <c r="C659" s="16"/>
      <c r="D659" s="16"/>
      <c r="E659" s="16"/>
      <c r="F659" s="16"/>
      <c r="G659" s="16"/>
      <c r="H659" s="16"/>
      <c r="I659" s="16"/>
      <c r="J659" s="16"/>
    </row>
    <row r="660" s="4" customFormat="1" ht="39.75" customHeight="1" spans="1:10">
      <c r="A660" s="16">
        <v>5298013</v>
      </c>
      <c r="B660" s="16" t="s">
        <v>1244</v>
      </c>
      <c r="C660" s="16"/>
      <c r="D660" s="16"/>
      <c r="E660" s="16"/>
      <c r="F660" s="16"/>
      <c r="G660" s="16"/>
      <c r="H660" s="16"/>
      <c r="I660" s="16"/>
      <c r="J660" s="16"/>
    </row>
    <row r="661" s="4" customFormat="1" spans="1:10">
      <c r="A661" s="16">
        <v>5298021</v>
      </c>
      <c r="B661" s="16" t="s">
        <v>1245</v>
      </c>
      <c r="C661" s="16"/>
      <c r="D661" s="16"/>
      <c r="E661" s="16"/>
      <c r="F661" s="16"/>
      <c r="G661" s="16"/>
      <c r="H661" s="16"/>
      <c r="I661" s="16"/>
      <c r="J661" s="16"/>
    </row>
    <row r="662" s="4" customFormat="1" spans="1:10">
      <c r="A662" s="16">
        <v>5298022</v>
      </c>
      <c r="B662" s="16" t="s">
        <v>1245</v>
      </c>
      <c r="C662" s="16"/>
      <c r="D662" s="16"/>
      <c r="E662" s="16"/>
      <c r="F662" s="16"/>
      <c r="G662" s="16"/>
      <c r="H662" s="16"/>
      <c r="I662" s="16"/>
      <c r="J662" s="16"/>
    </row>
    <row r="663" s="4" customFormat="1" spans="1:10">
      <c r="A663" s="16">
        <v>5298023</v>
      </c>
      <c r="B663" s="16" t="s">
        <v>1245</v>
      </c>
      <c r="C663" s="16"/>
      <c r="D663" s="16"/>
      <c r="E663" s="16"/>
      <c r="F663" s="16"/>
      <c r="G663" s="16"/>
      <c r="H663" s="16"/>
      <c r="I663" s="16"/>
      <c r="J663" s="16"/>
    </row>
    <row r="664" s="4" customFormat="1" spans="1:10">
      <c r="A664" s="16">
        <v>5298031</v>
      </c>
      <c r="B664" s="16" t="s">
        <v>180</v>
      </c>
      <c r="C664" s="16"/>
      <c r="D664" s="16"/>
      <c r="E664" s="16"/>
      <c r="F664" s="16"/>
      <c r="G664" s="16"/>
      <c r="H664" s="16"/>
      <c r="I664" s="16">
        <v>22</v>
      </c>
      <c r="J664" s="16">
        <v>-5000</v>
      </c>
    </row>
    <row r="665" s="4" customFormat="1" spans="1:10">
      <c r="A665" s="16">
        <v>5298032</v>
      </c>
      <c r="B665" s="16" t="s">
        <v>180</v>
      </c>
      <c r="C665" s="16"/>
      <c r="D665" s="16"/>
      <c r="E665" s="16"/>
      <c r="F665" s="16"/>
      <c r="G665" s="16"/>
      <c r="H665" s="16"/>
      <c r="I665" s="16">
        <v>22</v>
      </c>
      <c r="J665" s="16">
        <v>-5000</v>
      </c>
    </row>
    <row r="666" s="4" customFormat="1" spans="1:10">
      <c r="A666" s="16">
        <v>5298033</v>
      </c>
      <c r="B666" s="16" t="s">
        <v>180</v>
      </c>
      <c r="C666" s="16"/>
      <c r="D666" s="16"/>
      <c r="E666" s="16"/>
      <c r="F666" s="16"/>
      <c r="G666" s="16"/>
      <c r="H666" s="16"/>
      <c r="I666" s="16">
        <v>22</v>
      </c>
      <c r="J666" s="16">
        <v>-5000</v>
      </c>
    </row>
    <row r="667" s="4" customFormat="1" spans="1:10">
      <c r="A667" s="16">
        <v>5398100</v>
      </c>
      <c r="B667" s="16" t="s">
        <v>1316</v>
      </c>
      <c r="C667" s="16"/>
      <c r="D667" s="16"/>
      <c r="E667" s="16"/>
      <c r="F667" s="16"/>
      <c r="G667" s="16"/>
      <c r="H667" s="16"/>
      <c r="I667" s="16"/>
      <c r="J667" s="16"/>
    </row>
    <row r="668" s="4" customFormat="1" ht="39.75" customHeight="1" spans="1:10">
      <c r="A668" s="16">
        <v>5398111</v>
      </c>
      <c r="B668" s="16" t="s">
        <v>1244</v>
      </c>
      <c r="C668" s="16"/>
      <c r="D668" s="16"/>
      <c r="E668" s="16"/>
      <c r="F668" s="16"/>
      <c r="G668" s="16"/>
      <c r="H668" s="16"/>
      <c r="I668" s="16"/>
      <c r="J668" s="16"/>
    </row>
    <row r="669" s="4" customFormat="1" ht="39.75" customHeight="1" spans="1:10">
      <c r="A669" s="16">
        <v>5398112</v>
      </c>
      <c r="B669" s="16" t="s">
        <v>1244</v>
      </c>
      <c r="C669" s="16"/>
      <c r="D669" s="16"/>
      <c r="E669" s="16"/>
      <c r="F669" s="16"/>
      <c r="G669" s="16"/>
      <c r="H669" s="16"/>
      <c r="I669" s="16"/>
      <c r="J669" s="16"/>
    </row>
    <row r="670" s="4" customFormat="1" ht="39.75" customHeight="1" spans="1:10">
      <c r="A670" s="16">
        <v>5398113</v>
      </c>
      <c r="B670" s="16" t="s">
        <v>1244</v>
      </c>
      <c r="C670" s="16"/>
      <c r="D670" s="16"/>
      <c r="E670" s="16"/>
      <c r="F670" s="16"/>
      <c r="G670" s="16"/>
      <c r="H670" s="16"/>
      <c r="I670" s="16"/>
      <c r="J670" s="16"/>
    </row>
    <row r="671" s="4" customFormat="1" spans="1:10">
      <c r="A671" s="16">
        <v>5398121</v>
      </c>
      <c r="B671" s="16" t="s">
        <v>1245</v>
      </c>
      <c r="C671" s="16"/>
      <c r="D671" s="16"/>
      <c r="E671" s="16"/>
      <c r="F671" s="16"/>
      <c r="G671" s="16"/>
      <c r="H671" s="16"/>
      <c r="I671" s="16"/>
      <c r="J671" s="16"/>
    </row>
    <row r="672" s="4" customFormat="1" spans="1:10">
      <c r="A672" s="16">
        <v>5398122</v>
      </c>
      <c r="B672" s="16" t="s">
        <v>1245</v>
      </c>
      <c r="C672" s="16"/>
      <c r="D672" s="16"/>
      <c r="E672" s="16"/>
      <c r="F672" s="16"/>
      <c r="G672" s="16"/>
      <c r="H672" s="16"/>
      <c r="I672" s="16"/>
      <c r="J672" s="16"/>
    </row>
    <row r="673" s="4" customFormat="1" spans="1:10">
      <c r="A673" s="16">
        <v>5398123</v>
      </c>
      <c r="B673" s="16" t="s">
        <v>1245</v>
      </c>
      <c r="C673" s="16"/>
      <c r="D673" s="16"/>
      <c r="E673" s="16"/>
      <c r="F673" s="16"/>
      <c r="G673" s="16"/>
      <c r="H673" s="16"/>
      <c r="I673" s="16"/>
      <c r="J673" s="16"/>
    </row>
    <row r="674" s="4" customFormat="1" spans="1:10">
      <c r="A674" s="16">
        <v>5398131</v>
      </c>
      <c r="B674" s="16" t="s">
        <v>180</v>
      </c>
      <c r="C674" s="16"/>
      <c r="D674" s="16"/>
      <c r="E674" s="16"/>
      <c r="F674" s="16"/>
      <c r="G674" s="16"/>
      <c r="H674" s="16"/>
      <c r="I674" s="16"/>
      <c r="J674" s="16"/>
    </row>
    <row r="675" s="4" customFormat="1" spans="1:10">
      <c r="A675" s="16">
        <v>5398132</v>
      </c>
      <c r="B675" s="16" t="s">
        <v>180</v>
      </c>
      <c r="C675" s="16"/>
      <c r="D675" s="16"/>
      <c r="E675" s="16"/>
      <c r="F675" s="16"/>
      <c r="G675" s="16"/>
      <c r="H675" s="16"/>
      <c r="I675" s="16"/>
      <c r="J675" s="16"/>
    </row>
    <row r="676" s="4" customFormat="1" spans="1:10">
      <c r="A676" s="16">
        <v>5398133</v>
      </c>
      <c r="B676" s="16" t="s">
        <v>180</v>
      </c>
      <c r="C676" s="16"/>
      <c r="D676" s="16"/>
      <c r="E676" s="16"/>
      <c r="F676" s="16"/>
      <c r="G676" s="16"/>
      <c r="H676" s="16"/>
      <c r="I676" s="16"/>
      <c r="J676" s="16"/>
    </row>
    <row r="677" s="4" customFormat="1" spans="1:10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="4" customFormat="1" spans="1:10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="4" customFormat="1" spans="1:10">
      <c r="A679" s="16">
        <v>9000000</v>
      </c>
      <c r="B679" s="16" t="s">
        <v>856</v>
      </c>
      <c r="C679" s="16"/>
      <c r="D679" s="16"/>
      <c r="E679" s="16"/>
      <c r="F679" s="16"/>
      <c r="G679" s="16"/>
      <c r="H679" s="16"/>
      <c r="I679" s="16"/>
      <c r="J679" s="16"/>
    </row>
    <row r="680" s="4" customFormat="1" ht="39.75" customHeight="1" spans="1:10">
      <c r="A680" s="16">
        <v>9000011</v>
      </c>
      <c r="B680" s="16" t="s">
        <v>1244</v>
      </c>
      <c r="C680" s="16"/>
      <c r="D680" s="16"/>
      <c r="E680" s="16"/>
      <c r="F680" s="16"/>
      <c r="G680" s="16"/>
      <c r="H680" s="16"/>
      <c r="I680" s="16"/>
      <c r="J680" s="16"/>
    </row>
    <row r="681" s="4" customFormat="1" ht="39.75" customHeight="1" spans="1:10">
      <c r="A681" s="16">
        <v>9000012</v>
      </c>
      <c r="B681" s="16" t="s">
        <v>1244</v>
      </c>
      <c r="C681" s="16"/>
      <c r="D681" s="16"/>
      <c r="E681" s="16"/>
      <c r="F681" s="16"/>
      <c r="G681" s="16"/>
      <c r="H681" s="16"/>
      <c r="I681" s="16"/>
      <c r="J681" s="16"/>
    </row>
    <row r="682" s="4" customFormat="1" ht="39.75" customHeight="1" spans="1:10">
      <c r="A682" s="16">
        <v>9000013</v>
      </c>
      <c r="B682" s="16" t="s">
        <v>1244</v>
      </c>
      <c r="C682" s="16"/>
      <c r="D682" s="16"/>
      <c r="E682" s="16"/>
      <c r="F682" s="16"/>
      <c r="G682" s="16"/>
      <c r="H682" s="16"/>
      <c r="I682" s="16"/>
      <c r="J682" s="16"/>
    </row>
    <row r="683" s="4" customFormat="1" spans="1:10">
      <c r="A683" s="16">
        <v>9000021</v>
      </c>
      <c r="B683" s="16" t="s">
        <v>180</v>
      </c>
      <c r="C683" s="16"/>
      <c r="D683" s="16"/>
      <c r="E683" s="16"/>
      <c r="F683" s="16"/>
      <c r="G683" s="16"/>
      <c r="H683" s="16"/>
      <c r="I683" s="16"/>
      <c r="J683" s="16"/>
    </row>
    <row r="684" s="4" customFormat="1" spans="1:10">
      <c r="A684" s="16">
        <v>9000022</v>
      </c>
      <c r="B684" s="16" t="s">
        <v>180</v>
      </c>
      <c r="C684" s="16"/>
      <c r="D684" s="16"/>
      <c r="E684" s="16"/>
      <c r="F684" s="16"/>
      <c r="G684" s="16"/>
      <c r="H684" s="16"/>
      <c r="I684" s="16"/>
      <c r="J684" s="16"/>
    </row>
    <row r="685" s="4" customFormat="1" spans="1:10">
      <c r="A685" s="16">
        <v>9000023</v>
      </c>
      <c r="B685" s="16" t="s">
        <v>180</v>
      </c>
      <c r="C685" s="16"/>
      <c r="D685" s="16"/>
      <c r="E685" s="16"/>
      <c r="F685" s="16"/>
      <c r="G685" s="16"/>
      <c r="H685" s="16"/>
      <c r="I685" s="16"/>
      <c r="J685" s="16"/>
    </row>
    <row r="686" s="4" customFormat="1" spans="1:10">
      <c r="A686" s="16">
        <v>9000031</v>
      </c>
      <c r="B686" s="16" t="s">
        <v>181</v>
      </c>
      <c r="C686" s="16"/>
      <c r="D686" s="16"/>
      <c r="E686" s="16"/>
      <c r="F686" s="16"/>
      <c r="G686" s="16"/>
      <c r="H686" s="16"/>
      <c r="I686" s="16"/>
      <c r="J686" s="16"/>
    </row>
    <row r="687" s="4" customFormat="1" ht="39.75" customHeight="1" spans="1:10">
      <c r="A687" s="16">
        <v>9000032</v>
      </c>
      <c r="B687" s="16" t="s">
        <v>181</v>
      </c>
      <c r="C687" s="16"/>
      <c r="D687" s="16"/>
      <c r="E687" s="16"/>
      <c r="F687" s="16"/>
      <c r="G687" s="16"/>
      <c r="H687" s="16"/>
      <c r="I687" s="16"/>
      <c r="J687" s="16"/>
    </row>
    <row r="688" s="4" customFormat="1" ht="39.75" customHeight="1" spans="1:10">
      <c r="A688" s="16">
        <v>9000033</v>
      </c>
      <c r="B688" s="16" t="s">
        <v>181</v>
      </c>
      <c r="C688" s="16"/>
      <c r="D688" s="16"/>
      <c r="E688" s="16"/>
      <c r="F688" s="16"/>
      <c r="G688" s="16"/>
      <c r="H688" s="16"/>
      <c r="I688" s="16"/>
      <c r="J688" s="16"/>
    </row>
    <row r="689" s="4" customFormat="1" ht="39.75" customHeight="1" spans="1:10">
      <c r="A689" s="16">
        <v>9000100</v>
      </c>
      <c r="B689" s="16" t="s">
        <v>859</v>
      </c>
      <c r="C689" s="16"/>
      <c r="D689" s="16"/>
      <c r="E689" s="16"/>
      <c r="F689" s="16"/>
      <c r="G689" s="16"/>
      <c r="H689" s="16"/>
      <c r="I689" s="16"/>
      <c r="J689" s="16"/>
    </row>
    <row r="690" s="4" customFormat="1" spans="1:10">
      <c r="A690" s="16">
        <v>9000111</v>
      </c>
      <c r="B690" s="16" t="s">
        <v>1244</v>
      </c>
      <c r="C690" s="16"/>
      <c r="D690" s="16"/>
      <c r="E690" s="16"/>
      <c r="F690" s="16"/>
      <c r="G690" s="16"/>
      <c r="H690" s="16"/>
      <c r="I690" s="16"/>
      <c r="J690" s="16"/>
    </row>
    <row r="691" s="4" customFormat="1" spans="1:10">
      <c r="A691" s="16">
        <v>9000112</v>
      </c>
      <c r="B691" s="16" t="s">
        <v>1244</v>
      </c>
      <c r="C691" s="16"/>
      <c r="D691" s="16"/>
      <c r="E691" s="16"/>
      <c r="F691" s="16"/>
      <c r="G691" s="16"/>
      <c r="H691" s="16"/>
      <c r="I691" s="16"/>
      <c r="J691" s="16"/>
    </row>
    <row r="692" s="4" customFormat="1" spans="1:10">
      <c r="A692" s="16">
        <v>9000113</v>
      </c>
      <c r="B692" s="16" t="s">
        <v>1244</v>
      </c>
      <c r="C692" s="16"/>
      <c r="D692" s="16"/>
      <c r="E692" s="16"/>
      <c r="F692" s="16"/>
      <c r="G692" s="16"/>
      <c r="H692" s="16"/>
      <c r="I692" s="16"/>
      <c r="J692" s="16"/>
    </row>
    <row r="693" s="4" customFormat="1" spans="1:10">
      <c r="A693" s="16">
        <v>9000121</v>
      </c>
      <c r="B693" s="16" t="s">
        <v>180</v>
      </c>
      <c r="C693" s="16">
        <v>32</v>
      </c>
      <c r="D693" s="16">
        <v>1000</v>
      </c>
      <c r="E693" s="16"/>
      <c r="F693" s="16"/>
      <c r="G693" s="16"/>
      <c r="H693" s="16"/>
      <c r="I693" s="16"/>
      <c r="J693" s="16"/>
    </row>
    <row r="694" s="4" customFormat="1" ht="39.75" customHeight="1" spans="1:10">
      <c r="A694" s="16">
        <v>9000122</v>
      </c>
      <c r="B694" s="16" t="s">
        <v>180</v>
      </c>
      <c r="C694" s="16">
        <v>32</v>
      </c>
      <c r="D694" s="16">
        <v>1300</v>
      </c>
      <c r="E694" s="16"/>
      <c r="F694" s="16"/>
      <c r="G694" s="16"/>
      <c r="H694" s="16"/>
      <c r="I694" s="16"/>
      <c r="J694" s="16"/>
    </row>
    <row r="695" s="4" customFormat="1" ht="39.75" customHeight="1" spans="1:10">
      <c r="A695" s="16">
        <v>9000123</v>
      </c>
      <c r="B695" s="16" t="s">
        <v>180</v>
      </c>
      <c r="C695" s="16">
        <v>32</v>
      </c>
      <c r="D695" s="16">
        <v>1500</v>
      </c>
      <c r="E695" s="16"/>
      <c r="F695" s="16"/>
      <c r="G695" s="16"/>
      <c r="H695" s="16"/>
      <c r="I695" s="16"/>
      <c r="J695" s="16"/>
    </row>
    <row r="696" s="4" customFormat="1" ht="39.75" customHeight="1" spans="1:10">
      <c r="A696" s="16">
        <v>9000131</v>
      </c>
      <c r="B696" s="16" t="s">
        <v>181</v>
      </c>
      <c r="C696" s="16"/>
      <c r="D696" s="16"/>
      <c r="E696" s="16"/>
      <c r="F696" s="16"/>
      <c r="G696" s="16"/>
      <c r="H696" s="16"/>
      <c r="I696" s="16"/>
      <c r="J696" s="16"/>
    </row>
    <row r="697" s="4" customFormat="1" spans="1:10">
      <c r="A697" s="16">
        <v>9000132</v>
      </c>
      <c r="B697" s="16" t="s">
        <v>181</v>
      </c>
      <c r="C697" s="16"/>
      <c r="D697" s="16"/>
      <c r="E697" s="16"/>
      <c r="F697" s="16"/>
      <c r="G697" s="16"/>
      <c r="H697" s="16"/>
      <c r="I697" s="16"/>
      <c r="J697" s="16"/>
    </row>
    <row r="698" s="4" customFormat="1" spans="1:10">
      <c r="A698" s="16">
        <v>9000133</v>
      </c>
      <c r="B698" s="16" t="s">
        <v>181</v>
      </c>
      <c r="C698" s="16"/>
      <c r="D698" s="16"/>
      <c r="E698" s="16"/>
      <c r="F698" s="16"/>
      <c r="G698" s="16"/>
      <c r="H698" s="16"/>
      <c r="I698" s="16"/>
      <c r="J698" s="16"/>
    </row>
    <row r="699" s="4" customFormat="1" spans="1:10">
      <c r="A699" s="16">
        <v>9000200</v>
      </c>
      <c r="B699" s="16" t="s">
        <v>862</v>
      </c>
      <c r="C699" s="16"/>
      <c r="D699" s="16"/>
      <c r="E699" s="16"/>
      <c r="F699" s="16"/>
      <c r="G699" s="16"/>
      <c r="H699" s="16"/>
      <c r="I699" s="16"/>
      <c r="J699" s="16"/>
    </row>
    <row r="700" s="4" customFormat="1" spans="1:10">
      <c r="A700" s="16">
        <v>9000211</v>
      </c>
      <c r="B700" s="16" t="s">
        <v>1244</v>
      </c>
      <c r="C700" s="16"/>
      <c r="D700" s="16"/>
      <c r="E700" s="16"/>
      <c r="F700" s="16"/>
      <c r="G700" s="16"/>
      <c r="H700" s="16"/>
      <c r="I700" s="16"/>
      <c r="J700" s="16"/>
    </row>
    <row r="701" s="4" customFormat="1" ht="39.75" customHeight="1" spans="1:10">
      <c r="A701" s="16">
        <v>9000212</v>
      </c>
      <c r="B701" s="16" t="s">
        <v>1244</v>
      </c>
      <c r="C701" s="16"/>
      <c r="D701" s="16"/>
      <c r="E701" s="16"/>
      <c r="F701" s="16"/>
      <c r="G701" s="16"/>
      <c r="H701" s="16"/>
      <c r="I701" s="16"/>
      <c r="J701" s="16"/>
    </row>
    <row r="702" s="4" customFormat="1" ht="39.75" customHeight="1" spans="1:10">
      <c r="A702" s="16">
        <v>9000213</v>
      </c>
      <c r="B702" s="16" t="s">
        <v>1244</v>
      </c>
      <c r="C702" s="16"/>
      <c r="D702" s="16"/>
      <c r="E702" s="16"/>
      <c r="F702" s="16"/>
      <c r="G702" s="16"/>
      <c r="H702" s="16"/>
      <c r="I702" s="16"/>
      <c r="J702" s="16"/>
    </row>
    <row r="703" s="4" customFormat="1" ht="39.75" customHeight="1" spans="1:10">
      <c r="A703" s="16">
        <v>9000221</v>
      </c>
      <c r="B703" s="16" t="s">
        <v>180</v>
      </c>
      <c r="C703" s="16"/>
      <c r="D703" s="16"/>
      <c r="E703" s="16"/>
      <c r="F703" s="16"/>
      <c r="G703" s="16"/>
      <c r="H703" s="16"/>
      <c r="I703" s="16"/>
      <c r="J703" s="16"/>
    </row>
    <row r="704" s="4" customFormat="1" spans="1:10">
      <c r="A704" s="16">
        <v>9000222</v>
      </c>
      <c r="B704" s="16" t="s">
        <v>180</v>
      </c>
      <c r="C704" s="16"/>
      <c r="D704" s="16"/>
      <c r="E704" s="16"/>
      <c r="F704" s="16"/>
      <c r="G704" s="16"/>
      <c r="H704" s="16"/>
      <c r="I704" s="16"/>
      <c r="J704" s="16"/>
    </row>
    <row r="705" s="4" customFormat="1" spans="1:10">
      <c r="A705" s="16">
        <v>9000223</v>
      </c>
      <c r="B705" s="16" t="s">
        <v>180</v>
      </c>
      <c r="C705" s="16"/>
      <c r="D705" s="16"/>
      <c r="E705" s="16"/>
      <c r="F705" s="16"/>
      <c r="G705" s="16"/>
      <c r="H705" s="16"/>
      <c r="I705" s="16"/>
      <c r="J705" s="16"/>
    </row>
    <row r="706" s="4" customFormat="1" spans="1:10">
      <c r="A706" s="16">
        <v>9000231</v>
      </c>
      <c r="B706" s="16" t="s">
        <v>1245</v>
      </c>
      <c r="C706" s="16"/>
      <c r="D706" s="16"/>
      <c r="E706" s="16"/>
      <c r="F706" s="16"/>
      <c r="G706" s="16"/>
      <c r="H706" s="16"/>
      <c r="I706" s="16"/>
      <c r="J706" s="16"/>
    </row>
    <row r="707" s="4" customFormat="1" ht="39.75" customHeight="1" spans="1:10">
      <c r="A707" s="16">
        <v>9000232</v>
      </c>
      <c r="B707" s="16" t="s">
        <v>1245</v>
      </c>
      <c r="C707" s="16"/>
      <c r="D707" s="16"/>
      <c r="E707" s="16"/>
      <c r="F707" s="16"/>
      <c r="G707" s="16"/>
      <c r="H707" s="16"/>
      <c r="I707" s="16"/>
      <c r="J707" s="16"/>
    </row>
    <row r="708" s="4" customFormat="1" ht="39.75" customHeight="1" spans="1:10">
      <c r="A708" s="16">
        <v>9000233</v>
      </c>
      <c r="B708" s="16" t="s">
        <v>1245</v>
      </c>
      <c r="C708" s="16"/>
      <c r="D708" s="16"/>
      <c r="E708" s="16"/>
      <c r="F708" s="16"/>
      <c r="G708" s="16"/>
      <c r="H708" s="16"/>
      <c r="I708" s="16"/>
      <c r="J708" s="16"/>
    </row>
    <row r="709" s="4" customFormat="1" ht="39.75" customHeight="1" spans="1:10">
      <c r="A709" s="16">
        <v>9000300</v>
      </c>
      <c r="B709" s="16" t="s">
        <v>865</v>
      </c>
      <c r="C709" s="16"/>
      <c r="D709" s="16"/>
      <c r="E709" s="16"/>
      <c r="F709" s="16"/>
      <c r="G709" s="16"/>
      <c r="H709" s="16"/>
      <c r="I709" s="16"/>
      <c r="J709" s="16"/>
    </row>
    <row r="710" s="4" customFormat="1" spans="1:10">
      <c r="A710" s="16">
        <v>9000311</v>
      </c>
      <c r="B710" s="16" t="s">
        <v>1244</v>
      </c>
      <c r="C710" s="16"/>
      <c r="D710" s="16"/>
      <c r="E710" s="16"/>
      <c r="F710" s="16"/>
      <c r="G710" s="16"/>
      <c r="H710" s="16"/>
      <c r="I710" s="16"/>
      <c r="J710" s="16"/>
    </row>
    <row r="711" s="4" customFormat="1" ht="39.75" customHeight="1" spans="1:10">
      <c r="A711" s="16">
        <v>9000312</v>
      </c>
      <c r="B711" s="16" t="s">
        <v>1244</v>
      </c>
      <c r="C711" s="16"/>
      <c r="D711" s="16"/>
      <c r="E711" s="16"/>
      <c r="F711" s="16"/>
      <c r="G711" s="16"/>
      <c r="H711" s="16"/>
      <c r="I711" s="16"/>
      <c r="J711" s="16"/>
    </row>
    <row r="712" s="4" customFormat="1" ht="39.75" customHeight="1" spans="1:10">
      <c r="A712" s="16">
        <v>9000313</v>
      </c>
      <c r="B712" s="16" t="s">
        <v>1244</v>
      </c>
      <c r="C712" s="16"/>
      <c r="D712" s="16"/>
      <c r="E712" s="16"/>
      <c r="F712" s="16"/>
      <c r="G712" s="16"/>
      <c r="H712" s="16"/>
      <c r="I712" s="16"/>
      <c r="J712" s="16"/>
    </row>
    <row r="713" s="4" customFormat="1" ht="39.75" customHeight="1" spans="1:10">
      <c r="A713" s="16">
        <v>9000321</v>
      </c>
      <c r="B713" s="16" t="s">
        <v>180</v>
      </c>
      <c r="C713" s="16"/>
      <c r="D713" s="16"/>
      <c r="E713" s="16"/>
      <c r="F713" s="16"/>
      <c r="G713" s="16"/>
      <c r="H713" s="16"/>
      <c r="I713" s="16"/>
      <c r="J713" s="16"/>
    </row>
    <row r="714" s="4" customFormat="1" spans="1:10">
      <c r="A714" s="16">
        <v>9000322</v>
      </c>
      <c r="B714" s="16" t="s">
        <v>180</v>
      </c>
      <c r="C714" s="16"/>
      <c r="D714" s="16"/>
      <c r="E714" s="16"/>
      <c r="F714" s="16"/>
      <c r="G714" s="16"/>
      <c r="H714" s="16"/>
      <c r="I714" s="16"/>
      <c r="J714" s="16"/>
    </row>
    <row r="715" s="4" customFormat="1" spans="1:10">
      <c r="A715" s="16">
        <v>9000323</v>
      </c>
      <c r="B715" s="16" t="s">
        <v>180</v>
      </c>
      <c r="C715" s="16"/>
      <c r="D715" s="16"/>
      <c r="E715" s="16"/>
      <c r="F715" s="16"/>
      <c r="G715" s="16"/>
      <c r="H715" s="16"/>
      <c r="I715" s="16"/>
      <c r="J715" s="16"/>
    </row>
    <row r="716" s="4" customFormat="1" spans="1:10">
      <c r="A716" s="16">
        <v>9000331</v>
      </c>
      <c r="B716" s="16" t="s">
        <v>1245</v>
      </c>
      <c r="C716" s="16"/>
      <c r="D716" s="16"/>
      <c r="E716" s="16"/>
      <c r="F716" s="16"/>
      <c r="G716" s="16"/>
      <c r="H716" s="16"/>
      <c r="I716" s="16"/>
      <c r="J716" s="16"/>
    </row>
    <row r="717" s="4" customFormat="1" spans="1:10">
      <c r="A717" s="16">
        <v>9000332</v>
      </c>
      <c r="B717" s="16" t="s">
        <v>1245</v>
      </c>
      <c r="C717" s="16"/>
      <c r="D717" s="16"/>
      <c r="E717" s="16"/>
      <c r="F717" s="16"/>
      <c r="G717" s="16"/>
      <c r="H717" s="16"/>
      <c r="I717" s="16"/>
      <c r="J717" s="16"/>
    </row>
    <row r="718" s="4" customFormat="1" spans="1:10">
      <c r="A718" s="16">
        <v>9000333</v>
      </c>
      <c r="B718" s="16" t="s">
        <v>1245</v>
      </c>
      <c r="C718" s="16"/>
      <c r="D718" s="16"/>
      <c r="E718" s="16"/>
      <c r="F718" s="16"/>
      <c r="G718" s="16"/>
      <c r="H718" s="16"/>
      <c r="I718" s="16"/>
      <c r="J718" s="16"/>
    </row>
    <row r="719" s="4" customFormat="1" ht="39.75" customHeight="1" spans="1:10">
      <c r="A719" s="16">
        <v>9000400</v>
      </c>
      <c r="B719" s="16" t="s">
        <v>868</v>
      </c>
      <c r="C719" s="16"/>
      <c r="D719" s="16"/>
      <c r="E719" s="16"/>
      <c r="F719" s="16"/>
      <c r="G719" s="16"/>
      <c r="H719" s="16"/>
      <c r="I719" s="16"/>
      <c r="J719" s="16"/>
    </row>
    <row r="720" s="4" customFormat="1" spans="1:10">
      <c r="A720" s="16">
        <v>9000411</v>
      </c>
      <c r="B720" s="16" t="s">
        <v>1244</v>
      </c>
      <c r="C720" s="16"/>
      <c r="D720" s="16"/>
      <c r="E720" s="16"/>
      <c r="F720" s="16"/>
      <c r="G720" s="16"/>
      <c r="H720" s="16"/>
      <c r="I720" s="16"/>
      <c r="J720" s="16"/>
    </row>
    <row r="721" s="4" customFormat="1" spans="1:10">
      <c r="A721" s="16">
        <v>9000412</v>
      </c>
      <c r="B721" s="16" t="s">
        <v>1244</v>
      </c>
      <c r="C721" s="16"/>
      <c r="D721" s="16"/>
      <c r="E721" s="16"/>
      <c r="F721" s="16"/>
      <c r="G721" s="16"/>
      <c r="H721" s="16"/>
      <c r="I721" s="16"/>
      <c r="J721" s="16"/>
    </row>
    <row r="722" s="4" customFormat="1" ht="25.5" customHeight="1" spans="1:10">
      <c r="A722" s="16">
        <v>9000413</v>
      </c>
      <c r="B722" s="16" t="s">
        <v>1244</v>
      </c>
      <c r="C722" s="16"/>
      <c r="D722" s="16"/>
      <c r="E722" s="16"/>
      <c r="F722" s="16"/>
      <c r="G722" s="16"/>
      <c r="H722" s="16"/>
      <c r="I722" s="16"/>
      <c r="J722" s="16"/>
    </row>
    <row r="723" s="4" customFormat="1" spans="1:10">
      <c r="A723" s="16">
        <v>9000421</v>
      </c>
      <c r="B723" s="16" t="s">
        <v>180</v>
      </c>
      <c r="C723" s="16"/>
      <c r="D723" s="16"/>
      <c r="E723" s="16"/>
      <c r="F723" s="16"/>
      <c r="G723" s="16"/>
      <c r="H723" s="16"/>
      <c r="I723" s="16"/>
      <c r="J723" s="16"/>
    </row>
    <row r="724" s="4" customFormat="1" spans="1:10">
      <c r="A724" s="16">
        <v>9000422</v>
      </c>
      <c r="B724" s="16" t="s">
        <v>180</v>
      </c>
      <c r="C724" s="16"/>
      <c r="D724" s="16"/>
      <c r="E724" s="16"/>
      <c r="F724" s="16"/>
      <c r="G724" s="16"/>
      <c r="H724" s="16"/>
      <c r="I724" s="16"/>
      <c r="J724" s="16"/>
    </row>
    <row r="725" s="4" customFormat="1" spans="1:10">
      <c r="A725" s="16">
        <v>9000423</v>
      </c>
      <c r="B725" s="16" t="s">
        <v>180</v>
      </c>
      <c r="C725" s="16"/>
      <c r="D725" s="16"/>
      <c r="E725" s="16"/>
      <c r="F725" s="16"/>
      <c r="G725" s="16"/>
      <c r="H725" s="16"/>
      <c r="I725" s="16"/>
      <c r="J725" s="16"/>
    </row>
    <row r="726" s="4" customFormat="1" spans="1:10">
      <c r="A726" s="16">
        <v>9000431</v>
      </c>
      <c r="B726" s="16" t="s">
        <v>181</v>
      </c>
      <c r="C726" s="16"/>
      <c r="D726" s="16"/>
      <c r="E726" s="16"/>
      <c r="F726" s="16"/>
      <c r="G726" s="16"/>
      <c r="H726" s="16"/>
      <c r="I726" s="16"/>
      <c r="J726" s="16"/>
    </row>
    <row r="727" s="4" customFormat="1" spans="1:10">
      <c r="A727" s="16">
        <v>9000432</v>
      </c>
      <c r="B727" s="16" t="s">
        <v>181</v>
      </c>
      <c r="C727" s="16"/>
      <c r="D727" s="16"/>
      <c r="E727" s="16"/>
      <c r="F727" s="16"/>
      <c r="G727" s="16"/>
      <c r="H727" s="16"/>
      <c r="I727" s="16"/>
      <c r="J727" s="16"/>
    </row>
    <row r="728" s="4" customFormat="1" spans="1:10">
      <c r="A728" s="16">
        <v>9000433</v>
      </c>
      <c r="B728" s="16" t="s">
        <v>181</v>
      </c>
      <c r="C728" s="16"/>
      <c r="D728" s="16"/>
      <c r="E728" s="16"/>
      <c r="F728" s="16"/>
      <c r="G728" s="16"/>
      <c r="H728" s="16"/>
      <c r="I728" s="16"/>
      <c r="J728" s="16"/>
    </row>
    <row r="729" s="4" customFormat="1" spans="1:10">
      <c r="A729" s="16">
        <v>9000500</v>
      </c>
      <c r="B729" s="16" t="s">
        <v>871</v>
      </c>
      <c r="C729" s="16"/>
      <c r="D729" s="16"/>
      <c r="E729" s="16"/>
      <c r="F729" s="16"/>
      <c r="G729" s="16"/>
      <c r="H729" s="16"/>
      <c r="I729" s="16"/>
      <c r="J729" s="16"/>
    </row>
    <row r="730" s="4" customFormat="1" spans="1:10">
      <c r="A730" s="16">
        <v>9000511</v>
      </c>
      <c r="B730" s="16" t="s">
        <v>1317</v>
      </c>
      <c r="C730" s="16"/>
      <c r="D730" s="16"/>
      <c r="E730" s="16"/>
      <c r="F730" s="16"/>
      <c r="G730" s="16"/>
      <c r="H730" s="16"/>
      <c r="I730" s="16"/>
      <c r="J730" s="16"/>
    </row>
    <row r="731" s="4" customFormat="1" spans="1:10">
      <c r="A731" s="16">
        <v>9000512</v>
      </c>
      <c r="B731" s="16" t="s">
        <v>1317</v>
      </c>
      <c r="C731" s="16"/>
      <c r="D731" s="16"/>
      <c r="E731" s="16"/>
      <c r="F731" s="16"/>
      <c r="G731" s="16"/>
      <c r="H731" s="16"/>
      <c r="I731" s="16"/>
      <c r="J731" s="16"/>
    </row>
    <row r="732" s="4" customFormat="1" spans="1:10">
      <c r="A732" s="16">
        <v>9000513</v>
      </c>
      <c r="B732" s="16" t="s">
        <v>1317</v>
      </c>
      <c r="C732" s="16"/>
      <c r="D732" s="16"/>
      <c r="E732" s="16"/>
      <c r="F732" s="16"/>
      <c r="G732" s="16"/>
      <c r="H732" s="16"/>
      <c r="I732" s="16"/>
      <c r="J732" s="16"/>
    </row>
    <row r="733" s="4" customFormat="1" spans="1:10">
      <c r="A733" s="16">
        <v>9000521</v>
      </c>
      <c r="B733" s="16" t="s">
        <v>180</v>
      </c>
      <c r="C733" s="16"/>
      <c r="D733" s="16"/>
      <c r="E733" s="16"/>
      <c r="F733" s="16"/>
      <c r="G733" s="16"/>
      <c r="H733" s="16"/>
      <c r="I733" s="16"/>
      <c r="J733" s="16"/>
    </row>
    <row r="734" s="4" customFormat="1" spans="1:10">
      <c r="A734" s="16">
        <v>9000522</v>
      </c>
      <c r="B734" s="16" t="s">
        <v>180</v>
      </c>
      <c r="C734" s="16"/>
      <c r="D734" s="16"/>
      <c r="E734" s="16"/>
      <c r="F734" s="16"/>
      <c r="G734" s="16"/>
      <c r="H734" s="16"/>
      <c r="I734" s="16"/>
      <c r="J734" s="16"/>
    </row>
    <row r="735" s="4" customFormat="1" spans="1:10">
      <c r="A735" s="16">
        <v>9000523</v>
      </c>
      <c r="B735" s="16" t="s">
        <v>180</v>
      </c>
      <c r="C735" s="16"/>
      <c r="D735" s="16"/>
      <c r="E735" s="16"/>
      <c r="F735" s="16"/>
      <c r="G735" s="16"/>
      <c r="H735" s="16"/>
      <c r="I735" s="16"/>
      <c r="J735" s="16"/>
    </row>
    <row r="736" s="4" customFormat="1" spans="1:10">
      <c r="A736" s="16">
        <v>9000531</v>
      </c>
      <c r="B736" s="16" t="s">
        <v>181</v>
      </c>
      <c r="C736" s="16"/>
      <c r="D736" s="16"/>
      <c r="E736" s="16"/>
      <c r="F736" s="16"/>
      <c r="G736" s="16"/>
      <c r="H736" s="16"/>
      <c r="I736" s="16"/>
      <c r="J736" s="16"/>
    </row>
    <row r="737" s="4" customFormat="1" spans="1:10">
      <c r="A737" s="16">
        <v>9000532</v>
      </c>
      <c r="B737" s="16" t="s">
        <v>181</v>
      </c>
      <c r="C737" s="16"/>
      <c r="D737" s="16"/>
      <c r="E737" s="16"/>
      <c r="F737" s="16"/>
      <c r="G737" s="16"/>
      <c r="H737" s="16"/>
      <c r="I737" s="16"/>
      <c r="J737" s="16"/>
    </row>
    <row r="738" s="4" customFormat="1" spans="1:10">
      <c r="A738" s="16">
        <v>9000533</v>
      </c>
      <c r="B738" s="16" t="s">
        <v>181</v>
      </c>
      <c r="C738" s="16"/>
      <c r="D738" s="16"/>
      <c r="E738" s="16"/>
      <c r="F738" s="16"/>
      <c r="G738" s="16"/>
      <c r="H738" s="16"/>
      <c r="I738" s="16"/>
      <c r="J738" s="16"/>
    </row>
    <row r="739" s="4" customFormat="1" spans="1:10">
      <c r="A739" s="16">
        <v>9000580</v>
      </c>
      <c r="B739" s="16" t="s">
        <v>1318</v>
      </c>
      <c r="C739" s="16"/>
      <c r="D739" s="16"/>
      <c r="E739" s="16"/>
      <c r="F739" s="16"/>
      <c r="G739" s="16"/>
      <c r="H739" s="16"/>
      <c r="I739" s="16"/>
      <c r="J739" s="16"/>
    </row>
    <row r="740" s="4" customFormat="1" spans="1:10">
      <c r="A740" s="16">
        <v>9000591</v>
      </c>
      <c r="B740" s="16" t="s">
        <v>1319</v>
      </c>
      <c r="C740" s="16"/>
      <c r="D740" s="16"/>
      <c r="E740" s="16"/>
      <c r="F740" s="16"/>
      <c r="G740" s="16"/>
      <c r="H740" s="16"/>
      <c r="I740" s="16"/>
      <c r="J740" s="16"/>
    </row>
    <row r="741" s="4" customFormat="1" spans="1:10">
      <c r="A741" s="16">
        <v>9000592</v>
      </c>
      <c r="B741" s="16" t="s">
        <v>1319</v>
      </c>
      <c r="C741" s="16"/>
      <c r="D741" s="16"/>
      <c r="E741" s="16"/>
      <c r="F741" s="16"/>
      <c r="G741" s="16"/>
      <c r="H741" s="16"/>
      <c r="I741" s="16"/>
      <c r="J741" s="16"/>
    </row>
    <row r="742" s="4" customFormat="1" spans="1:10">
      <c r="A742" s="16">
        <v>9000593</v>
      </c>
      <c r="B742" s="16" t="s">
        <v>1319</v>
      </c>
      <c r="C742" s="16"/>
      <c r="D742" s="16"/>
      <c r="E742" s="16"/>
      <c r="F742" s="16"/>
      <c r="G742" s="16"/>
      <c r="H742" s="16"/>
      <c r="I742" s="16"/>
      <c r="J742" s="16"/>
    </row>
    <row r="743" s="4" customFormat="1" spans="1:10">
      <c r="A743" s="16">
        <v>9000600</v>
      </c>
      <c r="B743" s="16" t="s">
        <v>874</v>
      </c>
      <c r="C743" s="16"/>
      <c r="D743" s="16"/>
      <c r="E743" s="16"/>
      <c r="F743" s="16"/>
      <c r="G743" s="16"/>
      <c r="H743" s="16"/>
      <c r="I743" s="16"/>
      <c r="J743" s="16"/>
    </row>
    <row r="744" s="4" customFormat="1" spans="1:10">
      <c r="A744" s="16">
        <v>9000611</v>
      </c>
      <c r="B744" s="16" t="s">
        <v>1317</v>
      </c>
      <c r="C744" s="16"/>
      <c r="D744" s="16"/>
      <c r="E744" s="16"/>
      <c r="F744" s="16"/>
      <c r="G744" s="16"/>
      <c r="H744" s="16"/>
      <c r="I744" s="16"/>
      <c r="J744" s="16"/>
    </row>
    <row r="745" s="4" customFormat="1" spans="1:10">
      <c r="A745" s="16">
        <v>9000612</v>
      </c>
      <c r="B745" s="16" t="s">
        <v>1317</v>
      </c>
      <c r="C745" s="16"/>
      <c r="D745" s="16"/>
      <c r="E745" s="16"/>
      <c r="F745" s="16"/>
      <c r="G745" s="16"/>
      <c r="H745" s="16"/>
      <c r="I745" s="16"/>
      <c r="J745" s="16"/>
    </row>
    <row r="746" s="4" customFormat="1" spans="1:10">
      <c r="A746" s="16">
        <v>9000613</v>
      </c>
      <c r="B746" s="16" t="s">
        <v>1317</v>
      </c>
      <c r="C746" s="16"/>
      <c r="D746" s="16"/>
      <c r="E746" s="16"/>
      <c r="F746" s="16"/>
      <c r="G746" s="16"/>
      <c r="H746" s="16"/>
      <c r="I746" s="16"/>
      <c r="J746" s="16"/>
    </row>
    <row r="747" s="4" customFormat="1" spans="1:10">
      <c r="A747" s="16">
        <v>9000621</v>
      </c>
      <c r="B747" s="16" t="s">
        <v>180</v>
      </c>
      <c r="C747" s="16"/>
      <c r="D747" s="16"/>
      <c r="E747" s="16"/>
      <c r="F747" s="16"/>
      <c r="G747" s="16"/>
      <c r="H747" s="16"/>
      <c r="I747" s="16"/>
      <c r="J747" s="16"/>
    </row>
    <row r="748" s="4" customFormat="1" spans="1:10">
      <c r="A748" s="16">
        <v>9000622</v>
      </c>
      <c r="B748" s="16" t="s">
        <v>180</v>
      </c>
      <c r="C748" s="16"/>
      <c r="D748" s="16"/>
      <c r="E748" s="16"/>
      <c r="F748" s="16"/>
      <c r="G748" s="16"/>
      <c r="H748" s="16"/>
      <c r="I748" s="16"/>
      <c r="J748" s="16"/>
    </row>
    <row r="749" s="4" customFormat="1" spans="1:10">
      <c r="A749" s="16">
        <v>9000623</v>
      </c>
      <c r="B749" s="16" t="s">
        <v>180</v>
      </c>
      <c r="C749" s="16"/>
      <c r="D749" s="16"/>
      <c r="E749" s="16"/>
      <c r="F749" s="16"/>
      <c r="G749" s="16"/>
      <c r="H749" s="16"/>
      <c r="I749" s="16"/>
      <c r="J749" s="16"/>
    </row>
    <row r="750" s="4" customFormat="1" spans="1:10">
      <c r="A750" s="16">
        <v>9000631</v>
      </c>
      <c r="B750" s="16" t="s">
        <v>181</v>
      </c>
      <c r="C750" s="16"/>
      <c r="D750" s="16"/>
      <c r="E750" s="16"/>
      <c r="F750" s="16"/>
      <c r="G750" s="16"/>
      <c r="H750" s="16"/>
      <c r="I750" s="16"/>
      <c r="J750" s="16"/>
    </row>
    <row r="751" s="4" customFormat="1" spans="1:10">
      <c r="A751" s="16">
        <v>9000632</v>
      </c>
      <c r="B751" s="16" t="s">
        <v>181</v>
      </c>
      <c r="C751" s="16"/>
      <c r="D751" s="16"/>
      <c r="E751" s="16"/>
      <c r="F751" s="16"/>
      <c r="G751" s="16"/>
      <c r="H751" s="16"/>
      <c r="I751" s="16"/>
      <c r="J751" s="16"/>
    </row>
    <row r="752" s="4" customFormat="1" spans="1:10">
      <c r="A752" s="16">
        <v>9000633</v>
      </c>
      <c r="B752" s="16" t="s">
        <v>181</v>
      </c>
      <c r="C752" s="16"/>
      <c r="D752" s="16"/>
      <c r="E752" s="16"/>
      <c r="F752" s="16"/>
      <c r="G752" s="16"/>
      <c r="H752" s="16"/>
      <c r="I752" s="16"/>
      <c r="J752" s="16"/>
    </row>
    <row r="753" s="4" customFormat="1" spans="1:10">
      <c r="A753" s="16">
        <v>9000680</v>
      </c>
      <c r="B753" s="16" t="s">
        <v>1320</v>
      </c>
      <c r="C753" s="16"/>
      <c r="D753" s="16"/>
      <c r="E753" s="16"/>
      <c r="F753" s="16"/>
      <c r="G753" s="16"/>
      <c r="H753" s="16"/>
      <c r="I753" s="16"/>
      <c r="J753" s="16"/>
    </row>
    <row r="754" s="4" customFormat="1" spans="1:10">
      <c r="A754" s="16">
        <v>9000691</v>
      </c>
      <c r="B754" s="16" t="s">
        <v>1319</v>
      </c>
      <c r="C754" s="16"/>
      <c r="D754" s="16"/>
      <c r="E754" s="16"/>
      <c r="F754" s="16"/>
      <c r="G754" s="16"/>
      <c r="H754" s="16"/>
      <c r="I754" s="16"/>
      <c r="J754" s="16"/>
    </row>
    <row r="755" s="4" customFormat="1" spans="1:10">
      <c r="A755" s="16">
        <v>9000692</v>
      </c>
      <c r="B755" s="16" t="s">
        <v>1319</v>
      </c>
      <c r="C755" s="16"/>
      <c r="D755" s="16"/>
      <c r="E755" s="16"/>
      <c r="F755" s="16"/>
      <c r="G755" s="16"/>
      <c r="H755" s="16"/>
      <c r="I755" s="16"/>
      <c r="J755" s="16"/>
    </row>
    <row r="756" s="4" customFormat="1" spans="1:10">
      <c r="A756" s="16">
        <v>9000693</v>
      </c>
      <c r="B756" s="16" t="s">
        <v>1319</v>
      </c>
      <c r="C756" s="16"/>
      <c r="D756" s="16"/>
      <c r="E756" s="16"/>
      <c r="F756" s="16"/>
      <c r="G756" s="16"/>
      <c r="H756" s="16"/>
      <c r="I756" s="16"/>
      <c r="J756" s="16"/>
    </row>
    <row r="757" s="4" customFormat="1" spans="1:10">
      <c r="A757" s="16">
        <v>9000700</v>
      </c>
      <c r="B757" s="16" t="s">
        <v>877</v>
      </c>
      <c r="C757" s="16"/>
      <c r="D757" s="16"/>
      <c r="E757" s="16"/>
      <c r="F757" s="16"/>
      <c r="G757" s="16"/>
      <c r="H757" s="16"/>
      <c r="I757" s="16"/>
      <c r="J757" s="16"/>
    </row>
    <row r="758" s="4" customFormat="1" spans="1:10">
      <c r="A758" s="16">
        <v>9000711</v>
      </c>
      <c r="B758" s="16" t="s">
        <v>1244</v>
      </c>
      <c r="C758" s="16"/>
      <c r="D758" s="16"/>
      <c r="E758" s="16"/>
      <c r="F758" s="16"/>
      <c r="G758" s="16"/>
      <c r="H758" s="16"/>
      <c r="I758" s="16"/>
      <c r="J758" s="16"/>
    </row>
    <row r="759" s="4" customFormat="1" spans="1:10">
      <c r="A759" s="16">
        <v>9000712</v>
      </c>
      <c r="B759" s="16" t="s">
        <v>1244</v>
      </c>
      <c r="C759" s="16"/>
      <c r="D759" s="16"/>
      <c r="E759" s="16"/>
      <c r="F759" s="16"/>
      <c r="G759" s="16"/>
      <c r="H759" s="16"/>
      <c r="I759" s="16"/>
      <c r="J759" s="16"/>
    </row>
    <row r="760" s="4" customFormat="1" spans="1:10">
      <c r="A760" s="16">
        <v>9000713</v>
      </c>
      <c r="B760" s="16" t="s">
        <v>1244</v>
      </c>
      <c r="C760" s="16"/>
      <c r="D760" s="16"/>
      <c r="E760" s="16"/>
      <c r="F760" s="16"/>
      <c r="G760" s="16"/>
      <c r="H760" s="16"/>
      <c r="I760" s="16"/>
      <c r="J760" s="16"/>
    </row>
    <row r="761" s="4" customFormat="1" spans="1:10">
      <c r="A761" s="16">
        <v>9000721</v>
      </c>
      <c r="B761" s="16" t="s">
        <v>1245</v>
      </c>
      <c r="C761" s="16"/>
      <c r="D761" s="16"/>
      <c r="E761" s="16"/>
      <c r="F761" s="16"/>
      <c r="G761" s="16"/>
      <c r="H761" s="16"/>
      <c r="I761" s="16"/>
      <c r="J761" s="16"/>
    </row>
    <row r="762" s="4" customFormat="1" spans="1:10">
      <c r="A762" s="16">
        <v>9000722</v>
      </c>
      <c r="B762" s="16" t="s">
        <v>1245</v>
      </c>
      <c r="C762" s="16"/>
      <c r="D762" s="16"/>
      <c r="E762" s="16"/>
      <c r="F762" s="16"/>
      <c r="G762" s="16"/>
      <c r="H762" s="16"/>
      <c r="I762" s="16"/>
      <c r="J762" s="16"/>
    </row>
    <row r="763" s="4" customFormat="1" spans="1:10">
      <c r="A763" s="16">
        <v>9000723</v>
      </c>
      <c r="B763" s="16" t="s">
        <v>1245</v>
      </c>
      <c r="C763" s="16"/>
      <c r="D763" s="16"/>
      <c r="E763" s="16"/>
      <c r="F763" s="16"/>
      <c r="G763" s="16"/>
      <c r="H763" s="16"/>
      <c r="I763" s="16"/>
      <c r="J763" s="16"/>
    </row>
    <row r="764" s="4" customFormat="1" spans="1:10">
      <c r="A764" s="16">
        <v>9000731</v>
      </c>
      <c r="B764" s="16" t="s">
        <v>180</v>
      </c>
      <c r="C764" s="16"/>
      <c r="D764" s="16"/>
      <c r="E764" s="16"/>
      <c r="F764" s="16"/>
      <c r="G764" s="16"/>
      <c r="H764" s="16"/>
      <c r="I764" s="16">
        <v>22</v>
      </c>
      <c r="J764" s="16">
        <v>-5000</v>
      </c>
    </row>
    <row r="765" s="4" customFormat="1" spans="1:10">
      <c r="A765" s="16">
        <v>9000732</v>
      </c>
      <c r="B765" s="16" t="s">
        <v>180</v>
      </c>
      <c r="C765" s="16"/>
      <c r="D765" s="16"/>
      <c r="E765" s="16"/>
      <c r="F765" s="16"/>
      <c r="G765" s="16"/>
      <c r="H765" s="16"/>
      <c r="I765" s="16">
        <v>22</v>
      </c>
      <c r="J765" s="16">
        <v>-5000</v>
      </c>
    </row>
    <row r="766" s="4" customFormat="1" spans="1:10">
      <c r="A766" s="16">
        <v>9000733</v>
      </c>
      <c r="B766" s="16" t="s">
        <v>180</v>
      </c>
      <c r="C766" s="16"/>
      <c r="D766" s="16"/>
      <c r="E766" s="16"/>
      <c r="F766" s="16"/>
      <c r="G766" s="16"/>
      <c r="H766" s="16"/>
      <c r="I766" s="16">
        <v>22</v>
      </c>
      <c r="J766" s="16">
        <v>-5000</v>
      </c>
    </row>
    <row r="767" s="4" customFormat="1" spans="1:10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="4" customFormat="1" spans="1:10">
      <c r="A768" s="16">
        <v>9010000</v>
      </c>
      <c r="B768" s="16" t="s">
        <v>880</v>
      </c>
      <c r="C768" s="16"/>
      <c r="D768" s="16"/>
      <c r="E768" s="16"/>
      <c r="F768" s="16"/>
      <c r="G768" s="16"/>
      <c r="H768" s="16"/>
      <c r="I768" s="16"/>
      <c r="J768" s="16"/>
    </row>
    <row r="769" s="4" customFormat="1" spans="1:10">
      <c r="A769" s="16">
        <v>9010100</v>
      </c>
      <c r="B769" s="16" t="s">
        <v>882</v>
      </c>
      <c r="C769" s="16"/>
      <c r="D769" s="16"/>
      <c r="E769" s="16"/>
      <c r="F769" s="16"/>
      <c r="G769" s="16"/>
      <c r="H769" s="16"/>
      <c r="I769" s="16"/>
      <c r="J769" s="16"/>
    </row>
    <row r="770" s="4" customFormat="1" spans="1:10">
      <c r="A770" s="16">
        <v>9010111</v>
      </c>
      <c r="B770" s="16" t="s">
        <v>1244</v>
      </c>
      <c r="C770" s="16"/>
      <c r="D770" s="16"/>
      <c r="E770" s="16"/>
      <c r="F770" s="16"/>
      <c r="G770" s="16"/>
      <c r="H770" s="16"/>
      <c r="I770" s="16"/>
      <c r="J770" s="16"/>
    </row>
    <row r="771" s="4" customFormat="1" spans="1:10">
      <c r="A771" s="16">
        <v>9010121</v>
      </c>
      <c r="B771" s="16" t="s">
        <v>1245</v>
      </c>
      <c r="C771" s="16"/>
      <c r="D771" s="16"/>
      <c r="E771" s="16"/>
      <c r="F771" s="16"/>
      <c r="G771" s="16"/>
      <c r="H771" s="16"/>
      <c r="I771" s="16"/>
      <c r="J771" s="16"/>
    </row>
    <row r="772" s="4" customFormat="1" spans="1:10">
      <c r="A772" s="16">
        <v>9010131</v>
      </c>
      <c r="B772" s="16" t="s">
        <v>180</v>
      </c>
      <c r="C772" s="16"/>
      <c r="D772" s="16"/>
      <c r="E772" s="16"/>
      <c r="F772" s="16"/>
      <c r="G772" s="16"/>
      <c r="H772" s="16"/>
      <c r="I772" s="16"/>
      <c r="J772" s="16"/>
    </row>
    <row r="773" s="4" customFormat="1" spans="1:10">
      <c r="A773" s="16">
        <v>9010141</v>
      </c>
      <c r="B773" s="17" t="s">
        <v>181</v>
      </c>
      <c r="C773" s="16">
        <v>9</v>
      </c>
      <c r="D773" s="16">
        <v>2200</v>
      </c>
      <c r="E773" s="16"/>
      <c r="F773" s="16"/>
      <c r="G773" s="16"/>
      <c r="H773" s="16"/>
      <c r="I773" s="16">
        <v>22</v>
      </c>
      <c r="J773" s="16">
        <v>-3000</v>
      </c>
    </row>
    <row r="774" s="4" customFormat="1" spans="1:10">
      <c r="A774" s="16">
        <v>9010200</v>
      </c>
      <c r="B774" s="17" t="s">
        <v>883</v>
      </c>
      <c r="C774" s="16"/>
      <c r="D774" s="16"/>
      <c r="E774" s="16"/>
      <c r="F774" s="16"/>
      <c r="G774" s="16"/>
      <c r="H774" s="16"/>
      <c r="I774" s="16"/>
      <c r="J774" s="16"/>
    </row>
    <row r="775" s="4" customFormat="1" spans="1:10">
      <c r="A775" s="16">
        <v>9020000</v>
      </c>
      <c r="B775" s="17" t="s">
        <v>1321</v>
      </c>
      <c r="C775" s="16"/>
      <c r="D775" s="16"/>
      <c r="E775" s="16"/>
      <c r="F775" s="16"/>
      <c r="G775" s="16"/>
      <c r="H775" s="16"/>
      <c r="I775" s="16"/>
      <c r="J775" s="16"/>
    </row>
    <row r="776" s="4" customFormat="1" spans="1:10">
      <c r="A776" s="16">
        <v>9020011</v>
      </c>
      <c r="B776" s="17" t="s">
        <v>1244</v>
      </c>
      <c r="C776" s="16"/>
      <c r="D776" s="16"/>
      <c r="E776" s="16"/>
      <c r="F776" s="16"/>
      <c r="G776" s="16"/>
      <c r="H776" s="16"/>
      <c r="I776" s="16"/>
      <c r="J776" s="16"/>
    </row>
    <row r="777" s="4" customFormat="1" spans="1:10">
      <c r="A777" s="16">
        <v>9020021</v>
      </c>
      <c r="B777" s="16" t="s">
        <v>1245</v>
      </c>
      <c r="C777" s="16"/>
      <c r="D777" s="16"/>
      <c r="E777" s="16"/>
      <c r="F777" s="16"/>
      <c r="G777" s="16"/>
      <c r="H777" s="16"/>
      <c r="I777" s="16"/>
      <c r="J777" s="16"/>
    </row>
    <row r="778" s="4" customFormat="1" spans="1:10">
      <c r="A778" s="16">
        <v>9020031</v>
      </c>
      <c r="B778" s="17" t="s">
        <v>1322</v>
      </c>
      <c r="C778" s="16"/>
      <c r="D778" s="16"/>
      <c r="E778" s="16"/>
      <c r="F778" s="16"/>
      <c r="G778" s="16"/>
      <c r="H778" s="16"/>
      <c r="I778" s="16"/>
      <c r="J778" s="16"/>
    </row>
    <row r="779" s="4" customFormat="1" spans="1:10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="4" customFormat="1" spans="1:10">
      <c r="A780" s="16">
        <v>9041000</v>
      </c>
      <c r="B780" s="16" t="s">
        <v>888</v>
      </c>
      <c r="C780" s="16"/>
      <c r="D780" s="16"/>
      <c r="E780" s="16"/>
      <c r="F780" s="16"/>
      <c r="G780" s="16"/>
      <c r="H780" s="16"/>
      <c r="I780" s="16"/>
      <c r="J780" s="16"/>
    </row>
    <row r="781" s="4" customFormat="1" spans="1:10">
      <c r="A781" s="16">
        <v>9041011</v>
      </c>
      <c r="B781" s="16" t="s">
        <v>1323</v>
      </c>
      <c r="C781" s="16"/>
      <c r="D781" s="16"/>
      <c r="E781" s="16"/>
      <c r="F781" s="16"/>
      <c r="G781" s="16"/>
      <c r="H781" s="16"/>
      <c r="I781" s="16"/>
      <c r="J781" s="16"/>
    </row>
    <row r="782" s="4" customFormat="1" spans="1:10">
      <c r="A782" s="16">
        <v>9041021</v>
      </c>
      <c r="B782" s="16" t="s">
        <v>1324</v>
      </c>
      <c r="C782" s="16"/>
      <c r="D782" s="16"/>
      <c r="E782" s="16"/>
      <c r="F782" s="16"/>
      <c r="G782" s="16"/>
      <c r="H782" s="16"/>
      <c r="I782" s="16"/>
      <c r="J782" s="16"/>
    </row>
    <row r="783" s="4" customFormat="1" spans="1:10">
      <c r="A783" s="16">
        <v>9041100</v>
      </c>
      <c r="B783" s="16" t="s">
        <v>891</v>
      </c>
      <c r="C783" s="16"/>
      <c r="D783" s="16"/>
      <c r="E783" s="16"/>
      <c r="F783" s="16"/>
      <c r="G783" s="16"/>
      <c r="H783" s="16"/>
      <c r="I783" s="16"/>
      <c r="J783" s="16"/>
    </row>
    <row r="784" s="4" customFormat="1" spans="1:10">
      <c r="A784" s="16">
        <v>9041111</v>
      </c>
      <c r="B784" s="17" t="s">
        <v>1323</v>
      </c>
      <c r="C784" s="16"/>
      <c r="D784" s="16"/>
      <c r="E784" s="16"/>
      <c r="F784" s="16"/>
      <c r="G784" s="16"/>
      <c r="H784" s="16"/>
      <c r="I784" s="16"/>
      <c r="J784" s="16"/>
    </row>
    <row r="785" s="4" customFormat="1" spans="1:10">
      <c r="A785" s="16">
        <v>9041121</v>
      </c>
      <c r="B785" s="16" t="s">
        <v>1325</v>
      </c>
      <c r="C785" s="16"/>
      <c r="D785" s="16"/>
      <c r="E785" s="16"/>
      <c r="F785" s="16"/>
      <c r="G785" s="16"/>
      <c r="H785" s="16"/>
      <c r="I785" s="16"/>
      <c r="J785" s="16"/>
    </row>
    <row r="786" s="4" customFormat="1" spans="1:10">
      <c r="A786" s="16">
        <v>9042000</v>
      </c>
      <c r="B786" s="16" t="s">
        <v>1326</v>
      </c>
      <c r="C786" s="16"/>
      <c r="D786" s="16"/>
      <c r="E786" s="16"/>
      <c r="F786" s="16"/>
      <c r="G786" s="16"/>
      <c r="H786" s="16"/>
      <c r="I786" s="16"/>
      <c r="J786" s="16"/>
    </row>
    <row r="787" s="4" customFormat="1" spans="1:10">
      <c r="A787" s="16">
        <v>9042011</v>
      </c>
      <c r="B787" s="17" t="s">
        <v>1323</v>
      </c>
      <c r="C787" s="16"/>
      <c r="D787" s="16"/>
      <c r="E787" s="16"/>
      <c r="F787" s="16"/>
      <c r="G787" s="16"/>
      <c r="H787" s="16"/>
      <c r="I787" s="16"/>
      <c r="J787" s="16"/>
    </row>
    <row r="788" s="4" customFormat="1" spans="1:10">
      <c r="A788" s="16">
        <v>9042021</v>
      </c>
      <c r="B788" s="16" t="s">
        <v>1324</v>
      </c>
      <c r="C788" s="16"/>
      <c r="D788" s="16"/>
      <c r="E788" s="16"/>
      <c r="F788" s="16"/>
      <c r="G788" s="16"/>
      <c r="H788" s="16"/>
      <c r="I788" s="16"/>
      <c r="J788" s="16"/>
    </row>
    <row r="789" s="4" customFormat="1" spans="1:10">
      <c r="A789" s="16">
        <v>9042100</v>
      </c>
      <c r="B789" s="16" t="s">
        <v>1326</v>
      </c>
      <c r="C789" s="16"/>
      <c r="D789" s="16"/>
      <c r="E789" s="16"/>
      <c r="F789" s="16"/>
      <c r="G789" s="16"/>
      <c r="H789" s="16"/>
      <c r="I789" s="16"/>
      <c r="J789" s="16"/>
    </row>
    <row r="790" s="4" customFormat="1" spans="1:10">
      <c r="A790" s="16">
        <v>9042111</v>
      </c>
      <c r="B790" s="17" t="s">
        <v>1323</v>
      </c>
      <c r="C790" s="16"/>
      <c r="D790" s="16"/>
      <c r="E790" s="16"/>
      <c r="F790" s="16"/>
      <c r="G790" s="16"/>
      <c r="H790" s="16"/>
      <c r="I790" s="16"/>
      <c r="J790" s="16"/>
    </row>
    <row r="791" s="4" customFormat="1" spans="1:10">
      <c r="A791" s="16">
        <v>9042121</v>
      </c>
      <c r="B791" s="17" t="s">
        <v>1327</v>
      </c>
      <c r="C791" s="16"/>
      <c r="D791" s="16"/>
      <c r="E791" s="16"/>
      <c r="F791" s="16"/>
      <c r="G791" s="16"/>
      <c r="H791" s="16"/>
      <c r="I791" s="16"/>
      <c r="J791" s="16"/>
    </row>
    <row r="792" s="4" customFormat="1" spans="1:10">
      <c r="A792" s="16">
        <v>9043000</v>
      </c>
      <c r="B792" s="17" t="s">
        <v>1328</v>
      </c>
      <c r="C792" s="16"/>
      <c r="D792" s="16"/>
      <c r="E792" s="16"/>
      <c r="F792" s="16"/>
      <c r="G792" s="16"/>
      <c r="H792" s="16"/>
      <c r="I792" s="16"/>
      <c r="J792" s="16"/>
    </row>
    <row r="793" s="4" customFormat="1" spans="1:10">
      <c r="A793" s="16">
        <v>9043011</v>
      </c>
      <c r="B793" s="16" t="s">
        <v>1323</v>
      </c>
      <c r="C793" s="16"/>
      <c r="D793" s="16"/>
      <c r="E793" s="16"/>
      <c r="F793" s="16"/>
      <c r="G793" s="16"/>
      <c r="H793" s="16"/>
      <c r="I793" s="16"/>
      <c r="J793" s="16"/>
    </row>
    <row r="794" s="4" customFormat="1" spans="1:10">
      <c r="A794" s="16">
        <v>9043021</v>
      </c>
      <c r="B794" s="17" t="s">
        <v>1324</v>
      </c>
      <c r="C794" s="16"/>
      <c r="D794" s="16"/>
      <c r="E794" s="16"/>
      <c r="F794" s="16"/>
      <c r="G794" s="16"/>
      <c r="H794" s="16"/>
      <c r="I794" s="16"/>
      <c r="J794" s="16"/>
    </row>
    <row r="795" s="4" customFormat="1" spans="1:10">
      <c r="A795" s="16">
        <v>9043100</v>
      </c>
      <c r="B795" s="16" t="s">
        <v>1328</v>
      </c>
      <c r="C795" s="16"/>
      <c r="D795" s="16"/>
      <c r="E795" s="16"/>
      <c r="F795" s="16"/>
      <c r="G795" s="16"/>
      <c r="H795" s="16"/>
      <c r="I795" s="16"/>
      <c r="J795" s="16"/>
    </row>
    <row r="796" s="4" customFormat="1" spans="1:10">
      <c r="A796" s="16">
        <v>9043111</v>
      </c>
      <c r="B796" s="16" t="s">
        <v>1323</v>
      </c>
      <c r="C796" s="16"/>
      <c r="D796" s="16"/>
      <c r="E796" s="16"/>
      <c r="F796" s="16"/>
      <c r="G796" s="16"/>
      <c r="H796" s="16"/>
      <c r="I796" s="16"/>
      <c r="J796" s="16"/>
    </row>
    <row r="797" s="4" customFormat="1" spans="1:10">
      <c r="A797" s="16">
        <v>9043121</v>
      </c>
      <c r="B797" s="16" t="s">
        <v>1329</v>
      </c>
      <c r="C797" s="16"/>
      <c r="D797" s="16"/>
      <c r="E797" s="16"/>
      <c r="F797" s="16"/>
      <c r="G797" s="16"/>
      <c r="H797" s="16"/>
      <c r="I797" s="16"/>
      <c r="J797" s="16"/>
    </row>
    <row r="798" s="4" customFormat="1" spans="1:10">
      <c r="A798" s="16">
        <v>9044000</v>
      </c>
      <c r="B798" s="16" t="s">
        <v>906</v>
      </c>
      <c r="C798" s="16"/>
      <c r="D798" s="16"/>
      <c r="E798" s="16"/>
      <c r="F798" s="16"/>
      <c r="G798" s="16"/>
      <c r="H798" s="16"/>
      <c r="I798" s="16"/>
      <c r="J798" s="16"/>
    </row>
    <row r="799" s="4" customFormat="1" spans="1:10">
      <c r="A799" s="16">
        <v>9044100</v>
      </c>
      <c r="B799" s="16" t="s">
        <v>909</v>
      </c>
      <c r="C799" s="16"/>
      <c r="D799" s="16"/>
      <c r="E799" s="16"/>
      <c r="F799" s="16"/>
      <c r="G799" s="16"/>
      <c r="H799" s="16"/>
      <c r="I799" s="16"/>
      <c r="J799" s="16"/>
    </row>
    <row r="800" s="4" customFormat="1" spans="1:10">
      <c r="A800" s="16">
        <v>9044111</v>
      </c>
      <c r="B800" s="16" t="s">
        <v>1330</v>
      </c>
      <c r="C800" s="16"/>
      <c r="D800" s="16"/>
      <c r="E800" s="16"/>
      <c r="F800" s="16"/>
      <c r="G800" s="16"/>
      <c r="H800" s="16"/>
      <c r="I800" s="16"/>
      <c r="J800" s="16"/>
    </row>
    <row r="801" s="4" customFormat="1" spans="1:10">
      <c r="A801" s="16">
        <v>9044121</v>
      </c>
      <c r="B801" s="16" t="s">
        <v>1331</v>
      </c>
      <c r="C801" s="16"/>
      <c r="D801" s="16"/>
      <c r="E801" s="16"/>
      <c r="F801" s="16"/>
      <c r="G801" s="16"/>
      <c r="H801" s="16"/>
      <c r="I801" s="16"/>
      <c r="J801" s="16"/>
    </row>
    <row r="802" s="4" customFormat="1" spans="1:10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="4" customFormat="1" spans="1:10">
      <c r="A803" s="16">
        <v>9050100</v>
      </c>
      <c r="B803" s="16" t="s">
        <v>912</v>
      </c>
      <c r="C803" s="16"/>
      <c r="D803" s="16"/>
      <c r="E803" s="16"/>
      <c r="F803" s="16"/>
      <c r="G803" s="16"/>
      <c r="H803" s="16"/>
      <c r="I803" s="16"/>
      <c r="J803" s="16"/>
    </row>
    <row r="804" s="4" customFormat="1" spans="1:10">
      <c r="A804" s="16">
        <v>9050111</v>
      </c>
      <c r="B804" s="16" t="s">
        <v>1332</v>
      </c>
      <c r="C804" s="16"/>
      <c r="D804" s="16"/>
      <c r="E804" s="16"/>
      <c r="F804" s="16"/>
      <c r="G804" s="16"/>
      <c r="H804" s="16"/>
      <c r="I804" s="16"/>
      <c r="J804" s="16"/>
    </row>
    <row r="805" s="4" customFormat="1" spans="1:10">
      <c r="A805" s="16">
        <v>9050112</v>
      </c>
      <c r="B805" s="16" t="s">
        <v>1332</v>
      </c>
      <c r="C805" s="16"/>
      <c r="D805" s="16"/>
      <c r="E805" s="16"/>
      <c r="F805" s="16"/>
      <c r="G805" s="16"/>
      <c r="H805" s="16"/>
      <c r="I805" s="16"/>
      <c r="J805" s="16"/>
    </row>
    <row r="806" s="4" customFormat="1" spans="1:10">
      <c r="A806" s="16">
        <v>9050113</v>
      </c>
      <c r="B806" s="16" t="s">
        <v>1332</v>
      </c>
      <c r="C806" s="16"/>
      <c r="D806" s="16"/>
      <c r="E806" s="16"/>
      <c r="F806" s="16"/>
      <c r="G806" s="16"/>
      <c r="H806" s="16"/>
      <c r="I806" s="16"/>
      <c r="J806" s="16"/>
    </row>
    <row r="807" s="4" customFormat="1" spans="1:10">
      <c r="A807" s="16">
        <v>9050121</v>
      </c>
      <c r="B807" s="16" t="s">
        <v>1333</v>
      </c>
      <c r="C807" s="16"/>
      <c r="D807" s="16"/>
      <c r="E807" s="16"/>
      <c r="F807" s="16"/>
      <c r="G807" s="16"/>
      <c r="H807" s="16"/>
      <c r="I807" s="16"/>
      <c r="J807" s="16"/>
    </row>
    <row r="808" s="4" customFormat="1" spans="1:10">
      <c r="A808" s="16">
        <v>9050122</v>
      </c>
      <c r="B808" s="16" t="s">
        <v>1333</v>
      </c>
      <c r="C808" s="16"/>
      <c r="D808" s="16"/>
      <c r="E808" s="16"/>
      <c r="F808" s="16"/>
      <c r="G808" s="16"/>
      <c r="H808" s="16"/>
      <c r="I808" s="16"/>
      <c r="J808" s="16"/>
    </row>
    <row r="809" s="4" customFormat="1" spans="1:10">
      <c r="A809" s="16">
        <v>9050123</v>
      </c>
      <c r="B809" s="16" t="s">
        <v>1333</v>
      </c>
      <c r="C809" s="16"/>
      <c r="D809" s="16"/>
      <c r="E809" s="16"/>
      <c r="F809" s="16"/>
      <c r="G809" s="16"/>
      <c r="H809" s="16"/>
      <c r="I809" s="16"/>
      <c r="J809" s="16"/>
    </row>
    <row r="810" s="4" customFormat="1" spans="1:10">
      <c r="A810" s="16">
        <v>9050131</v>
      </c>
      <c r="B810" s="16" t="s">
        <v>1334</v>
      </c>
      <c r="C810" s="16"/>
      <c r="D810" s="16"/>
      <c r="E810" s="16"/>
      <c r="F810" s="16"/>
      <c r="G810" s="16"/>
      <c r="H810" s="16"/>
      <c r="I810" s="16"/>
      <c r="J810" s="16"/>
    </row>
    <row r="811" s="4" customFormat="1" spans="1:10">
      <c r="A811" s="16">
        <v>9050132</v>
      </c>
      <c r="B811" s="16" t="s">
        <v>1334</v>
      </c>
      <c r="C811" s="16"/>
      <c r="D811" s="16"/>
      <c r="E811" s="16"/>
      <c r="F811" s="16"/>
      <c r="G811" s="16"/>
      <c r="H811" s="16"/>
      <c r="I811" s="16"/>
      <c r="J811" s="16"/>
    </row>
    <row r="812" s="4" customFormat="1" spans="1:10">
      <c r="A812" s="16">
        <v>9050133</v>
      </c>
      <c r="B812" s="16" t="s">
        <v>1334</v>
      </c>
      <c r="C812" s="16"/>
      <c r="D812" s="16"/>
      <c r="E812" s="16"/>
      <c r="F812" s="16"/>
      <c r="G812" s="16"/>
      <c r="H812" s="16"/>
      <c r="I812" s="16"/>
      <c r="J812" s="16"/>
    </row>
    <row r="813" s="4" customFormat="1" spans="1:10">
      <c r="A813" s="16">
        <v>9050141</v>
      </c>
      <c r="B813" s="16" t="s">
        <v>1335</v>
      </c>
      <c r="C813" s="16"/>
      <c r="D813" s="16"/>
      <c r="E813" s="16"/>
      <c r="F813" s="16"/>
      <c r="G813" s="16"/>
      <c r="H813" s="16"/>
      <c r="I813" s="16"/>
      <c r="J813" s="16"/>
    </row>
    <row r="814" s="4" customFormat="1" spans="1:10">
      <c r="A814" s="16">
        <v>9050142</v>
      </c>
      <c r="B814" s="16" t="s">
        <v>1335</v>
      </c>
      <c r="C814" s="16"/>
      <c r="D814" s="16"/>
      <c r="E814" s="16"/>
      <c r="F814" s="16"/>
      <c r="G814" s="16"/>
      <c r="H814" s="16"/>
      <c r="I814" s="16"/>
      <c r="J814" s="16"/>
    </row>
    <row r="815" s="4" customFormat="1" spans="1:10">
      <c r="A815" s="16">
        <v>9050143</v>
      </c>
      <c r="B815" s="16" t="s">
        <v>1335</v>
      </c>
      <c r="C815" s="16"/>
      <c r="D815" s="16"/>
      <c r="E815" s="16"/>
      <c r="F815" s="16"/>
      <c r="G815" s="16"/>
      <c r="H815" s="16"/>
      <c r="I815" s="16"/>
      <c r="J815" s="16"/>
    </row>
    <row r="816" s="4" customFormat="1" spans="1:10">
      <c r="A816" s="16">
        <v>9050151</v>
      </c>
      <c r="B816" s="16" t="s">
        <v>1336</v>
      </c>
      <c r="C816" s="16"/>
      <c r="D816" s="16"/>
      <c r="E816" s="16"/>
      <c r="F816" s="16"/>
      <c r="G816" s="16"/>
      <c r="H816" s="16"/>
      <c r="I816" s="16"/>
      <c r="J816" s="16"/>
    </row>
    <row r="817" s="4" customFormat="1" spans="1:10">
      <c r="A817" s="16">
        <v>9051100</v>
      </c>
      <c r="B817" s="16" t="s">
        <v>1337</v>
      </c>
      <c r="C817" s="16"/>
      <c r="D817" s="16"/>
      <c r="E817" s="16"/>
      <c r="F817" s="16"/>
      <c r="G817" s="16"/>
      <c r="H817" s="16"/>
      <c r="I817" s="16"/>
      <c r="J817" s="16"/>
    </row>
    <row r="818" s="4" customFormat="1" spans="1:10">
      <c r="A818" s="16">
        <v>9051111</v>
      </c>
      <c r="B818" s="16" t="s">
        <v>1338</v>
      </c>
      <c r="C818" s="16"/>
      <c r="D818" s="16"/>
      <c r="E818" s="16"/>
      <c r="F818" s="16"/>
      <c r="G818" s="16"/>
      <c r="H818" s="16"/>
      <c r="I818" s="16"/>
      <c r="J818" s="16"/>
    </row>
    <row r="819" s="4" customFormat="1" spans="1:10">
      <c r="A819" s="16">
        <v>9051112</v>
      </c>
      <c r="B819" s="16" t="s">
        <v>1338</v>
      </c>
      <c r="C819" s="16"/>
      <c r="D819" s="16"/>
      <c r="E819" s="16"/>
      <c r="F819" s="16"/>
      <c r="G819" s="16"/>
      <c r="H819" s="16"/>
      <c r="I819" s="16"/>
      <c r="J819" s="16"/>
    </row>
    <row r="820" s="4" customFormat="1" spans="1:10">
      <c r="A820" s="16">
        <v>9051113</v>
      </c>
      <c r="B820" s="16" t="s">
        <v>1338</v>
      </c>
      <c r="C820" s="16"/>
      <c r="D820" s="16"/>
      <c r="E820" s="16"/>
      <c r="F820" s="16"/>
      <c r="G820" s="16"/>
      <c r="H820" s="16"/>
      <c r="I820" s="16"/>
      <c r="J820" s="16"/>
    </row>
    <row r="821" s="4" customFormat="1" spans="1:10">
      <c r="A821" s="16">
        <v>9051121</v>
      </c>
      <c r="B821" s="16" t="s">
        <v>1339</v>
      </c>
      <c r="C821" s="16"/>
      <c r="D821" s="16"/>
      <c r="E821" s="16"/>
      <c r="F821" s="16"/>
      <c r="G821" s="16"/>
      <c r="H821" s="16"/>
      <c r="I821" s="16"/>
      <c r="J821" s="16"/>
    </row>
    <row r="822" s="4" customFormat="1" spans="1:10">
      <c r="A822" s="16">
        <v>9051122</v>
      </c>
      <c r="B822" s="16" t="s">
        <v>1339</v>
      </c>
      <c r="C822" s="16"/>
      <c r="D822" s="16"/>
      <c r="E822" s="16"/>
      <c r="F822" s="16"/>
      <c r="G822" s="16"/>
      <c r="H822" s="16"/>
      <c r="I822" s="16"/>
      <c r="J822" s="16"/>
    </row>
    <row r="823" s="4" customFormat="1" spans="1:10">
      <c r="A823" s="16">
        <v>9051123</v>
      </c>
      <c r="B823" s="16" t="s">
        <v>1339</v>
      </c>
      <c r="C823" s="16"/>
      <c r="D823" s="16"/>
      <c r="E823" s="16"/>
      <c r="F823" s="16"/>
      <c r="G823" s="16"/>
      <c r="H823" s="16"/>
      <c r="I823" s="16"/>
      <c r="J823" s="16"/>
    </row>
    <row r="824" s="4" customFormat="1" spans="1:10">
      <c r="A824" s="16">
        <v>9051131</v>
      </c>
      <c r="B824" s="16" t="s">
        <v>1340</v>
      </c>
      <c r="C824" s="16"/>
      <c r="D824" s="16"/>
      <c r="E824" s="16"/>
      <c r="F824" s="16"/>
      <c r="G824" s="16"/>
      <c r="H824" s="16"/>
      <c r="I824" s="16"/>
      <c r="J824" s="16"/>
    </row>
    <row r="825" s="4" customFormat="1" spans="1:10">
      <c r="A825" s="16">
        <v>9051132</v>
      </c>
      <c r="B825" s="16" t="s">
        <v>1340</v>
      </c>
      <c r="C825" s="16"/>
      <c r="D825" s="16"/>
      <c r="E825" s="16"/>
      <c r="F825" s="16"/>
      <c r="G825" s="16"/>
      <c r="H825" s="16"/>
      <c r="I825" s="16"/>
      <c r="J825" s="16"/>
    </row>
    <row r="826" s="4" customFormat="1" spans="1:10">
      <c r="A826" s="16">
        <v>9051133</v>
      </c>
      <c r="B826" s="16" t="s">
        <v>1340</v>
      </c>
      <c r="C826" s="16"/>
      <c r="D826" s="16"/>
      <c r="E826" s="16"/>
      <c r="F826" s="16"/>
      <c r="G826" s="16"/>
      <c r="H826" s="16"/>
      <c r="I826" s="16"/>
      <c r="J826" s="16"/>
    </row>
    <row r="827" s="4" customFormat="1" spans="1:10">
      <c r="A827" s="16">
        <v>9051141</v>
      </c>
      <c r="B827" s="16" t="s">
        <v>1341</v>
      </c>
      <c r="C827" s="16"/>
      <c r="D827" s="16"/>
      <c r="E827" s="16"/>
      <c r="F827" s="16"/>
      <c r="G827" s="16"/>
      <c r="H827" s="16"/>
      <c r="I827" s="16"/>
      <c r="J827" s="16"/>
    </row>
    <row r="828" s="4" customFormat="1" spans="1:10">
      <c r="A828" s="16">
        <v>9051142</v>
      </c>
      <c r="B828" s="16" t="s">
        <v>1341</v>
      </c>
      <c r="C828" s="16"/>
      <c r="D828" s="16"/>
      <c r="E828" s="16"/>
      <c r="F828" s="16"/>
      <c r="G828" s="16"/>
      <c r="H828" s="16"/>
      <c r="I828" s="16"/>
      <c r="J828" s="16"/>
    </row>
    <row r="829" s="4" customFormat="1" spans="1:10">
      <c r="A829" s="16">
        <v>9051143</v>
      </c>
      <c r="B829" s="16" t="s">
        <v>1341</v>
      </c>
      <c r="C829" s="16"/>
      <c r="D829" s="16"/>
      <c r="E829" s="16"/>
      <c r="F829" s="16"/>
      <c r="G829" s="16"/>
      <c r="H829" s="16"/>
      <c r="I829" s="16"/>
      <c r="J829" s="16"/>
    </row>
    <row r="830" s="4" customFormat="1" spans="1:10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="4" customFormat="1" spans="1:10">
      <c r="A831" s="16">
        <v>9061000</v>
      </c>
      <c r="B831" s="16" t="s">
        <v>918</v>
      </c>
      <c r="C831" s="16"/>
      <c r="D831" s="16"/>
      <c r="E831" s="16"/>
      <c r="F831" s="16"/>
      <c r="G831" s="16"/>
      <c r="H831" s="16"/>
      <c r="I831" s="16"/>
      <c r="J831" s="16"/>
    </row>
    <row r="832" s="4" customFormat="1" spans="1:10">
      <c r="A832" s="16">
        <v>9061011</v>
      </c>
      <c r="B832" s="16" t="s">
        <v>1244</v>
      </c>
      <c r="C832" s="16"/>
      <c r="D832" s="16"/>
      <c r="E832" s="16"/>
      <c r="F832" s="16"/>
      <c r="G832" s="16"/>
      <c r="H832" s="16"/>
      <c r="I832" s="16"/>
      <c r="J832" s="16"/>
    </row>
    <row r="833" s="4" customFormat="1" spans="1:10">
      <c r="A833" s="16">
        <v>9061021</v>
      </c>
      <c r="B833" s="16" t="s">
        <v>1245</v>
      </c>
      <c r="C833" s="16"/>
      <c r="D833" s="16"/>
      <c r="E833" s="16"/>
      <c r="F833" s="16"/>
      <c r="G833" s="16"/>
      <c r="H833" s="16"/>
      <c r="I833" s="16"/>
      <c r="J833" s="16"/>
    </row>
    <row r="834" s="4" customFormat="1" spans="1:10">
      <c r="A834" s="16">
        <v>9061031</v>
      </c>
      <c r="B834" s="16" t="s">
        <v>1322</v>
      </c>
      <c r="C834" s="16"/>
      <c r="D834" s="16"/>
      <c r="E834" s="16"/>
      <c r="F834" s="16"/>
      <c r="G834" s="16"/>
      <c r="H834" s="16"/>
      <c r="I834" s="16"/>
      <c r="J834" s="16"/>
    </row>
    <row r="835" s="4" customFormat="1" spans="1:10">
      <c r="A835" s="16">
        <v>9061041</v>
      </c>
      <c r="B835" s="16" t="s">
        <v>1342</v>
      </c>
      <c r="C835" s="16">
        <v>9</v>
      </c>
      <c r="D835" s="16">
        <v>100</v>
      </c>
      <c r="E835" s="16"/>
      <c r="F835" s="16"/>
      <c r="G835" s="16"/>
      <c r="H835" s="16"/>
      <c r="I835" s="16"/>
      <c r="J835" s="16"/>
    </row>
    <row r="836" s="4" customFormat="1" spans="1:10">
      <c r="A836" s="16">
        <v>9061060</v>
      </c>
      <c r="B836" s="16" t="s">
        <v>921</v>
      </c>
      <c r="C836" s="16"/>
      <c r="D836" s="16"/>
      <c r="E836" s="16"/>
      <c r="F836" s="16"/>
      <c r="G836" s="16"/>
      <c r="H836" s="16"/>
      <c r="I836" s="16"/>
      <c r="J836" s="16"/>
    </row>
    <row r="837" s="4" customFormat="1" spans="1:10">
      <c r="A837" s="16">
        <v>9061071</v>
      </c>
      <c r="B837" s="16" t="s">
        <v>1244</v>
      </c>
      <c r="C837" s="16"/>
      <c r="D837" s="16"/>
      <c r="E837" s="16"/>
      <c r="F837" s="16"/>
      <c r="G837" s="16"/>
      <c r="H837" s="16"/>
      <c r="I837" s="16"/>
      <c r="J837" s="16"/>
    </row>
    <row r="838" s="4" customFormat="1" spans="1:10">
      <c r="A838" s="16">
        <v>9061081</v>
      </c>
      <c r="B838" s="16" t="s">
        <v>1245</v>
      </c>
      <c r="C838" s="16"/>
      <c r="D838" s="16"/>
      <c r="E838" s="16"/>
      <c r="F838" s="16"/>
      <c r="G838" s="16"/>
      <c r="H838" s="16"/>
      <c r="I838" s="16"/>
      <c r="J838" s="16"/>
    </row>
    <row r="839" s="4" customFormat="1" spans="1:10">
      <c r="A839" s="16">
        <v>9062000</v>
      </c>
      <c r="B839" s="16" t="s">
        <v>924</v>
      </c>
      <c r="C839" s="16"/>
      <c r="D839" s="16"/>
      <c r="E839" s="16"/>
      <c r="F839" s="16"/>
      <c r="G839" s="16"/>
      <c r="H839" s="16"/>
      <c r="I839" s="16"/>
      <c r="J839" s="16"/>
    </row>
    <row r="840" s="4" customFormat="1" spans="1:10">
      <c r="A840" s="16">
        <v>9062011</v>
      </c>
      <c r="B840" s="16" t="s">
        <v>1244</v>
      </c>
      <c r="C840" s="16"/>
      <c r="D840" s="16"/>
      <c r="E840" s="16"/>
      <c r="F840" s="16"/>
      <c r="G840" s="16"/>
      <c r="H840" s="16"/>
      <c r="I840" s="16"/>
      <c r="J840" s="16"/>
    </row>
    <row r="841" s="4" customFormat="1" spans="1:10">
      <c r="A841" s="16">
        <v>9062021</v>
      </c>
      <c r="B841" s="16" t="s">
        <v>1245</v>
      </c>
      <c r="C841" s="16"/>
      <c r="D841" s="16"/>
      <c r="E841" s="16"/>
      <c r="F841" s="16"/>
      <c r="G841" s="16"/>
      <c r="H841" s="16"/>
      <c r="I841" s="16"/>
      <c r="J841" s="16"/>
    </row>
    <row r="842" s="4" customFormat="1" spans="1:10">
      <c r="A842" s="16">
        <v>9062031</v>
      </c>
      <c r="B842" s="16" t="s">
        <v>1322</v>
      </c>
      <c r="C842" s="16"/>
      <c r="D842" s="16"/>
      <c r="E842" s="16"/>
      <c r="F842" s="16"/>
      <c r="G842" s="16"/>
      <c r="H842" s="16"/>
      <c r="I842" s="16"/>
      <c r="J842" s="16"/>
    </row>
    <row r="843" s="4" customFormat="1" spans="1:10">
      <c r="A843" s="16">
        <v>9062041</v>
      </c>
      <c r="B843" s="16" t="s">
        <v>1342</v>
      </c>
      <c r="C843" s="16">
        <v>9</v>
      </c>
      <c r="D843" s="16">
        <v>100</v>
      </c>
      <c r="E843" s="16"/>
      <c r="F843" s="16"/>
      <c r="G843" s="16"/>
      <c r="H843" s="16"/>
      <c r="I843" s="16"/>
      <c r="J843" s="16"/>
    </row>
    <row r="844" s="4" customFormat="1" spans="1:10">
      <c r="A844" s="16">
        <v>9062051</v>
      </c>
      <c r="B844" s="16" t="s">
        <v>1343</v>
      </c>
      <c r="C844" s="16"/>
      <c r="D844" s="16"/>
      <c r="E844" s="16"/>
      <c r="F844" s="16"/>
      <c r="G844" s="16"/>
      <c r="H844" s="16"/>
      <c r="I844" s="16"/>
      <c r="J844" s="16"/>
    </row>
    <row r="845" s="4" customFormat="1" spans="1:10">
      <c r="A845" s="16">
        <v>9063000</v>
      </c>
      <c r="B845" s="16" t="s">
        <v>927</v>
      </c>
      <c r="C845" s="16"/>
      <c r="D845" s="16"/>
      <c r="E845" s="16"/>
      <c r="F845" s="16"/>
      <c r="G845" s="16"/>
      <c r="H845" s="16"/>
      <c r="I845" s="16"/>
      <c r="J845" s="16"/>
    </row>
    <row r="846" s="4" customFormat="1" spans="1:10">
      <c r="A846" s="16">
        <v>9063011</v>
      </c>
      <c r="B846" s="16" t="s">
        <v>1244</v>
      </c>
      <c r="C846" s="16"/>
      <c r="D846" s="16"/>
      <c r="E846" s="16"/>
      <c r="F846" s="16"/>
      <c r="G846" s="16"/>
      <c r="H846" s="16"/>
      <c r="I846" s="16"/>
      <c r="J846" s="16"/>
    </row>
    <row r="847" s="4" customFormat="1" spans="1:10">
      <c r="A847" s="16">
        <v>9063021</v>
      </c>
      <c r="B847" s="16" t="s">
        <v>1245</v>
      </c>
      <c r="C847" s="16"/>
      <c r="D847" s="16"/>
      <c r="E847" s="16"/>
      <c r="F847" s="16"/>
      <c r="G847" s="16"/>
      <c r="H847" s="16"/>
      <c r="I847" s="16"/>
      <c r="J847" s="16"/>
    </row>
    <row r="848" s="4" customFormat="1" spans="1:10">
      <c r="A848" s="16">
        <v>9063031</v>
      </c>
      <c r="B848" s="16" t="s">
        <v>1322</v>
      </c>
      <c r="C848" s="16"/>
      <c r="D848" s="16"/>
      <c r="E848" s="16"/>
      <c r="F848" s="16"/>
      <c r="G848" s="16"/>
      <c r="H848" s="16"/>
      <c r="I848" s="16"/>
      <c r="J848" s="16"/>
    </row>
    <row r="849" s="4" customFormat="1" spans="1:10">
      <c r="A849" s="16">
        <v>9063041</v>
      </c>
      <c r="B849" s="16" t="s">
        <v>1342</v>
      </c>
      <c r="C849" s="16">
        <v>9</v>
      </c>
      <c r="D849" s="16">
        <v>100</v>
      </c>
      <c r="E849" s="16"/>
      <c r="F849" s="16"/>
      <c r="G849" s="16"/>
      <c r="H849" s="16"/>
      <c r="I849" s="16"/>
      <c r="J849" s="16"/>
    </row>
    <row r="850" s="4" customFormat="1" spans="1:10">
      <c r="A850" s="16">
        <v>9064000</v>
      </c>
      <c r="B850" s="16" t="s">
        <v>930</v>
      </c>
      <c r="C850" s="16"/>
      <c r="D850" s="16"/>
      <c r="E850" s="16"/>
      <c r="F850" s="16"/>
      <c r="G850" s="16"/>
      <c r="H850" s="16"/>
      <c r="I850" s="16"/>
      <c r="J850" s="16"/>
    </row>
    <row r="851" s="4" customFormat="1" spans="1:10">
      <c r="A851" s="16">
        <v>9064011</v>
      </c>
      <c r="B851" s="16" t="s">
        <v>1244</v>
      </c>
      <c r="C851" s="16"/>
      <c r="D851" s="16"/>
      <c r="E851" s="16"/>
      <c r="F851" s="16"/>
      <c r="G851" s="16"/>
      <c r="H851" s="16"/>
      <c r="I851" s="16"/>
      <c r="J851" s="16"/>
    </row>
    <row r="852" s="4" customFormat="1" spans="1:10">
      <c r="A852" s="16">
        <v>9064021</v>
      </c>
      <c r="B852" s="16" t="s">
        <v>1245</v>
      </c>
      <c r="C852" s="16"/>
      <c r="D852" s="16"/>
      <c r="E852" s="16"/>
      <c r="F852" s="16"/>
      <c r="G852" s="16"/>
      <c r="H852" s="16"/>
      <c r="I852" s="16"/>
      <c r="J852" s="16"/>
    </row>
    <row r="853" s="4" customFormat="1" spans="1:10">
      <c r="A853" s="16">
        <v>9064031</v>
      </c>
      <c r="B853" s="16" t="s">
        <v>1322</v>
      </c>
      <c r="C853" s="16"/>
      <c r="D853" s="16"/>
      <c r="E853" s="16"/>
      <c r="F853" s="16"/>
      <c r="G853" s="16"/>
      <c r="H853" s="16"/>
      <c r="I853" s="16"/>
      <c r="J853" s="16"/>
    </row>
    <row r="854" s="4" customFormat="1" spans="1:10">
      <c r="A854" s="16">
        <v>9064041</v>
      </c>
      <c r="B854" s="16" t="s">
        <v>1342</v>
      </c>
      <c r="C854" s="16">
        <v>9</v>
      </c>
      <c r="D854" s="16">
        <v>100</v>
      </c>
      <c r="E854" s="16"/>
      <c r="F854" s="16"/>
      <c r="G854" s="16"/>
      <c r="H854" s="16"/>
      <c r="I854" s="16"/>
      <c r="J854" s="16"/>
    </row>
    <row r="855" s="4" customFormat="1" spans="1:10">
      <c r="A855" s="16">
        <v>9064061</v>
      </c>
      <c r="B855" s="16" t="s">
        <v>1343</v>
      </c>
      <c r="C855" s="16"/>
      <c r="D855" s="16"/>
      <c r="E855" s="16"/>
      <c r="F855" s="16"/>
      <c r="G855" s="16"/>
      <c r="H855" s="16"/>
      <c r="I855" s="16"/>
      <c r="J855" s="16"/>
    </row>
    <row r="856" s="4" customFormat="1" spans="1:10">
      <c r="A856" s="16">
        <v>9064080</v>
      </c>
      <c r="B856" s="16" t="s">
        <v>933</v>
      </c>
      <c r="C856" s="16"/>
      <c r="D856" s="16"/>
      <c r="E856" s="16"/>
      <c r="F856" s="16"/>
      <c r="G856" s="16"/>
      <c r="H856" s="16"/>
      <c r="I856" s="16"/>
      <c r="J856" s="16"/>
    </row>
    <row r="857" s="4" customFormat="1" spans="1:10">
      <c r="A857" s="16">
        <v>9064091</v>
      </c>
      <c r="B857" s="16" t="s">
        <v>1244</v>
      </c>
      <c r="C857" s="16"/>
      <c r="D857" s="16"/>
      <c r="E857" s="16"/>
      <c r="F857" s="16"/>
      <c r="G857" s="16"/>
      <c r="H857" s="16"/>
      <c r="I857" s="16"/>
      <c r="J857" s="16"/>
    </row>
    <row r="858" s="4" customFormat="1" spans="1:10">
      <c r="A858" s="16">
        <v>9065000</v>
      </c>
      <c r="B858" s="16" t="s">
        <v>936</v>
      </c>
      <c r="C858" s="16"/>
      <c r="D858" s="16"/>
      <c r="E858" s="16"/>
      <c r="F858" s="16"/>
      <c r="G858" s="16"/>
      <c r="H858" s="16"/>
      <c r="I858" s="16"/>
      <c r="J858" s="16"/>
    </row>
    <row r="859" s="4" customFormat="1" spans="1:10">
      <c r="A859" s="16">
        <v>9065011</v>
      </c>
      <c r="B859" s="16" t="s">
        <v>1244</v>
      </c>
      <c r="C859" s="16"/>
      <c r="D859" s="16"/>
      <c r="E859" s="16"/>
      <c r="F859" s="16"/>
      <c r="G859" s="16"/>
      <c r="H859" s="16"/>
      <c r="I859" s="16"/>
      <c r="J859" s="16"/>
    </row>
    <row r="860" s="4" customFormat="1" spans="1:10">
      <c r="A860" s="16">
        <v>9065021</v>
      </c>
      <c r="B860" s="16" t="s">
        <v>1245</v>
      </c>
      <c r="C860" s="16"/>
      <c r="D860" s="16"/>
      <c r="E860" s="16"/>
      <c r="F860" s="16"/>
      <c r="G860" s="16"/>
      <c r="H860" s="16"/>
      <c r="I860" s="16"/>
      <c r="J860" s="16"/>
    </row>
    <row r="861" s="4" customFormat="1" spans="1:10">
      <c r="A861" s="16">
        <v>9065031</v>
      </c>
      <c r="B861" s="16" t="s">
        <v>1322</v>
      </c>
      <c r="C861" s="16"/>
      <c r="D861" s="16"/>
      <c r="E861" s="16"/>
      <c r="F861" s="16"/>
      <c r="G861" s="16"/>
      <c r="H861" s="16"/>
      <c r="I861" s="16"/>
      <c r="J861" s="16"/>
    </row>
    <row r="862" s="4" customFormat="1" spans="1:10">
      <c r="A862" s="16">
        <v>9065041</v>
      </c>
      <c r="B862" s="16" t="s">
        <v>1342</v>
      </c>
      <c r="C862" s="16">
        <v>9</v>
      </c>
      <c r="D862" s="16">
        <v>100</v>
      </c>
      <c r="E862" s="16"/>
      <c r="F862" s="16"/>
      <c r="G862" s="16"/>
      <c r="H862" s="16"/>
      <c r="I862" s="16"/>
      <c r="J862" s="16"/>
    </row>
    <row r="863" s="4" customFormat="1" spans="1:10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="4" customFormat="1" spans="1:10">
      <c r="A864" s="16">
        <v>100111</v>
      </c>
      <c r="B864" s="16" t="s">
        <v>1344</v>
      </c>
      <c r="C864" s="16"/>
      <c r="D864" s="16"/>
      <c r="E864" s="16"/>
      <c r="F864" s="16"/>
      <c r="G864" s="16"/>
      <c r="H864" s="16"/>
      <c r="I864" s="16"/>
      <c r="J864" s="16"/>
    </row>
    <row r="865" s="4" customFormat="1" spans="1:10">
      <c r="A865" s="16">
        <v>100121</v>
      </c>
      <c r="B865" s="16" t="s">
        <v>1345</v>
      </c>
      <c r="C865" s="16"/>
      <c r="D865" s="16"/>
      <c r="E865" s="16"/>
      <c r="F865" s="16"/>
      <c r="G865" s="16"/>
      <c r="H865" s="16"/>
      <c r="I865" s="16"/>
      <c r="J865" s="16"/>
    </row>
    <row r="866" s="4" customFormat="1" spans="1:10">
      <c r="A866" s="16">
        <v>100131</v>
      </c>
      <c r="B866" s="16" t="s">
        <v>1346</v>
      </c>
      <c r="C866" s="16"/>
      <c r="D866" s="16"/>
      <c r="E866" s="16"/>
      <c r="F866" s="16"/>
      <c r="G866" s="16"/>
      <c r="H866" s="16"/>
      <c r="I866" s="16"/>
      <c r="J866" s="16"/>
    </row>
    <row r="867" s="4" customFormat="1" spans="1:10">
      <c r="A867" s="16">
        <v>100141</v>
      </c>
      <c r="B867" s="16" t="s">
        <v>1347</v>
      </c>
      <c r="C867" s="16"/>
      <c r="D867" s="16"/>
      <c r="E867" s="16"/>
      <c r="F867" s="16"/>
      <c r="G867" s="16"/>
      <c r="H867" s="16"/>
      <c r="I867" s="16"/>
      <c r="J867" s="16"/>
    </row>
    <row r="868" s="4" customFormat="1" spans="1:10">
      <c r="A868" s="16">
        <v>100211</v>
      </c>
      <c r="B868" s="16" t="s">
        <v>1348</v>
      </c>
      <c r="C868" s="16"/>
      <c r="D868" s="16"/>
      <c r="E868" s="16"/>
      <c r="F868" s="16"/>
      <c r="G868" s="16"/>
      <c r="H868" s="16"/>
      <c r="I868" s="16"/>
      <c r="J868" s="16"/>
    </row>
    <row r="869" s="4" customFormat="1" spans="1:10">
      <c r="A869" s="16">
        <v>100221</v>
      </c>
      <c r="B869" s="16" t="s">
        <v>1349</v>
      </c>
      <c r="C869" s="16"/>
      <c r="D869" s="16"/>
      <c r="E869" s="16"/>
      <c r="F869" s="16"/>
      <c r="G869" s="16"/>
      <c r="H869" s="16"/>
      <c r="I869" s="16"/>
      <c r="J869" s="16"/>
    </row>
    <row r="870" s="4" customFormat="1" spans="1:10">
      <c r="A870" s="16">
        <v>100231</v>
      </c>
      <c r="B870" s="16" t="s">
        <v>1350</v>
      </c>
      <c r="C870" s="16"/>
      <c r="D870" s="16"/>
      <c r="E870" s="16"/>
      <c r="F870" s="16"/>
      <c r="G870" s="16"/>
      <c r="H870" s="16"/>
      <c r="I870" s="16"/>
      <c r="J870" s="16"/>
    </row>
    <row r="871" s="4" customFormat="1" spans="1:10">
      <c r="A871" s="16">
        <v>100241</v>
      </c>
      <c r="B871" s="16" t="s">
        <v>1351</v>
      </c>
      <c r="C871" s="16"/>
      <c r="D871" s="16"/>
      <c r="E871" s="16"/>
      <c r="F871" s="16"/>
      <c r="G871" s="16"/>
      <c r="H871" s="16"/>
      <c r="I871" s="16"/>
      <c r="J871" s="16"/>
    </row>
    <row r="872" s="4" customFormat="1" spans="1:10">
      <c r="A872" s="16">
        <v>100311</v>
      </c>
      <c r="B872" s="16" t="s">
        <v>1352</v>
      </c>
      <c r="C872" s="16"/>
      <c r="D872" s="16"/>
      <c r="E872" s="16"/>
      <c r="F872" s="16"/>
      <c r="G872" s="16"/>
      <c r="H872" s="16"/>
      <c r="I872" s="16"/>
      <c r="J872" s="16"/>
    </row>
    <row r="873" s="4" customFormat="1" spans="1:10">
      <c r="A873" s="16">
        <v>100321</v>
      </c>
      <c r="B873" s="16" t="s">
        <v>1353</v>
      </c>
      <c r="C873" s="16"/>
      <c r="D873" s="16"/>
      <c r="E873" s="16"/>
      <c r="F873" s="16"/>
      <c r="G873" s="16"/>
      <c r="H873" s="16"/>
      <c r="I873" s="16"/>
      <c r="J873" s="16"/>
    </row>
    <row r="874" s="4" customFormat="1" spans="1:10">
      <c r="A874" s="19">
        <v>100331</v>
      </c>
      <c r="B874" s="19" t="s">
        <v>1354</v>
      </c>
      <c r="C874" s="19"/>
      <c r="D874" s="19"/>
      <c r="E874" s="19"/>
      <c r="F874" s="19"/>
      <c r="G874" s="19"/>
      <c r="H874" s="19"/>
      <c r="I874" s="19"/>
      <c r="J874" s="19"/>
    </row>
    <row r="875" s="4" customFormat="1" spans="1:10">
      <c r="A875" s="19">
        <v>100341</v>
      </c>
      <c r="B875" s="19" t="s">
        <v>1355</v>
      </c>
      <c r="C875" s="19"/>
      <c r="D875" s="19"/>
      <c r="E875" s="19"/>
      <c r="F875" s="19"/>
      <c r="G875" s="19"/>
      <c r="H875" s="19"/>
      <c r="I875" s="19"/>
      <c r="J875" s="19"/>
    </row>
    <row r="876" s="4" customFormat="1" spans="1:10">
      <c r="A876" s="19">
        <v>100411</v>
      </c>
      <c r="B876" s="19" t="s">
        <v>1356</v>
      </c>
      <c r="C876" s="19"/>
      <c r="D876" s="19"/>
      <c r="E876" s="19"/>
      <c r="F876" s="19"/>
      <c r="G876" s="19"/>
      <c r="H876" s="19"/>
      <c r="I876" s="19"/>
      <c r="J876" s="19"/>
    </row>
    <row r="877" s="4" customFormat="1" spans="1:10">
      <c r="A877" s="19">
        <v>100421</v>
      </c>
      <c r="B877" s="19" t="s">
        <v>1357</v>
      </c>
      <c r="C877" s="19"/>
      <c r="D877" s="19"/>
      <c r="E877" s="19"/>
      <c r="F877" s="19"/>
      <c r="G877" s="19"/>
      <c r="H877" s="19"/>
      <c r="I877" s="19"/>
      <c r="J877" s="19"/>
    </row>
    <row r="878" s="4" customFormat="1" spans="1:10">
      <c r="A878" s="19">
        <v>100431</v>
      </c>
      <c r="B878" s="19" t="s">
        <v>1358</v>
      </c>
      <c r="C878" s="19"/>
      <c r="D878" s="19"/>
      <c r="E878" s="19"/>
      <c r="F878" s="19"/>
      <c r="G878" s="19"/>
      <c r="H878" s="19"/>
      <c r="I878" s="19"/>
      <c r="J878" s="19"/>
    </row>
    <row r="879" s="4" customFormat="1" spans="1:10">
      <c r="A879" s="19">
        <v>100441</v>
      </c>
      <c r="B879" s="19" t="s">
        <v>1359</v>
      </c>
      <c r="C879" s="19"/>
      <c r="D879" s="19"/>
      <c r="E879" s="19"/>
      <c r="F879" s="19"/>
      <c r="G879" s="19"/>
      <c r="H879" s="19"/>
      <c r="I879" s="19"/>
      <c r="J879" s="19"/>
    </row>
    <row r="880" s="4" customFormat="1" spans="1:10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 s="4" customFormat="1" spans="1:10">
      <c r="A881" s="19">
        <v>101211</v>
      </c>
      <c r="B881" s="19" t="s">
        <v>1360</v>
      </c>
      <c r="C881" s="19"/>
      <c r="D881" s="19"/>
      <c r="E881" s="19"/>
      <c r="F881" s="19"/>
      <c r="G881" s="19"/>
      <c r="H881" s="19"/>
      <c r="I881" s="19"/>
      <c r="J881" s="19"/>
    </row>
    <row r="882" s="4" customFormat="1" spans="1:10">
      <c r="A882" s="19">
        <v>101212</v>
      </c>
      <c r="B882" s="19" t="s">
        <v>1360</v>
      </c>
      <c r="C882" s="19"/>
      <c r="D882" s="19"/>
      <c r="E882" s="19"/>
      <c r="F882" s="19"/>
      <c r="G882" s="19"/>
      <c r="H882" s="19"/>
      <c r="I882" s="19"/>
      <c r="J882" s="19"/>
    </row>
    <row r="883" s="4" customFormat="1" spans="1:10">
      <c r="A883" s="19">
        <v>101213</v>
      </c>
      <c r="B883" s="19" t="s">
        <v>1360</v>
      </c>
      <c r="C883" s="19"/>
      <c r="D883" s="19"/>
      <c r="E883" s="19"/>
      <c r="F883" s="19"/>
      <c r="G883" s="19"/>
      <c r="H883" s="19"/>
      <c r="I883" s="19"/>
      <c r="J883" s="19"/>
    </row>
    <row r="884" s="4" customFormat="1" spans="1:10">
      <c r="A884" s="19">
        <v>101214</v>
      </c>
      <c r="B884" s="19" t="s">
        <v>1360</v>
      </c>
      <c r="C884" s="19"/>
      <c r="D884" s="19"/>
      <c r="E884" s="19"/>
      <c r="F884" s="19"/>
      <c r="G884" s="19"/>
      <c r="H884" s="19"/>
      <c r="I884" s="19"/>
      <c r="J884" s="19"/>
    </row>
    <row r="885" s="4" customFormat="1" spans="1:10">
      <c r="A885" s="19">
        <v>101215</v>
      </c>
      <c r="B885" s="19" t="s">
        <v>1360</v>
      </c>
      <c r="C885" s="19"/>
      <c r="D885" s="19"/>
      <c r="E885" s="19"/>
      <c r="F885" s="19"/>
      <c r="G885" s="19"/>
      <c r="H885" s="19"/>
      <c r="I885" s="19"/>
      <c r="J885" s="19"/>
    </row>
    <row r="886" s="4" customFormat="1" spans="1:10">
      <c r="A886" s="19">
        <v>101221</v>
      </c>
      <c r="B886" s="19" t="s">
        <v>1361</v>
      </c>
      <c r="C886" s="19"/>
      <c r="D886" s="19"/>
      <c r="E886" s="19"/>
      <c r="F886" s="19"/>
      <c r="G886" s="19"/>
      <c r="H886" s="19"/>
      <c r="I886" s="19"/>
      <c r="J886" s="19"/>
    </row>
    <row r="887" s="4" customFormat="1" spans="1:10">
      <c r="A887" s="19">
        <v>101222</v>
      </c>
      <c r="B887" s="19" t="s">
        <v>1361</v>
      </c>
      <c r="C887" s="19"/>
      <c r="D887" s="19"/>
      <c r="E887" s="19"/>
      <c r="F887" s="19"/>
      <c r="G887" s="19"/>
      <c r="H887" s="19"/>
      <c r="I887" s="19"/>
      <c r="J887" s="19"/>
    </row>
    <row r="888" s="4" customFormat="1" spans="1:10">
      <c r="A888" s="19">
        <v>101223</v>
      </c>
      <c r="B888" s="19" t="s">
        <v>1361</v>
      </c>
      <c r="C888" s="19"/>
      <c r="D888" s="19"/>
      <c r="E888" s="19"/>
      <c r="F888" s="19"/>
      <c r="G888" s="19"/>
      <c r="H888" s="19"/>
      <c r="I888" s="19"/>
      <c r="J888" s="19"/>
    </row>
    <row r="889" s="4" customFormat="1" spans="1:10">
      <c r="A889" s="19">
        <v>101224</v>
      </c>
      <c r="B889" s="19" t="s">
        <v>1361</v>
      </c>
      <c r="C889" s="19"/>
      <c r="D889" s="19"/>
      <c r="E889" s="19"/>
      <c r="F889" s="19"/>
      <c r="G889" s="19"/>
      <c r="H889" s="19"/>
      <c r="I889" s="19"/>
      <c r="J889" s="19"/>
    </row>
    <row r="890" s="4" customFormat="1" spans="1:10">
      <c r="A890" s="19">
        <v>101225</v>
      </c>
      <c r="B890" s="19" t="s">
        <v>1361</v>
      </c>
      <c r="C890" s="19"/>
      <c r="D890" s="19"/>
      <c r="E890" s="19"/>
      <c r="F890" s="19"/>
      <c r="G890" s="19"/>
      <c r="H890" s="19"/>
      <c r="I890" s="19"/>
      <c r="J890" s="19"/>
    </row>
    <row r="891" s="4" customFormat="1" spans="1:10">
      <c r="A891" s="19">
        <v>101231</v>
      </c>
      <c r="B891" s="19" t="s">
        <v>1362</v>
      </c>
      <c r="C891" s="19"/>
      <c r="D891" s="19"/>
      <c r="E891" s="19"/>
      <c r="F891" s="19"/>
      <c r="G891" s="19"/>
      <c r="H891" s="19"/>
      <c r="I891" s="19"/>
      <c r="J891" s="19"/>
    </row>
    <row r="892" s="4" customFormat="1" spans="1:10">
      <c r="A892" s="19">
        <v>101232</v>
      </c>
      <c r="B892" s="19" t="s">
        <v>1362</v>
      </c>
      <c r="C892" s="19"/>
      <c r="D892" s="19"/>
      <c r="E892" s="19"/>
      <c r="F892" s="19"/>
      <c r="G892" s="19"/>
      <c r="H892" s="19"/>
      <c r="I892" s="19"/>
      <c r="J892" s="19"/>
    </row>
    <row r="893" s="4" customFormat="1" spans="1:10">
      <c r="A893" s="19">
        <v>101233</v>
      </c>
      <c r="B893" s="19" t="s">
        <v>1362</v>
      </c>
      <c r="C893" s="19"/>
      <c r="D893" s="19"/>
      <c r="E893" s="19"/>
      <c r="F893" s="19"/>
      <c r="G893" s="19"/>
      <c r="H893" s="19"/>
      <c r="I893" s="19"/>
      <c r="J893" s="19"/>
    </row>
    <row r="894" s="4" customFormat="1" spans="1:10">
      <c r="A894" s="19">
        <v>101234</v>
      </c>
      <c r="B894" s="19" t="s">
        <v>1362</v>
      </c>
      <c r="C894" s="19"/>
      <c r="D894" s="19"/>
      <c r="E894" s="19"/>
      <c r="F894" s="19"/>
      <c r="G894" s="19"/>
      <c r="H894" s="19"/>
      <c r="I894" s="19"/>
      <c r="J894" s="19"/>
    </row>
    <row r="895" s="4" customFormat="1" spans="1:10">
      <c r="A895" s="19">
        <v>101235</v>
      </c>
      <c r="B895" s="19" t="s">
        <v>1362</v>
      </c>
      <c r="C895" s="19"/>
      <c r="D895" s="19"/>
      <c r="E895" s="19"/>
      <c r="F895" s="19"/>
      <c r="G895" s="19"/>
      <c r="H895" s="19"/>
      <c r="I895" s="19"/>
      <c r="J895" s="19"/>
    </row>
    <row r="896" s="4" customFormat="1" spans="1:10">
      <c r="A896" s="19">
        <v>101311</v>
      </c>
      <c r="B896" s="19" t="s">
        <v>1363</v>
      </c>
      <c r="C896" s="19"/>
      <c r="D896" s="19"/>
      <c r="E896" s="19"/>
      <c r="F896" s="19"/>
      <c r="G896" s="19"/>
      <c r="H896" s="19"/>
      <c r="I896" s="19"/>
      <c r="J896" s="19"/>
    </row>
    <row r="897" s="4" customFormat="1" spans="1:10">
      <c r="A897" s="19">
        <v>101312</v>
      </c>
      <c r="B897" s="19" t="s">
        <v>1363</v>
      </c>
      <c r="C897" s="19"/>
      <c r="D897" s="19"/>
      <c r="E897" s="19"/>
      <c r="F897" s="19"/>
      <c r="G897" s="19"/>
      <c r="H897" s="19"/>
      <c r="I897" s="19"/>
      <c r="J897" s="19"/>
    </row>
    <row r="898" s="4" customFormat="1" spans="1:10">
      <c r="A898" s="19">
        <v>101313</v>
      </c>
      <c r="B898" s="19" t="s">
        <v>1363</v>
      </c>
      <c r="C898" s="19"/>
      <c r="D898" s="19"/>
      <c r="E898" s="19"/>
      <c r="F898" s="19"/>
      <c r="G898" s="19"/>
      <c r="H898" s="19"/>
      <c r="I898" s="19"/>
      <c r="J898" s="19"/>
    </row>
    <row r="899" s="4" customFormat="1" spans="1:10">
      <c r="A899" s="19">
        <v>101314</v>
      </c>
      <c r="B899" s="19" t="s">
        <v>1363</v>
      </c>
      <c r="C899" s="19"/>
      <c r="D899" s="19"/>
      <c r="E899" s="19"/>
      <c r="F899" s="19"/>
      <c r="G899" s="19"/>
      <c r="H899" s="19"/>
      <c r="I899" s="19"/>
      <c r="J899" s="19"/>
    </row>
    <row r="900" s="4" customFormat="1" spans="1:10">
      <c r="A900" s="19">
        <v>101315</v>
      </c>
      <c r="B900" s="19" t="s">
        <v>1363</v>
      </c>
      <c r="C900" s="19"/>
      <c r="D900" s="19"/>
      <c r="E900" s="19"/>
      <c r="F900" s="19"/>
      <c r="G900" s="19"/>
      <c r="H900" s="19"/>
      <c r="I900" s="19"/>
      <c r="J900" s="19"/>
    </row>
    <row r="901" s="4" customFormat="1" spans="1:10">
      <c r="A901" s="19">
        <v>101321</v>
      </c>
      <c r="B901" s="19" t="s">
        <v>1364</v>
      </c>
      <c r="C901" s="19"/>
      <c r="D901" s="19"/>
      <c r="E901" s="19"/>
      <c r="F901" s="19"/>
      <c r="G901" s="19"/>
      <c r="H901" s="19"/>
      <c r="I901" s="19"/>
      <c r="J901" s="19"/>
    </row>
    <row r="902" s="4" customFormat="1" spans="1:10">
      <c r="A902" s="19">
        <v>101322</v>
      </c>
      <c r="B902" s="19" t="s">
        <v>1364</v>
      </c>
      <c r="C902" s="19"/>
      <c r="D902" s="19"/>
      <c r="E902" s="19"/>
      <c r="F902" s="19"/>
      <c r="G902" s="19"/>
      <c r="H902" s="19"/>
      <c r="I902" s="19"/>
      <c r="J902" s="19"/>
    </row>
    <row r="903" s="4" customFormat="1" spans="1:10">
      <c r="A903" s="19">
        <v>101323</v>
      </c>
      <c r="B903" s="19" t="s">
        <v>1364</v>
      </c>
      <c r="C903" s="19"/>
      <c r="D903" s="19"/>
      <c r="E903" s="19"/>
      <c r="F903" s="19"/>
      <c r="G903" s="19"/>
      <c r="H903" s="19"/>
      <c r="I903" s="19"/>
      <c r="J903" s="19"/>
    </row>
    <row r="904" s="4" customFormat="1" spans="1:10">
      <c r="A904" s="19">
        <v>101324</v>
      </c>
      <c r="B904" s="19" t="s">
        <v>1364</v>
      </c>
      <c r="C904" s="19"/>
      <c r="D904" s="19"/>
      <c r="E904" s="19"/>
      <c r="F904" s="19"/>
      <c r="G904" s="19"/>
      <c r="H904" s="19"/>
      <c r="I904" s="19"/>
      <c r="J904" s="19"/>
    </row>
    <row r="905" s="4" customFormat="1" spans="1:10">
      <c r="A905" s="19">
        <v>101325</v>
      </c>
      <c r="B905" s="19" t="s">
        <v>1364</v>
      </c>
      <c r="C905" s="19"/>
      <c r="D905" s="19"/>
      <c r="E905" s="19"/>
      <c r="F905" s="19"/>
      <c r="G905" s="19"/>
      <c r="H905" s="19"/>
      <c r="I905" s="19"/>
      <c r="J905" s="19"/>
    </row>
    <row r="906" s="4" customFormat="1" spans="1:10">
      <c r="A906" s="19">
        <v>101331</v>
      </c>
      <c r="B906" s="19" t="s">
        <v>1365</v>
      </c>
      <c r="C906" s="19"/>
      <c r="D906" s="19"/>
      <c r="E906" s="19"/>
      <c r="F906" s="19"/>
      <c r="G906" s="19"/>
      <c r="H906" s="19"/>
      <c r="I906" s="19"/>
      <c r="J906" s="19"/>
    </row>
    <row r="907" s="4" customFormat="1" spans="1:10">
      <c r="A907" s="19">
        <v>101332</v>
      </c>
      <c r="B907" s="19" t="s">
        <v>1365</v>
      </c>
      <c r="C907" s="19"/>
      <c r="D907" s="19"/>
      <c r="E907" s="19"/>
      <c r="F907" s="19"/>
      <c r="G907" s="19"/>
      <c r="H907" s="19"/>
      <c r="I907" s="19"/>
      <c r="J907" s="19"/>
    </row>
    <row r="908" s="4" customFormat="1" spans="1:10">
      <c r="A908" s="19">
        <v>101333</v>
      </c>
      <c r="B908" s="19" t="s">
        <v>1365</v>
      </c>
      <c r="C908" s="19"/>
      <c r="D908" s="19"/>
      <c r="E908" s="19"/>
      <c r="F908" s="19"/>
      <c r="G908" s="19"/>
      <c r="H908" s="19"/>
      <c r="I908" s="19"/>
      <c r="J908" s="19"/>
    </row>
    <row r="909" s="4" customFormat="1" spans="1:10">
      <c r="A909" s="19">
        <v>101334</v>
      </c>
      <c r="B909" s="19" t="s">
        <v>1365</v>
      </c>
      <c r="C909" s="19"/>
      <c r="D909" s="19"/>
      <c r="E909" s="19"/>
      <c r="F909" s="19"/>
      <c r="G909" s="19"/>
      <c r="H909" s="19"/>
      <c r="I909" s="19"/>
      <c r="J909" s="19"/>
    </row>
    <row r="910" s="4" customFormat="1" spans="1:10">
      <c r="A910" s="19">
        <v>101335</v>
      </c>
      <c r="B910" s="19" t="s">
        <v>1365</v>
      </c>
      <c r="C910" s="19"/>
      <c r="D910" s="19"/>
      <c r="E910" s="19"/>
      <c r="F910" s="19"/>
      <c r="G910" s="19"/>
      <c r="H910" s="19"/>
      <c r="I910" s="19"/>
      <c r="J910" s="19"/>
    </row>
    <row r="911" s="4" customFormat="1" spans="1:10">
      <c r="A911" s="19">
        <v>101341</v>
      </c>
      <c r="B911" s="19" t="s">
        <v>1366</v>
      </c>
      <c r="C911" s="19"/>
      <c r="D911" s="19"/>
      <c r="E911" s="19"/>
      <c r="F911" s="19"/>
      <c r="G911" s="19"/>
      <c r="H911" s="19"/>
      <c r="I911" s="19"/>
      <c r="J911" s="19"/>
    </row>
    <row r="912" s="4" customFormat="1" spans="1:10">
      <c r="A912" s="19">
        <v>101342</v>
      </c>
      <c r="B912" s="19" t="s">
        <v>1366</v>
      </c>
      <c r="C912" s="19"/>
      <c r="D912" s="19"/>
      <c r="E912" s="19"/>
      <c r="F912" s="19"/>
      <c r="G912" s="19"/>
      <c r="H912" s="19"/>
      <c r="I912" s="19"/>
      <c r="J912" s="19"/>
    </row>
    <row r="913" s="4" customFormat="1" spans="1:10">
      <c r="A913" s="19">
        <v>101343</v>
      </c>
      <c r="B913" s="19" t="s">
        <v>1366</v>
      </c>
      <c r="C913" s="19"/>
      <c r="D913" s="19"/>
      <c r="E913" s="19"/>
      <c r="F913" s="19"/>
      <c r="G913" s="19"/>
      <c r="H913" s="19"/>
      <c r="I913" s="19"/>
      <c r="J913" s="19"/>
    </row>
    <row r="914" s="4" customFormat="1" spans="1:10">
      <c r="A914" s="19">
        <v>101344</v>
      </c>
      <c r="B914" s="19" t="s">
        <v>1366</v>
      </c>
      <c r="C914" s="19"/>
      <c r="D914" s="19"/>
      <c r="E914" s="19"/>
      <c r="F914" s="19"/>
      <c r="G914" s="19"/>
      <c r="H914" s="19"/>
      <c r="I914" s="19"/>
      <c r="J914" s="19"/>
    </row>
    <row r="915" s="4" customFormat="1" spans="1:10">
      <c r="A915" s="19">
        <v>101345</v>
      </c>
      <c r="B915" s="19" t="s">
        <v>1366</v>
      </c>
      <c r="C915" s="19"/>
      <c r="D915" s="19"/>
      <c r="E915" s="19"/>
      <c r="F915" s="19"/>
      <c r="G915" s="19"/>
      <c r="H915" s="19"/>
      <c r="I915" s="19"/>
      <c r="J915" s="19"/>
    </row>
    <row r="916" s="4" customFormat="1" spans="1:10">
      <c r="A916" s="19">
        <v>101351</v>
      </c>
      <c r="B916" s="19" t="s">
        <v>1367</v>
      </c>
      <c r="C916" s="19"/>
      <c r="D916" s="19"/>
      <c r="E916" s="19"/>
      <c r="F916" s="19"/>
      <c r="G916" s="19"/>
      <c r="H916" s="19"/>
      <c r="I916" s="19"/>
      <c r="J916" s="19"/>
    </row>
    <row r="917" s="4" customFormat="1" spans="1:10">
      <c r="A917" s="19">
        <v>101352</v>
      </c>
      <c r="B917" s="19" t="s">
        <v>1367</v>
      </c>
      <c r="C917" s="19"/>
      <c r="D917" s="19"/>
      <c r="E917" s="19"/>
      <c r="F917" s="19"/>
      <c r="G917" s="19"/>
      <c r="H917" s="19"/>
      <c r="I917" s="19"/>
      <c r="J917" s="19"/>
    </row>
    <row r="918" s="4" customFormat="1" spans="1:10">
      <c r="A918" s="19">
        <v>101353</v>
      </c>
      <c r="B918" s="19" t="s">
        <v>1367</v>
      </c>
      <c r="C918" s="19"/>
      <c r="D918" s="19"/>
      <c r="E918" s="19"/>
      <c r="F918" s="19"/>
      <c r="G918" s="19"/>
      <c r="H918" s="19"/>
      <c r="I918" s="19"/>
      <c r="J918" s="19"/>
    </row>
    <row r="919" s="4" customFormat="1" spans="1:10">
      <c r="A919" s="19">
        <v>101354</v>
      </c>
      <c r="B919" s="19" t="s">
        <v>1367</v>
      </c>
      <c r="C919" s="19"/>
      <c r="D919" s="19"/>
      <c r="E919" s="19"/>
      <c r="F919" s="19"/>
      <c r="G919" s="19"/>
      <c r="H919" s="19"/>
      <c r="I919" s="19"/>
      <c r="J919" s="19"/>
    </row>
    <row r="920" s="4" customFormat="1" spans="1:10">
      <c r="A920" s="19">
        <v>101355</v>
      </c>
      <c r="B920" s="19" t="s">
        <v>1367</v>
      </c>
      <c r="C920" s="19"/>
      <c r="D920" s="19"/>
      <c r="E920" s="19"/>
      <c r="F920" s="19"/>
      <c r="G920" s="19"/>
      <c r="H920" s="19"/>
      <c r="I920" s="19"/>
      <c r="J920" s="19"/>
    </row>
    <row r="921" s="4" customFormat="1" spans="1:10">
      <c r="A921" s="19">
        <v>101361</v>
      </c>
      <c r="B921" s="19" t="s">
        <v>1368</v>
      </c>
      <c r="C921" s="19"/>
      <c r="D921" s="19"/>
      <c r="E921" s="19"/>
      <c r="F921" s="19"/>
      <c r="G921" s="19"/>
      <c r="H921" s="19"/>
      <c r="I921" s="19"/>
      <c r="J921" s="19"/>
    </row>
    <row r="922" s="4" customFormat="1" spans="1:10">
      <c r="A922" s="19">
        <v>101362</v>
      </c>
      <c r="B922" s="19" t="s">
        <v>1368</v>
      </c>
      <c r="C922" s="19"/>
      <c r="D922" s="19"/>
      <c r="E922" s="19"/>
      <c r="F922" s="19"/>
      <c r="G922" s="19"/>
      <c r="H922" s="19"/>
      <c r="I922" s="19"/>
      <c r="J922" s="19"/>
    </row>
    <row r="923" s="4" customFormat="1" spans="1:10">
      <c r="A923" s="19">
        <v>101363</v>
      </c>
      <c r="B923" s="19" t="s">
        <v>1368</v>
      </c>
      <c r="C923" s="19"/>
      <c r="D923" s="19"/>
      <c r="E923" s="19"/>
      <c r="F923" s="19"/>
      <c r="G923" s="19"/>
      <c r="H923" s="19"/>
      <c r="I923" s="19"/>
      <c r="J923" s="19"/>
    </row>
    <row r="924" s="4" customFormat="1" spans="1:10">
      <c r="A924" s="19">
        <v>101364</v>
      </c>
      <c r="B924" s="19" t="s">
        <v>1368</v>
      </c>
      <c r="C924" s="19"/>
      <c r="D924" s="19"/>
      <c r="E924" s="19"/>
      <c r="F924" s="19"/>
      <c r="G924" s="19"/>
      <c r="H924" s="19"/>
      <c r="I924" s="19"/>
      <c r="J924" s="19"/>
    </row>
    <row r="925" s="4" customFormat="1" spans="1:10">
      <c r="A925" s="19">
        <v>101365</v>
      </c>
      <c r="B925" s="19" t="s">
        <v>1368</v>
      </c>
      <c r="C925" s="19"/>
      <c r="D925" s="19"/>
      <c r="E925" s="19"/>
      <c r="F925" s="19"/>
      <c r="G925" s="19"/>
      <c r="H925" s="19"/>
      <c r="I925" s="19"/>
      <c r="J925" s="19"/>
    </row>
    <row r="926" s="4" customFormat="1" spans="1:10">
      <c r="A926" s="19">
        <v>101411</v>
      </c>
      <c r="B926" s="19" t="s">
        <v>1369</v>
      </c>
      <c r="C926" s="19"/>
      <c r="D926" s="19"/>
      <c r="E926" s="19"/>
      <c r="F926" s="19"/>
      <c r="G926" s="19"/>
      <c r="H926" s="19"/>
      <c r="I926" s="19"/>
      <c r="J926" s="19"/>
    </row>
    <row r="927" s="4" customFormat="1" spans="1:10">
      <c r="A927" s="19">
        <v>101412</v>
      </c>
      <c r="B927" s="19" t="s">
        <v>1369</v>
      </c>
      <c r="C927" s="19"/>
      <c r="D927" s="19"/>
      <c r="E927" s="19"/>
      <c r="F927" s="19"/>
      <c r="G927" s="19"/>
      <c r="H927" s="19"/>
      <c r="I927" s="19"/>
      <c r="J927" s="19"/>
    </row>
    <row r="928" s="4" customFormat="1" spans="1:10">
      <c r="A928" s="19">
        <v>101413</v>
      </c>
      <c r="B928" s="19" t="s">
        <v>1369</v>
      </c>
      <c r="C928" s="19"/>
      <c r="D928" s="19"/>
      <c r="E928" s="19"/>
      <c r="F928" s="19"/>
      <c r="G928" s="19"/>
      <c r="H928" s="19"/>
      <c r="I928" s="19"/>
      <c r="J928" s="19"/>
    </row>
    <row r="929" s="4" customFormat="1" spans="1:10">
      <c r="A929" s="19">
        <v>101414</v>
      </c>
      <c r="B929" s="19" t="s">
        <v>1369</v>
      </c>
      <c r="C929" s="19"/>
      <c r="D929" s="19"/>
      <c r="E929" s="19"/>
      <c r="F929" s="19"/>
      <c r="G929" s="19"/>
      <c r="H929" s="19"/>
      <c r="I929" s="19"/>
      <c r="J929" s="19"/>
    </row>
    <row r="930" s="4" customFormat="1" spans="1:10">
      <c r="A930" s="19">
        <v>101415</v>
      </c>
      <c r="B930" s="19" t="s">
        <v>1369</v>
      </c>
      <c r="C930" s="19"/>
      <c r="D930" s="19"/>
      <c r="E930" s="19"/>
      <c r="F930" s="19"/>
      <c r="G930" s="19"/>
      <c r="H930" s="19"/>
      <c r="I930" s="19"/>
      <c r="J930" s="19"/>
    </row>
    <row r="931" s="4" customFormat="1" spans="1:10">
      <c r="A931" s="19">
        <v>101421</v>
      </c>
      <c r="B931" s="19" t="s">
        <v>1370</v>
      </c>
      <c r="C931" s="19"/>
      <c r="D931" s="19"/>
      <c r="E931" s="19"/>
      <c r="F931" s="19"/>
      <c r="G931" s="19"/>
      <c r="H931" s="19"/>
      <c r="I931" s="19"/>
      <c r="J931" s="19"/>
    </row>
    <row r="932" s="4" customFormat="1" spans="1:10">
      <c r="A932" s="19">
        <v>101422</v>
      </c>
      <c r="B932" s="19" t="s">
        <v>1370</v>
      </c>
      <c r="C932" s="19"/>
      <c r="D932" s="19"/>
      <c r="E932" s="19"/>
      <c r="F932" s="19"/>
      <c r="G932" s="19"/>
      <c r="H932" s="19"/>
      <c r="I932" s="19"/>
      <c r="J932" s="19"/>
    </row>
    <row r="933" s="4" customFormat="1" spans="1:10">
      <c r="A933" s="19">
        <v>101423</v>
      </c>
      <c r="B933" s="19" t="s">
        <v>1370</v>
      </c>
      <c r="C933" s="19"/>
      <c r="D933" s="19"/>
      <c r="E933" s="19"/>
      <c r="F933" s="19"/>
      <c r="G933" s="19"/>
      <c r="H933" s="19"/>
      <c r="I933" s="19"/>
      <c r="J933" s="19"/>
    </row>
    <row r="934" s="4" customFormat="1" spans="1:10">
      <c r="A934" s="19">
        <v>101424</v>
      </c>
      <c r="B934" s="19" t="s">
        <v>1370</v>
      </c>
      <c r="C934" s="19"/>
      <c r="D934" s="19"/>
      <c r="E934" s="19"/>
      <c r="F934" s="19"/>
      <c r="G934" s="19"/>
      <c r="H934" s="19"/>
      <c r="I934" s="19"/>
      <c r="J934" s="19"/>
    </row>
    <row r="935" s="4" customFormat="1" spans="1:10">
      <c r="A935" s="19">
        <v>101425</v>
      </c>
      <c r="B935" s="19" t="s">
        <v>1370</v>
      </c>
      <c r="C935" s="19"/>
      <c r="D935" s="19"/>
      <c r="E935" s="19"/>
      <c r="F935" s="19"/>
      <c r="G935" s="19"/>
      <c r="H935" s="19"/>
      <c r="I935" s="19"/>
      <c r="J935" s="19"/>
    </row>
    <row r="936" s="4" customFormat="1" spans="1:10">
      <c r="A936" s="19">
        <v>101431</v>
      </c>
      <c r="B936" s="19" t="s">
        <v>1371</v>
      </c>
      <c r="C936" s="19"/>
      <c r="D936" s="19"/>
      <c r="E936" s="19"/>
      <c r="F936" s="19"/>
      <c r="G936" s="19"/>
      <c r="H936" s="19"/>
      <c r="I936" s="19"/>
      <c r="J936" s="19"/>
    </row>
    <row r="937" s="4" customFormat="1" spans="1:10">
      <c r="A937" s="19">
        <v>101432</v>
      </c>
      <c r="B937" s="19" t="s">
        <v>1371</v>
      </c>
      <c r="C937" s="19"/>
      <c r="D937" s="19"/>
      <c r="E937" s="19"/>
      <c r="F937" s="19"/>
      <c r="G937" s="19"/>
      <c r="H937" s="19"/>
      <c r="I937" s="19"/>
      <c r="J937" s="19"/>
    </row>
    <row r="938" s="4" customFormat="1" spans="1:10">
      <c r="A938" s="19">
        <v>101433</v>
      </c>
      <c r="B938" s="19" t="s">
        <v>1371</v>
      </c>
      <c r="C938" s="19"/>
      <c r="D938" s="19"/>
      <c r="E938" s="19"/>
      <c r="F938" s="19"/>
      <c r="G938" s="19"/>
      <c r="H938" s="19"/>
      <c r="I938" s="19"/>
      <c r="J938" s="19"/>
    </row>
    <row r="939" s="4" customFormat="1" spans="1:10">
      <c r="A939" s="19">
        <v>101434</v>
      </c>
      <c r="B939" s="19" t="s">
        <v>1371</v>
      </c>
      <c r="C939" s="19"/>
      <c r="D939" s="19"/>
      <c r="E939" s="19"/>
      <c r="F939" s="19"/>
      <c r="G939" s="19"/>
      <c r="H939" s="19"/>
      <c r="I939" s="19"/>
      <c r="J939" s="19"/>
    </row>
    <row r="940" s="4" customFormat="1" spans="1:10">
      <c r="A940" s="19">
        <v>101435</v>
      </c>
      <c r="B940" s="19" t="s">
        <v>1371</v>
      </c>
      <c r="C940" s="19"/>
      <c r="D940" s="19"/>
      <c r="E940" s="19"/>
      <c r="F940" s="19"/>
      <c r="G940" s="19"/>
      <c r="H940" s="19"/>
      <c r="I940" s="19"/>
      <c r="J940" s="19"/>
    </row>
    <row r="941" s="4" customFormat="1" spans="1:10">
      <c r="A941" s="19">
        <v>101441</v>
      </c>
      <c r="B941" s="19" t="s">
        <v>1372</v>
      </c>
      <c r="C941" s="19"/>
      <c r="D941" s="19"/>
      <c r="E941" s="19"/>
      <c r="F941" s="19"/>
      <c r="G941" s="19"/>
      <c r="H941" s="19"/>
      <c r="I941" s="19"/>
      <c r="J941" s="19"/>
    </row>
    <row r="942" s="4" customFormat="1" spans="1:10">
      <c r="A942" s="19">
        <v>101442</v>
      </c>
      <c r="B942" s="19" t="s">
        <v>1372</v>
      </c>
      <c r="C942" s="19"/>
      <c r="D942" s="19"/>
      <c r="E942" s="19"/>
      <c r="F942" s="19"/>
      <c r="G942" s="19"/>
      <c r="H942" s="19"/>
      <c r="I942" s="19"/>
      <c r="J942" s="19"/>
    </row>
    <row r="943" s="4" customFormat="1" spans="1:10">
      <c r="A943" s="19">
        <v>101443</v>
      </c>
      <c r="B943" s="19" t="s">
        <v>1372</v>
      </c>
      <c r="C943" s="19"/>
      <c r="D943" s="19"/>
      <c r="E943" s="19"/>
      <c r="F943" s="19"/>
      <c r="G943" s="19"/>
      <c r="H943" s="19"/>
      <c r="I943" s="19"/>
      <c r="J943" s="19"/>
    </row>
    <row r="944" s="4" customFormat="1" spans="1:10">
      <c r="A944" s="19">
        <v>101444</v>
      </c>
      <c r="B944" s="19" t="s">
        <v>1372</v>
      </c>
      <c r="C944" s="19"/>
      <c r="D944" s="19"/>
      <c r="E944" s="19"/>
      <c r="F944" s="19"/>
      <c r="G944" s="19"/>
      <c r="H944" s="19"/>
      <c r="I944" s="19"/>
      <c r="J944" s="19"/>
    </row>
    <row r="945" s="4" customFormat="1" spans="1:10">
      <c r="A945" s="19">
        <v>101445</v>
      </c>
      <c r="B945" s="19" t="s">
        <v>1372</v>
      </c>
      <c r="C945" s="19"/>
      <c r="D945" s="19"/>
      <c r="E945" s="19"/>
      <c r="F945" s="19"/>
      <c r="G945" s="19"/>
      <c r="H945" s="19"/>
      <c r="I945" s="19"/>
      <c r="J945" s="19"/>
    </row>
    <row r="946" s="4" customFormat="1" spans="1:10">
      <c r="A946" s="19">
        <v>101451</v>
      </c>
      <c r="B946" s="19" t="s">
        <v>1373</v>
      </c>
      <c r="C946" s="19"/>
      <c r="D946" s="19"/>
      <c r="E946" s="19"/>
      <c r="F946" s="19"/>
      <c r="G946" s="19"/>
      <c r="H946" s="19"/>
      <c r="I946" s="19"/>
      <c r="J946" s="19"/>
    </row>
    <row r="947" s="4" customFormat="1" spans="1:10">
      <c r="A947" s="19">
        <v>101452</v>
      </c>
      <c r="B947" s="19" t="s">
        <v>1373</v>
      </c>
      <c r="C947" s="19"/>
      <c r="D947" s="19"/>
      <c r="E947" s="19"/>
      <c r="F947" s="19"/>
      <c r="G947" s="19"/>
      <c r="H947" s="19"/>
      <c r="I947" s="19"/>
      <c r="J947" s="19"/>
    </row>
    <row r="948" s="4" customFormat="1" spans="1:10">
      <c r="A948" s="19">
        <v>101453</v>
      </c>
      <c r="B948" s="19" t="s">
        <v>1373</v>
      </c>
      <c r="C948" s="19"/>
      <c r="D948" s="19"/>
      <c r="E948" s="19"/>
      <c r="F948" s="19"/>
      <c r="G948" s="19"/>
      <c r="H948" s="19"/>
      <c r="I948" s="19"/>
      <c r="J948" s="19"/>
    </row>
    <row r="949" s="4" customFormat="1" spans="1:10">
      <c r="A949" s="19">
        <v>101454</v>
      </c>
      <c r="B949" s="19" t="s">
        <v>1373</v>
      </c>
      <c r="C949" s="19"/>
      <c r="D949" s="19"/>
      <c r="E949" s="19"/>
      <c r="F949" s="19"/>
      <c r="G949" s="19"/>
      <c r="H949" s="19"/>
      <c r="I949" s="19"/>
      <c r="J949" s="19"/>
    </row>
    <row r="950" s="4" customFormat="1" spans="1:10">
      <c r="A950" s="19">
        <v>101455</v>
      </c>
      <c r="B950" s="19" t="s">
        <v>1373</v>
      </c>
      <c r="C950" s="19"/>
      <c r="D950" s="19"/>
      <c r="E950" s="19"/>
      <c r="F950" s="19"/>
      <c r="G950" s="19"/>
      <c r="H950" s="19"/>
      <c r="I950" s="19"/>
      <c r="J950" s="19"/>
    </row>
    <row r="951" s="4" customFormat="1" spans="1:10">
      <c r="A951" s="19">
        <v>101461</v>
      </c>
      <c r="B951" s="19" t="s">
        <v>1374</v>
      </c>
      <c r="C951" s="19"/>
      <c r="D951" s="19"/>
      <c r="E951" s="19"/>
      <c r="F951" s="19"/>
      <c r="G951" s="19"/>
      <c r="H951" s="19"/>
      <c r="I951" s="19"/>
      <c r="J951" s="19"/>
    </row>
    <row r="952" s="4" customFormat="1" spans="1:10">
      <c r="A952" s="19">
        <v>101462</v>
      </c>
      <c r="B952" s="19" t="s">
        <v>1374</v>
      </c>
      <c r="C952" s="19"/>
      <c r="D952" s="19"/>
      <c r="E952" s="19"/>
      <c r="F952" s="19"/>
      <c r="G952" s="19"/>
      <c r="H952" s="19"/>
      <c r="I952" s="19"/>
      <c r="J952" s="19"/>
    </row>
    <row r="953" s="4" customFormat="1" spans="1:10">
      <c r="A953" s="19">
        <v>101463</v>
      </c>
      <c r="B953" s="19" t="s">
        <v>1374</v>
      </c>
      <c r="C953" s="19"/>
      <c r="D953" s="19"/>
      <c r="E953" s="19"/>
      <c r="F953" s="19"/>
      <c r="G953" s="19"/>
      <c r="H953" s="19"/>
      <c r="I953" s="19"/>
      <c r="J953" s="19"/>
    </row>
    <row r="954" s="4" customFormat="1" spans="1:10">
      <c r="A954" s="19">
        <v>101464</v>
      </c>
      <c r="B954" s="19" t="s">
        <v>1374</v>
      </c>
      <c r="C954" s="19"/>
      <c r="D954" s="19"/>
      <c r="E954" s="19"/>
      <c r="F954" s="19"/>
      <c r="G954" s="19"/>
      <c r="H954" s="19"/>
      <c r="I954" s="19"/>
      <c r="J954" s="19"/>
    </row>
    <row r="955" s="4" customFormat="1" spans="1:10">
      <c r="A955" s="19">
        <v>101465</v>
      </c>
      <c r="B955" s="19" t="s">
        <v>1374</v>
      </c>
      <c r="C955" s="19"/>
      <c r="D955" s="19"/>
      <c r="E955" s="19"/>
      <c r="F955" s="19"/>
      <c r="G955" s="19"/>
      <c r="H955" s="19"/>
      <c r="I955" s="19"/>
      <c r="J955" s="19"/>
    </row>
    <row r="956" s="4" customFormat="1" spans="1:10">
      <c r="A956" s="19">
        <v>101511</v>
      </c>
      <c r="B956" s="19" t="s">
        <v>1375</v>
      </c>
      <c r="C956" s="19"/>
      <c r="D956" s="19"/>
      <c r="E956" s="19"/>
      <c r="F956" s="19"/>
      <c r="G956" s="19"/>
      <c r="H956" s="19"/>
      <c r="I956" s="19"/>
      <c r="J956" s="19"/>
    </row>
    <row r="957" s="4" customFormat="1" spans="1:10">
      <c r="A957" s="19">
        <v>101512</v>
      </c>
      <c r="B957" s="19" t="s">
        <v>1375</v>
      </c>
      <c r="C957" s="19"/>
      <c r="D957" s="19"/>
      <c r="E957" s="19"/>
      <c r="F957" s="19"/>
      <c r="G957" s="19"/>
      <c r="H957" s="19"/>
      <c r="I957" s="19"/>
      <c r="J957" s="19"/>
    </row>
    <row r="958" s="4" customFormat="1" spans="1:10">
      <c r="A958" s="19">
        <v>101513</v>
      </c>
      <c r="B958" s="19" t="s">
        <v>1375</v>
      </c>
      <c r="C958" s="19"/>
      <c r="D958" s="19"/>
      <c r="E958" s="19"/>
      <c r="F958" s="19"/>
      <c r="G958" s="19"/>
      <c r="H958" s="19"/>
      <c r="I958" s="19"/>
      <c r="J958" s="19"/>
    </row>
    <row r="959" s="4" customFormat="1" spans="1:10">
      <c r="A959" s="19">
        <v>101514</v>
      </c>
      <c r="B959" s="19" t="s">
        <v>1375</v>
      </c>
      <c r="C959" s="19"/>
      <c r="D959" s="19"/>
      <c r="E959" s="19"/>
      <c r="F959" s="19"/>
      <c r="G959" s="19"/>
      <c r="H959" s="19"/>
      <c r="I959" s="19"/>
      <c r="J959" s="19"/>
    </row>
    <row r="960" s="4" customFormat="1" spans="1:10">
      <c r="A960" s="19">
        <v>101515</v>
      </c>
      <c r="B960" s="19" t="s">
        <v>1375</v>
      </c>
      <c r="C960" s="19"/>
      <c r="D960" s="19"/>
      <c r="E960" s="19"/>
      <c r="F960" s="19"/>
      <c r="G960" s="19"/>
      <c r="H960" s="19"/>
      <c r="I960" s="19"/>
      <c r="J960" s="19"/>
    </row>
    <row r="961" s="4" customFormat="1" spans="1:10">
      <c r="A961" s="19">
        <v>101521</v>
      </c>
      <c r="B961" s="19" t="s">
        <v>1376</v>
      </c>
      <c r="C961" s="19"/>
      <c r="D961" s="19"/>
      <c r="E961" s="19"/>
      <c r="F961" s="19"/>
      <c r="G961" s="19"/>
      <c r="H961" s="19"/>
      <c r="I961" s="19"/>
      <c r="J961" s="19"/>
    </row>
    <row r="962" s="4" customFormat="1" spans="1:10">
      <c r="A962" s="19">
        <v>101522</v>
      </c>
      <c r="B962" s="19" t="s">
        <v>1376</v>
      </c>
      <c r="C962" s="19"/>
      <c r="D962" s="19"/>
      <c r="E962" s="19"/>
      <c r="F962" s="19"/>
      <c r="G962" s="19"/>
      <c r="H962" s="19"/>
      <c r="I962" s="19"/>
      <c r="J962" s="19"/>
    </row>
    <row r="963" s="4" customFormat="1" spans="1:10">
      <c r="A963" s="19">
        <v>101523</v>
      </c>
      <c r="B963" s="19" t="s">
        <v>1376</v>
      </c>
      <c r="C963" s="19"/>
      <c r="D963" s="19"/>
      <c r="E963" s="19"/>
      <c r="F963" s="19"/>
      <c r="G963" s="19"/>
      <c r="H963" s="19"/>
      <c r="I963" s="19"/>
      <c r="J963" s="19"/>
    </row>
    <row r="964" s="4" customFormat="1" spans="1:10">
      <c r="A964" s="19">
        <v>101524</v>
      </c>
      <c r="B964" s="19" t="s">
        <v>1376</v>
      </c>
      <c r="C964" s="19"/>
      <c r="D964" s="19"/>
      <c r="E964" s="19"/>
      <c r="F964" s="19"/>
      <c r="G964" s="19"/>
      <c r="H964" s="19"/>
      <c r="I964" s="19"/>
      <c r="J964" s="19"/>
    </row>
    <row r="965" s="4" customFormat="1" spans="1:10">
      <c r="A965" s="19">
        <v>101525</v>
      </c>
      <c r="B965" s="19" t="s">
        <v>1376</v>
      </c>
      <c r="C965" s="19"/>
      <c r="D965" s="19"/>
      <c r="E965" s="19"/>
      <c r="F965" s="19"/>
      <c r="G965" s="19"/>
      <c r="H965" s="19"/>
      <c r="I965" s="19"/>
      <c r="J965" s="19"/>
    </row>
    <row r="966" s="4" customFormat="1" spans="1:10">
      <c r="A966" s="19">
        <v>101531</v>
      </c>
      <c r="B966" s="19" t="s">
        <v>1377</v>
      </c>
      <c r="C966" s="19"/>
      <c r="D966" s="19"/>
      <c r="E966" s="19"/>
      <c r="F966" s="19"/>
      <c r="G966" s="19"/>
      <c r="H966" s="19"/>
      <c r="I966" s="19"/>
      <c r="J966" s="19"/>
    </row>
    <row r="967" s="4" customFormat="1" spans="1:10">
      <c r="A967" s="19">
        <v>101532</v>
      </c>
      <c r="B967" s="19" t="s">
        <v>1377</v>
      </c>
      <c r="C967" s="19"/>
      <c r="D967" s="19"/>
      <c r="E967" s="19"/>
      <c r="F967" s="19"/>
      <c r="G967" s="19"/>
      <c r="H967" s="19"/>
      <c r="I967" s="19"/>
      <c r="J967" s="19"/>
    </row>
    <row r="968" s="4" customFormat="1" spans="1:10">
      <c r="A968" s="19">
        <v>101533</v>
      </c>
      <c r="B968" s="19" t="s">
        <v>1377</v>
      </c>
      <c r="C968" s="19"/>
      <c r="D968" s="19"/>
      <c r="E968" s="19"/>
      <c r="F968" s="19"/>
      <c r="G968" s="19"/>
      <c r="H968" s="19"/>
      <c r="I968" s="19"/>
      <c r="J968" s="19"/>
    </row>
    <row r="969" s="4" customFormat="1" spans="1:10">
      <c r="A969" s="19">
        <v>101534</v>
      </c>
      <c r="B969" s="19" t="s">
        <v>1377</v>
      </c>
      <c r="C969" s="19"/>
      <c r="D969" s="19"/>
      <c r="E969" s="19"/>
      <c r="F969" s="19"/>
      <c r="G969" s="19"/>
      <c r="H969" s="19"/>
      <c r="I969" s="19"/>
      <c r="J969" s="19"/>
    </row>
    <row r="970" s="4" customFormat="1" spans="1:10">
      <c r="A970" s="19">
        <v>101535</v>
      </c>
      <c r="B970" s="19" t="s">
        <v>1377</v>
      </c>
      <c r="C970" s="19"/>
      <c r="D970" s="19"/>
      <c r="E970" s="19"/>
      <c r="F970" s="19"/>
      <c r="G970" s="19"/>
      <c r="H970" s="19"/>
      <c r="I970" s="19"/>
      <c r="J970" s="19"/>
    </row>
    <row r="971" s="4" customFormat="1" spans="1:10">
      <c r="A971" s="19">
        <v>101541</v>
      </c>
      <c r="B971" s="19" t="s">
        <v>1378</v>
      </c>
      <c r="C971" s="19"/>
      <c r="D971" s="19"/>
      <c r="E971" s="19"/>
      <c r="F971" s="19"/>
      <c r="G971" s="19"/>
      <c r="H971" s="19"/>
      <c r="I971" s="19"/>
      <c r="J971" s="19"/>
    </row>
    <row r="972" s="4" customFormat="1" spans="1:10">
      <c r="A972" s="19">
        <v>101542</v>
      </c>
      <c r="B972" s="19" t="s">
        <v>1378</v>
      </c>
      <c r="C972" s="19"/>
      <c r="D972" s="19"/>
      <c r="E972" s="19"/>
      <c r="F972" s="19"/>
      <c r="G972" s="19"/>
      <c r="H972" s="19"/>
      <c r="I972" s="19"/>
      <c r="J972" s="19"/>
    </row>
    <row r="973" s="4" customFormat="1" spans="1:10">
      <c r="A973" s="19">
        <v>101543</v>
      </c>
      <c r="B973" s="19" t="s">
        <v>1378</v>
      </c>
      <c r="C973" s="19"/>
      <c r="D973" s="19"/>
      <c r="E973" s="19"/>
      <c r="F973" s="19"/>
      <c r="G973" s="19"/>
      <c r="H973" s="19"/>
      <c r="I973" s="19"/>
      <c r="J973" s="19"/>
    </row>
    <row r="974" s="4" customFormat="1" spans="1:10">
      <c r="A974" s="19">
        <v>101544</v>
      </c>
      <c r="B974" s="19" t="s">
        <v>1378</v>
      </c>
      <c r="C974" s="19"/>
      <c r="D974" s="19"/>
      <c r="E974" s="19"/>
      <c r="F974" s="19"/>
      <c r="G974" s="19"/>
      <c r="H974" s="19"/>
      <c r="I974" s="19"/>
      <c r="J974" s="19"/>
    </row>
    <row r="975" s="4" customFormat="1" spans="1:10">
      <c r="A975" s="19">
        <v>101545</v>
      </c>
      <c r="B975" s="19" t="s">
        <v>1378</v>
      </c>
      <c r="C975" s="19"/>
      <c r="D975" s="19"/>
      <c r="E975" s="19"/>
      <c r="F975" s="19"/>
      <c r="G975" s="19"/>
      <c r="H975" s="19"/>
      <c r="I975" s="19"/>
      <c r="J975" s="19"/>
    </row>
    <row r="976" s="4" customFormat="1" spans="1:10">
      <c r="A976" s="19">
        <v>101551</v>
      </c>
      <c r="B976" s="19" t="s">
        <v>1379</v>
      </c>
      <c r="C976" s="19"/>
      <c r="D976" s="19"/>
      <c r="E976" s="19"/>
      <c r="F976" s="19"/>
      <c r="G976" s="19"/>
      <c r="H976" s="19"/>
      <c r="I976" s="19"/>
      <c r="J976" s="19"/>
    </row>
    <row r="977" s="4" customFormat="1" spans="1:10">
      <c r="A977" s="19">
        <v>101552</v>
      </c>
      <c r="B977" s="19" t="s">
        <v>1379</v>
      </c>
      <c r="C977" s="19"/>
      <c r="D977" s="19"/>
      <c r="E977" s="19"/>
      <c r="F977" s="19"/>
      <c r="G977" s="19"/>
      <c r="H977" s="19"/>
      <c r="I977" s="19"/>
      <c r="J977" s="19"/>
    </row>
    <row r="978" s="4" customFormat="1" spans="1:10">
      <c r="A978" s="19">
        <v>101553</v>
      </c>
      <c r="B978" s="19" t="s">
        <v>1379</v>
      </c>
      <c r="C978" s="19"/>
      <c r="D978" s="19"/>
      <c r="E978" s="19"/>
      <c r="F978" s="19"/>
      <c r="G978" s="19"/>
      <c r="H978" s="19"/>
      <c r="I978" s="19"/>
      <c r="J978" s="19"/>
    </row>
    <row r="979" s="4" customFormat="1" spans="1:10">
      <c r="A979" s="19">
        <v>101554</v>
      </c>
      <c r="B979" s="19" t="s">
        <v>1379</v>
      </c>
      <c r="C979" s="19"/>
      <c r="D979" s="19"/>
      <c r="E979" s="19"/>
      <c r="F979" s="19"/>
      <c r="G979" s="19"/>
      <c r="H979" s="19"/>
      <c r="I979" s="19"/>
      <c r="J979" s="19"/>
    </row>
    <row r="980" s="4" customFormat="1" spans="1:10">
      <c r="A980" s="19">
        <v>101555</v>
      </c>
      <c r="B980" s="19" t="s">
        <v>1379</v>
      </c>
      <c r="C980" s="19"/>
      <c r="D980" s="19"/>
      <c r="E980" s="19"/>
      <c r="F980" s="19"/>
      <c r="G980" s="19"/>
      <c r="H980" s="19"/>
      <c r="I980" s="19"/>
      <c r="J980" s="19"/>
    </row>
    <row r="981" s="4" customFormat="1" spans="1:10">
      <c r="A981" s="19">
        <v>101561</v>
      </c>
      <c r="B981" s="19" t="s">
        <v>1380</v>
      </c>
      <c r="C981" s="19"/>
      <c r="D981" s="19"/>
      <c r="E981" s="19"/>
      <c r="F981" s="19"/>
      <c r="G981" s="19"/>
      <c r="H981" s="19"/>
      <c r="I981" s="19"/>
      <c r="J981" s="19"/>
    </row>
    <row r="982" s="4" customFormat="1" spans="1:10">
      <c r="A982" s="19">
        <v>101562</v>
      </c>
      <c r="B982" s="19" t="s">
        <v>1380</v>
      </c>
      <c r="C982" s="19"/>
      <c r="D982" s="19"/>
      <c r="E982" s="19"/>
      <c r="F982" s="19"/>
      <c r="G982" s="19"/>
      <c r="H982" s="19"/>
      <c r="I982" s="19"/>
      <c r="J982" s="19"/>
    </row>
    <row r="983" s="4" customFormat="1" spans="1:10">
      <c r="A983" s="19">
        <v>101563</v>
      </c>
      <c r="B983" s="19" t="s">
        <v>1380</v>
      </c>
      <c r="C983" s="19"/>
      <c r="D983" s="19"/>
      <c r="E983" s="19"/>
      <c r="F983" s="19"/>
      <c r="G983" s="19"/>
      <c r="H983" s="19"/>
      <c r="I983" s="19"/>
      <c r="J983" s="19"/>
    </row>
    <row r="984" s="4" customFormat="1" spans="1:10">
      <c r="A984" s="19">
        <v>101564</v>
      </c>
      <c r="B984" s="19" t="s">
        <v>1380</v>
      </c>
      <c r="C984" s="19"/>
      <c r="D984" s="19"/>
      <c r="E984" s="19"/>
      <c r="F984" s="19"/>
      <c r="G984" s="19"/>
      <c r="H984" s="19"/>
      <c r="I984" s="19"/>
      <c r="J984" s="19"/>
    </row>
    <row r="985" s="4" customFormat="1" spans="1:10">
      <c r="A985" s="19">
        <v>101565</v>
      </c>
      <c r="B985" s="19" t="s">
        <v>1380</v>
      </c>
      <c r="C985" s="19"/>
      <c r="D985" s="19"/>
      <c r="E985" s="19"/>
      <c r="F985" s="19"/>
      <c r="G985" s="19"/>
      <c r="H985" s="19"/>
      <c r="I985" s="19"/>
      <c r="J985" s="19"/>
    </row>
    <row r="986" s="4" customFormat="1" spans="1:10">
      <c r="A986" s="19">
        <v>101571</v>
      </c>
      <c r="B986" s="19" t="s">
        <v>1381</v>
      </c>
      <c r="C986" s="19"/>
      <c r="D986" s="19"/>
      <c r="E986" s="19"/>
      <c r="F986" s="19"/>
      <c r="G986" s="19"/>
      <c r="H986" s="19"/>
      <c r="I986" s="19"/>
      <c r="J986" s="19"/>
    </row>
    <row r="987" s="4" customFormat="1" spans="1:10">
      <c r="A987" s="19">
        <v>101572</v>
      </c>
      <c r="B987" s="19" t="s">
        <v>1381</v>
      </c>
      <c r="C987" s="19"/>
      <c r="D987" s="19"/>
      <c r="E987" s="19"/>
      <c r="F987" s="19"/>
      <c r="G987" s="19"/>
      <c r="H987" s="19"/>
      <c r="I987" s="19"/>
      <c r="J987" s="19"/>
    </row>
    <row r="988" s="4" customFormat="1" spans="1:10">
      <c r="A988" s="19">
        <v>101573</v>
      </c>
      <c r="B988" s="19" t="s">
        <v>1381</v>
      </c>
      <c r="C988" s="19"/>
      <c r="D988" s="19"/>
      <c r="E988" s="19"/>
      <c r="F988" s="19"/>
      <c r="G988" s="19"/>
      <c r="H988" s="19"/>
      <c r="I988" s="19"/>
      <c r="J988" s="19"/>
    </row>
    <row r="989" s="4" customFormat="1" spans="1:10">
      <c r="A989" s="19">
        <v>101574</v>
      </c>
      <c r="B989" s="19" t="s">
        <v>1381</v>
      </c>
      <c r="C989" s="19"/>
      <c r="D989" s="19"/>
      <c r="E989" s="19"/>
      <c r="F989" s="19"/>
      <c r="G989" s="19"/>
      <c r="H989" s="19"/>
      <c r="I989" s="19"/>
      <c r="J989" s="19"/>
    </row>
    <row r="990" s="4" customFormat="1" spans="1:10">
      <c r="A990" s="19">
        <v>101575</v>
      </c>
      <c r="B990" s="19" t="s">
        <v>1381</v>
      </c>
      <c r="C990" s="19"/>
      <c r="D990" s="19"/>
      <c r="E990" s="19"/>
      <c r="F990" s="19"/>
      <c r="G990" s="19"/>
      <c r="H990" s="19"/>
      <c r="I990" s="19"/>
      <c r="J990" s="19"/>
    </row>
    <row r="991" s="4" customFormat="1" spans="1:10">
      <c r="A991" s="19">
        <v>101581</v>
      </c>
      <c r="B991" s="19" t="s">
        <v>1382</v>
      </c>
      <c r="C991" s="19"/>
      <c r="D991" s="19"/>
      <c r="E991" s="19"/>
      <c r="F991" s="19"/>
      <c r="G991" s="19"/>
      <c r="H991" s="19"/>
      <c r="I991" s="19"/>
      <c r="J991" s="19"/>
    </row>
    <row r="992" s="4" customFormat="1" spans="1:10">
      <c r="A992" s="19">
        <v>101582</v>
      </c>
      <c r="B992" s="19" t="s">
        <v>1382</v>
      </c>
      <c r="C992" s="19"/>
      <c r="D992" s="19"/>
      <c r="E992" s="19"/>
      <c r="F992" s="19"/>
      <c r="G992" s="19"/>
      <c r="H992" s="19"/>
      <c r="I992" s="19"/>
      <c r="J992" s="19"/>
    </row>
    <row r="993" s="4" customFormat="1" spans="1:10">
      <c r="A993" s="19">
        <v>101583</v>
      </c>
      <c r="B993" s="19" t="s">
        <v>1382</v>
      </c>
      <c r="C993" s="19"/>
      <c r="D993" s="19"/>
      <c r="E993" s="19"/>
      <c r="F993" s="19"/>
      <c r="G993" s="19"/>
      <c r="H993" s="19"/>
      <c r="I993" s="19"/>
      <c r="J993" s="19"/>
    </row>
    <row r="994" s="4" customFormat="1" spans="1:10">
      <c r="A994" s="19">
        <v>101584</v>
      </c>
      <c r="B994" s="19" t="s">
        <v>1382</v>
      </c>
      <c r="C994" s="19"/>
      <c r="D994" s="19"/>
      <c r="E994" s="19"/>
      <c r="F994" s="19"/>
      <c r="G994" s="19"/>
      <c r="H994" s="19"/>
      <c r="I994" s="19"/>
      <c r="J994" s="19"/>
    </row>
    <row r="995" s="4" customFormat="1" spans="1:10">
      <c r="A995" s="19">
        <v>101585</v>
      </c>
      <c r="B995" s="19" t="s">
        <v>1382</v>
      </c>
      <c r="C995" s="19"/>
      <c r="D995" s="19"/>
      <c r="E995" s="19"/>
      <c r="F995" s="19"/>
      <c r="G995" s="19"/>
      <c r="H995" s="19"/>
      <c r="I995" s="19"/>
      <c r="J995" s="19"/>
    </row>
    <row r="996" s="4" customFormat="1" spans="1:10">
      <c r="A996" s="19">
        <v>101611</v>
      </c>
      <c r="B996" s="19" t="s">
        <v>1383</v>
      </c>
      <c r="C996" s="19"/>
      <c r="D996" s="19"/>
      <c r="E996" s="19"/>
      <c r="F996" s="19"/>
      <c r="G996" s="19"/>
      <c r="H996" s="19"/>
      <c r="I996" s="19"/>
      <c r="J996" s="19"/>
    </row>
    <row r="997" s="4" customFormat="1" spans="1:10">
      <c r="A997" s="19">
        <v>101612</v>
      </c>
      <c r="B997" s="19" t="s">
        <v>1383</v>
      </c>
      <c r="C997" s="19"/>
      <c r="D997" s="19"/>
      <c r="E997" s="19"/>
      <c r="F997" s="19"/>
      <c r="G997" s="19"/>
      <c r="H997" s="19"/>
      <c r="I997" s="19"/>
      <c r="J997" s="19"/>
    </row>
    <row r="998" s="4" customFormat="1" spans="1:10">
      <c r="A998" s="19">
        <v>101613</v>
      </c>
      <c r="B998" s="19" t="s">
        <v>1383</v>
      </c>
      <c r="C998" s="19"/>
      <c r="D998" s="19"/>
      <c r="E998" s="19"/>
      <c r="F998" s="19"/>
      <c r="G998" s="19"/>
      <c r="H998" s="19"/>
      <c r="I998" s="19"/>
      <c r="J998" s="19"/>
    </row>
    <row r="999" s="4" customFormat="1" spans="1:10">
      <c r="A999" s="19">
        <v>101614</v>
      </c>
      <c r="B999" s="19" t="s">
        <v>1383</v>
      </c>
      <c r="C999" s="19"/>
      <c r="D999" s="19"/>
      <c r="E999" s="19"/>
      <c r="F999" s="19"/>
      <c r="G999" s="19"/>
      <c r="H999" s="19"/>
      <c r="I999" s="19"/>
      <c r="J999" s="19"/>
    </row>
    <row r="1000" s="4" customFormat="1" spans="1:10">
      <c r="A1000" s="19">
        <v>101615</v>
      </c>
      <c r="B1000" s="19" t="s">
        <v>1383</v>
      </c>
      <c r="C1000" s="19"/>
      <c r="D1000" s="19"/>
      <c r="E1000" s="19"/>
      <c r="F1000" s="19"/>
      <c r="G1000" s="19"/>
      <c r="H1000" s="19"/>
      <c r="I1000" s="19"/>
      <c r="J1000" s="19"/>
    </row>
    <row r="1001" s="4" customFormat="1" spans="1:10">
      <c r="A1001" s="19">
        <v>101621</v>
      </c>
      <c r="B1001" s="19" t="s">
        <v>1384</v>
      </c>
      <c r="C1001" s="19"/>
      <c r="D1001" s="19"/>
      <c r="E1001" s="19"/>
      <c r="F1001" s="19"/>
      <c r="G1001" s="19"/>
      <c r="H1001" s="19"/>
      <c r="I1001" s="19"/>
      <c r="J1001" s="19"/>
    </row>
    <row r="1002" s="4" customFormat="1" spans="1:10">
      <c r="A1002" s="19">
        <v>101622</v>
      </c>
      <c r="B1002" s="19" t="s">
        <v>1384</v>
      </c>
      <c r="C1002" s="19"/>
      <c r="D1002" s="19"/>
      <c r="E1002" s="19"/>
      <c r="F1002" s="19"/>
      <c r="G1002" s="19"/>
      <c r="H1002" s="19"/>
      <c r="I1002" s="19"/>
      <c r="J1002" s="19"/>
    </row>
    <row r="1003" s="4" customFormat="1" spans="1:10">
      <c r="A1003" s="19">
        <v>101623</v>
      </c>
      <c r="B1003" s="19" t="s">
        <v>1384</v>
      </c>
      <c r="C1003" s="19"/>
      <c r="D1003" s="19"/>
      <c r="E1003" s="19"/>
      <c r="F1003" s="19"/>
      <c r="G1003" s="19"/>
      <c r="H1003" s="19"/>
      <c r="I1003" s="19"/>
      <c r="J1003" s="19"/>
    </row>
    <row r="1004" s="4" customFormat="1" spans="1:10">
      <c r="A1004" s="19">
        <v>101624</v>
      </c>
      <c r="B1004" s="19" t="s">
        <v>1384</v>
      </c>
      <c r="C1004" s="19"/>
      <c r="D1004" s="19"/>
      <c r="E1004" s="19"/>
      <c r="F1004" s="19"/>
      <c r="G1004" s="19"/>
      <c r="H1004" s="19"/>
      <c r="I1004" s="19"/>
      <c r="J1004" s="19"/>
    </row>
    <row r="1005" s="4" customFormat="1" spans="1:10">
      <c r="A1005" s="19">
        <v>101625</v>
      </c>
      <c r="B1005" s="19" t="s">
        <v>1384</v>
      </c>
      <c r="C1005" s="19"/>
      <c r="D1005" s="19"/>
      <c r="E1005" s="19"/>
      <c r="F1005" s="19"/>
      <c r="G1005" s="19"/>
      <c r="H1005" s="19"/>
      <c r="I1005" s="19"/>
      <c r="J1005" s="19"/>
    </row>
    <row r="1006" s="4" customFormat="1" spans="1:10">
      <c r="A1006" s="19">
        <v>101631</v>
      </c>
      <c r="B1006" s="19" t="s">
        <v>1385</v>
      </c>
      <c r="C1006" s="19"/>
      <c r="D1006" s="19"/>
      <c r="E1006" s="19"/>
      <c r="F1006" s="19"/>
      <c r="G1006" s="19"/>
      <c r="H1006" s="19"/>
      <c r="I1006" s="19"/>
      <c r="J1006" s="19"/>
    </row>
    <row r="1007" s="4" customFormat="1" spans="1:10">
      <c r="A1007" s="19">
        <v>101632</v>
      </c>
      <c r="B1007" s="19" t="s">
        <v>1385</v>
      </c>
      <c r="C1007" s="19"/>
      <c r="D1007" s="19"/>
      <c r="E1007" s="19"/>
      <c r="F1007" s="19"/>
      <c r="G1007" s="19"/>
      <c r="H1007" s="19"/>
      <c r="I1007" s="19"/>
      <c r="J1007" s="19"/>
    </row>
    <row r="1008" s="4" customFormat="1" spans="1:10">
      <c r="A1008" s="19">
        <v>101633</v>
      </c>
      <c r="B1008" s="19" t="s">
        <v>1385</v>
      </c>
      <c r="C1008" s="19"/>
      <c r="D1008" s="19"/>
      <c r="E1008" s="19"/>
      <c r="F1008" s="19"/>
      <c r="G1008" s="19"/>
      <c r="H1008" s="19"/>
      <c r="I1008" s="19"/>
      <c r="J1008" s="19"/>
    </row>
    <row r="1009" s="4" customFormat="1" spans="1:10">
      <c r="A1009" s="16">
        <v>101634</v>
      </c>
      <c r="B1009" s="16" t="s">
        <v>1385</v>
      </c>
      <c r="C1009" s="16"/>
      <c r="D1009" s="16"/>
      <c r="E1009" s="16"/>
      <c r="F1009" s="16"/>
      <c r="G1009" s="16"/>
      <c r="H1009" s="16"/>
      <c r="I1009" s="16"/>
      <c r="J1009" s="16"/>
    </row>
    <row r="1010" s="4" customFormat="1" spans="1:10">
      <c r="A1010" s="16">
        <v>101635</v>
      </c>
      <c r="B1010" s="16" t="s">
        <v>1385</v>
      </c>
      <c r="C1010" s="16"/>
      <c r="D1010" s="16"/>
      <c r="E1010" s="16"/>
      <c r="F1010" s="16"/>
      <c r="G1010" s="16"/>
      <c r="H1010" s="16"/>
      <c r="I1010" s="16"/>
      <c r="J1010" s="16"/>
    </row>
    <row r="1011" s="4" customFormat="1" spans="1:10">
      <c r="A1011" s="16">
        <v>101641</v>
      </c>
      <c r="B1011" s="16" t="s">
        <v>1386</v>
      </c>
      <c r="C1011" s="16"/>
      <c r="D1011" s="16"/>
      <c r="E1011" s="16"/>
      <c r="F1011" s="16"/>
      <c r="G1011" s="16"/>
      <c r="H1011" s="16"/>
      <c r="I1011" s="16"/>
      <c r="J1011" s="16"/>
    </row>
    <row r="1012" s="4" customFormat="1" spans="1:10">
      <c r="A1012" s="16">
        <v>101642</v>
      </c>
      <c r="B1012" s="16" t="s">
        <v>1386</v>
      </c>
      <c r="C1012" s="16"/>
      <c r="D1012" s="16"/>
      <c r="E1012" s="16"/>
      <c r="F1012" s="16"/>
      <c r="G1012" s="16"/>
      <c r="H1012" s="16"/>
      <c r="I1012" s="16"/>
      <c r="J1012" s="16"/>
    </row>
    <row r="1013" s="4" customFormat="1" spans="1:10">
      <c r="A1013" s="16">
        <v>101643</v>
      </c>
      <c r="B1013" s="16" t="s">
        <v>1386</v>
      </c>
      <c r="C1013" s="16"/>
      <c r="D1013" s="16"/>
      <c r="E1013" s="16"/>
      <c r="F1013" s="16"/>
      <c r="G1013" s="16"/>
      <c r="H1013" s="16"/>
      <c r="I1013" s="16"/>
      <c r="J1013" s="16"/>
    </row>
    <row r="1014" s="4" customFormat="1" spans="1:10">
      <c r="A1014" s="16">
        <v>101644</v>
      </c>
      <c r="B1014" s="16" t="s">
        <v>1386</v>
      </c>
      <c r="C1014" s="16"/>
      <c r="D1014" s="16"/>
      <c r="E1014" s="16"/>
      <c r="F1014" s="16"/>
      <c r="G1014" s="16"/>
      <c r="H1014" s="16"/>
      <c r="I1014" s="16"/>
      <c r="J1014" s="16"/>
    </row>
    <row r="1015" s="4" customFormat="1" spans="1:10">
      <c r="A1015" s="16">
        <v>101645</v>
      </c>
      <c r="B1015" s="16" t="s">
        <v>1386</v>
      </c>
      <c r="C1015" s="16"/>
      <c r="D1015" s="16"/>
      <c r="E1015" s="16"/>
      <c r="F1015" s="16"/>
      <c r="G1015" s="16"/>
      <c r="H1015" s="16"/>
      <c r="I1015" s="16"/>
      <c r="J1015" s="16"/>
    </row>
    <row r="1016" s="4" customFormat="1" spans="1:10">
      <c r="A1016" s="16">
        <v>101651</v>
      </c>
      <c r="B1016" s="16" t="s">
        <v>1387</v>
      </c>
      <c r="C1016" s="16"/>
      <c r="D1016" s="16"/>
      <c r="E1016" s="16"/>
      <c r="F1016" s="16"/>
      <c r="G1016" s="16"/>
      <c r="H1016" s="16"/>
      <c r="I1016" s="16"/>
      <c r="J1016" s="16"/>
    </row>
    <row r="1017" s="4" customFormat="1" spans="1:10">
      <c r="A1017" s="16">
        <v>101652</v>
      </c>
      <c r="B1017" s="16" t="s">
        <v>1387</v>
      </c>
      <c r="C1017" s="16"/>
      <c r="D1017" s="16"/>
      <c r="E1017" s="16"/>
      <c r="F1017" s="16"/>
      <c r="G1017" s="16"/>
      <c r="H1017" s="16"/>
      <c r="I1017" s="16"/>
      <c r="J1017" s="16"/>
    </row>
    <row r="1018" s="4" customFormat="1" spans="1:10">
      <c r="A1018" s="16">
        <v>101653</v>
      </c>
      <c r="B1018" s="16" t="s">
        <v>1387</v>
      </c>
      <c r="C1018" s="16"/>
      <c r="D1018" s="16"/>
      <c r="E1018" s="16"/>
      <c r="F1018" s="16"/>
      <c r="G1018" s="16"/>
      <c r="H1018" s="16"/>
      <c r="I1018" s="16"/>
      <c r="J1018" s="16"/>
    </row>
    <row r="1019" s="4" customFormat="1" spans="1:10">
      <c r="A1019" s="16">
        <v>101654</v>
      </c>
      <c r="B1019" s="16" t="s">
        <v>1387</v>
      </c>
      <c r="C1019" s="16"/>
      <c r="D1019" s="16"/>
      <c r="E1019" s="16"/>
      <c r="F1019" s="16"/>
      <c r="G1019" s="16"/>
      <c r="H1019" s="16"/>
      <c r="I1019" s="16"/>
      <c r="J1019" s="16"/>
    </row>
    <row r="1020" s="4" customFormat="1" spans="1:10">
      <c r="A1020" s="16">
        <v>101655</v>
      </c>
      <c r="B1020" s="16" t="s">
        <v>1387</v>
      </c>
      <c r="C1020" s="16"/>
      <c r="D1020" s="16"/>
      <c r="E1020" s="16"/>
      <c r="F1020" s="16"/>
      <c r="G1020" s="16"/>
      <c r="H1020" s="16"/>
      <c r="I1020" s="16"/>
      <c r="J1020" s="16"/>
    </row>
    <row r="1021" s="4" customFormat="1" spans="1:10">
      <c r="A1021" s="16">
        <v>101661</v>
      </c>
      <c r="B1021" s="16" t="s">
        <v>1388</v>
      </c>
      <c r="C1021" s="16"/>
      <c r="D1021" s="16"/>
      <c r="E1021" s="16"/>
      <c r="F1021" s="16"/>
      <c r="G1021" s="16"/>
      <c r="H1021" s="16"/>
      <c r="I1021" s="16"/>
      <c r="J1021" s="16"/>
    </row>
    <row r="1022" s="4" customFormat="1" spans="1:10">
      <c r="A1022" s="16">
        <v>101662</v>
      </c>
      <c r="B1022" s="16" t="s">
        <v>1388</v>
      </c>
      <c r="C1022" s="16"/>
      <c r="D1022" s="16"/>
      <c r="E1022" s="16"/>
      <c r="F1022" s="16"/>
      <c r="G1022" s="16"/>
      <c r="H1022" s="16"/>
      <c r="I1022" s="16"/>
      <c r="J1022" s="16"/>
    </row>
    <row r="1023" s="4" customFormat="1" spans="1:10">
      <c r="A1023" s="16">
        <v>101663</v>
      </c>
      <c r="B1023" s="16" t="s">
        <v>1388</v>
      </c>
      <c r="C1023" s="16"/>
      <c r="D1023" s="16"/>
      <c r="E1023" s="16"/>
      <c r="F1023" s="16"/>
      <c r="G1023" s="16"/>
      <c r="H1023" s="16"/>
      <c r="I1023" s="16"/>
      <c r="J1023" s="16"/>
    </row>
    <row r="1024" s="4" customFormat="1" spans="1:10">
      <c r="A1024" s="16">
        <v>101664</v>
      </c>
      <c r="B1024" s="16" t="s">
        <v>1388</v>
      </c>
      <c r="C1024" s="16"/>
      <c r="D1024" s="16"/>
      <c r="E1024" s="16"/>
      <c r="F1024" s="16"/>
      <c r="G1024" s="16"/>
      <c r="H1024" s="16"/>
      <c r="I1024" s="16"/>
      <c r="J1024" s="16"/>
    </row>
    <row r="1025" s="4" customFormat="1" spans="1:10">
      <c r="A1025" s="16">
        <v>101665</v>
      </c>
      <c r="B1025" s="16" t="s">
        <v>1388</v>
      </c>
      <c r="C1025" s="16"/>
      <c r="D1025" s="16"/>
      <c r="E1025" s="16"/>
      <c r="F1025" s="16"/>
      <c r="G1025" s="16"/>
      <c r="H1025" s="16"/>
      <c r="I1025" s="16"/>
      <c r="J1025" s="16"/>
    </row>
    <row r="1026" s="4" customFormat="1" spans="1:10">
      <c r="A1026" s="16">
        <v>101671</v>
      </c>
      <c r="B1026" s="16" t="s">
        <v>1389</v>
      </c>
      <c r="C1026" s="16"/>
      <c r="D1026" s="16"/>
      <c r="E1026" s="16"/>
      <c r="F1026" s="16"/>
      <c r="G1026" s="16"/>
      <c r="H1026" s="16"/>
      <c r="I1026" s="16"/>
      <c r="J1026" s="16"/>
    </row>
    <row r="1027" s="4" customFormat="1" spans="1:10">
      <c r="A1027" s="16">
        <v>101672</v>
      </c>
      <c r="B1027" s="16" t="s">
        <v>1389</v>
      </c>
      <c r="C1027" s="16"/>
      <c r="D1027" s="16"/>
      <c r="E1027" s="16"/>
      <c r="F1027" s="16"/>
      <c r="G1027" s="16"/>
      <c r="H1027" s="16"/>
      <c r="I1027" s="16"/>
      <c r="J1027" s="16"/>
    </row>
    <row r="1028" s="4" customFormat="1" spans="1:10">
      <c r="A1028" s="16">
        <v>101673</v>
      </c>
      <c r="B1028" s="16" t="s">
        <v>1389</v>
      </c>
      <c r="C1028" s="16"/>
      <c r="D1028" s="16"/>
      <c r="E1028" s="16"/>
      <c r="F1028" s="16"/>
      <c r="G1028" s="16"/>
      <c r="H1028" s="16"/>
      <c r="I1028" s="16"/>
      <c r="J1028" s="16"/>
    </row>
    <row r="1029" s="4" customFormat="1" spans="1:10">
      <c r="A1029" s="16">
        <v>101674</v>
      </c>
      <c r="B1029" s="16" t="s">
        <v>1389</v>
      </c>
      <c r="C1029" s="16"/>
      <c r="D1029" s="16"/>
      <c r="E1029" s="16"/>
      <c r="F1029" s="16"/>
      <c r="G1029" s="16"/>
      <c r="H1029" s="16"/>
      <c r="I1029" s="16"/>
      <c r="J1029" s="16"/>
    </row>
    <row r="1030" s="4" customFormat="1" spans="1:10">
      <c r="A1030" s="16">
        <v>101675</v>
      </c>
      <c r="B1030" s="16" t="s">
        <v>1389</v>
      </c>
      <c r="C1030" s="16"/>
      <c r="D1030" s="16"/>
      <c r="E1030" s="16"/>
      <c r="F1030" s="16"/>
      <c r="G1030" s="16"/>
      <c r="H1030" s="16"/>
      <c r="I1030" s="16"/>
      <c r="J1030" s="16"/>
    </row>
    <row r="1031" s="4" customFormat="1" spans="1:10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</row>
    <row r="1032" s="4" customFormat="1" spans="1:10">
      <c r="A1032" s="16">
        <v>6100400</v>
      </c>
      <c r="B1032" s="16" t="s">
        <v>1250</v>
      </c>
      <c r="C1032" s="16"/>
      <c r="D1032" s="16"/>
      <c r="E1032" s="16"/>
      <c r="F1032" s="16"/>
      <c r="G1032" s="16"/>
      <c r="H1032" s="16"/>
      <c r="I1032" s="16"/>
      <c r="J1032" s="16"/>
    </row>
    <row r="1033" s="4" customFormat="1" spans="1:10">
      <c r="A1033" s="16">
        <v>6100411</v>
      </c>
      <c r="B1033" s="16" t="s">
        <v>1244</v>
      </c>
      <c r="C1033" s="16"/>
      <c r="D1033" s="16"/>
      <c r="E1033" s="16"/>
      <c r="F1033" s="16"/>
      <c r="G1033" s="16"/>
      <c r="H1033" s="16"/>
      <c r="I1033" s="16"/>
      <c r="J1033" s="16"/>
    </row>
    <row r="1034" s="4" customFormat="1" spans="1:10">
      <c r="A1034" s="16">
        <v>6100412</v>
      </c>
      <c r="B1034" s="16" t="s">
        <v>1244</v>
      </c>
      <c r="C1034" s="16"/>
      <c r="D1034" s="16"/>
      <c r="E1034" s="16"/>
      <c r="F1034" s="16"/>
      <c r="G1034" s="16"/>
      <c r="H1034" s="16"/>
      <c r="I1034" s="16"/>
      <c r="J1034" s="16"/>
    </row>
    <row r="1035" s="4" customFormat="1" spans="1:10">
      <c r="A1035" s="16">
        <v>6100413</v>
      </c>
      <c r="B1035" s="16" t="s">
        <v>1244</v>
      </c>
      <c r="C1035" s="16"/>
      <c r="D1035" s="16"/>
      <c r="E1035" s="16"/>
      <c r="F1035" s="16"/>
      <c r="G1035" s="16"/>
      <c r="H1035" s="16"/>
      <c r="I1035" s="16"/>
      <c r="J1035" s="16"/>
    </row>
    <row r="1036" s="4" customFormat="1" spans="1:10">
      <c r="A1036" s="16">
        <v>6100421</v>
      </c>
      <c r="B1036" s="16" t="s">
        <v>1245</v>
      </c>
      <c r="C1036" s="16"/>
      <c r="D1036" s="16"/>
      <c r="E1036" s="16"/>
      <c r="F1036" s="16"/>
      <c r="G1036" s="16"/>
      <c r="H1036" s="16"/>
      <c r="I1036" s="16"/>
      <c r="J1036" s="16"/>
    </row>
    <row r="1037" s="4" customFormat="1" spans="1:10">
      <c r="A1037" s="16">
        <v>6100422</v>
      </c>
      <c r="B1037" s="16" t="s">
        <v>1245</v>
      </c>
      <c r="C1037" s="16"/>
      <c r="D1037" s="16"/>
      <c r="E1037" s="16"/>
      <c r="F1037" s="16"/>
      <c r="G1037" s="16"/>
      <c r="H1037" s="16"/>
      <c r="I1037" s="16"/>
      <c r="J1037" s="16"/>
    </row>
    <row r="1038" s="4" customFormat="1" spans="1:10">
      <c r="A1038" s="16">
        <v>6100423</v>
      </c>
      <c r="B1038" s="16" t="s">
        <v>1245</v>
      </c>
      <c r="C1038" s="16"/>
      <c r="D1038" s="16"/>
      <c r="E1038" s="16"/>
      <c r="F1038" s="16"/>
      <c r="G1038" s="16"/>
      <c r="H1038" s="16"/>
      <c r="I1038" s="16"/>
      <c r="J1038" s="16"/>
    </row>
    <row r="1039" s="4" customFormat="1" spans="1:10">
      <c r="A1039" s="16">
        <v>6100431</v>
      </c>
      <c r="B1039" s="16" t="s">
        <v>180</v>
      </c>
      <c r="C1039" s="16"/>
      <c r="D1039" s="16"/>
      <c r="E1039" s="16"/>
      <c r="F1039" s="16"/>
      <c r="G1039" s="16"/>
      <c r="H1039" s="16"/>
      <c r="I1039" s="16"/>
      <c r="J1039" s="16"/>
    </row>
    <row r="1040" s="4" customFormat="1" spans="1:10">
      <c r="A1040" s="16">
        <v>6100432</v>
      </c>
      <c r="B1040" s="16" t="s">
        <v>180</v>
      </c>
      <c r="C1040" s="16"/>
      <c r="D1040" s="16"/>
      <c r="E1040" s="16"/>
      <c r="F1040" s="16"/>
      <c r="G1040" s="16"/>
      <c r="H1040" s="16"/>
      <c r="I1040" s="16"/>
      <c r="J1040" s="16"/>
    </row>
    <row r="1041" s="4" customFormat="1" spans="1:10">
      <c r="A1041" s="16">
        <v>6100433</v>
      </c>
      <c r="B1041" s="16" t="s">
        <v>180</v>
      </c>
      <c r="C1041" s="16"/>
      <c r="D1041" s="16"/>
      <c r="E1041" s="16"/>
      <c r="F1041" s="16"/>
      <c r="G1041" s="16"/>
      <c r="H1041" s="16"/>
      <c r="I1041" s="16"/>
      <c r="J1041" s="16"/>
    </row>
    <row r="1042" s="4" customFormat="1" spans="1:10">
      <c r="A1042" s="16">
        <v>6100441</v>
      </c>
      <c r="B1042" s="16" t="s">
        <v>181</v>
      </c>
      <c r="C1042" s="16">
        <v>10</v>
      </c>
      <c r="D1042" s="16">
        <v>1100</v>
      </c>
      <c r="E1042" s="16"/>
      <c r="F1042" s="16"/>
      <c r="G1042" s="16"/>
      <c r="H1042" s="16"/>
      <c r="I1042" s="16"/>
      <c r="J1042" s="16"/>
    </row>
    <row r="1043" s="4" customFormat="1" spans="1:10">
      <c r="A1043" s="16">
        <v>6100442</v>
      </c>
      <c r="B1043" s="16" t="s">
        <v>181</v>
      </c>
      <c r="C1043" s="16">
        <v>10</v>
      </c>
      <c r="D1043" s="16">
        <v>1300</v>
      </c>
      <c r="E1043" s="16"/>
      <c r="F1043" s="16"/>
      <c r="G1043" s="16"/>
      <c r="H1043" s="16"/>
      <c r="I1043" s="16"/>
      <c r="J1043" s="16"/>
    </row>
    <row r="1044" s="4" customFormat="1" spans="1:10">
      <c r="A1044" s="16">
        <v>6100443</v>
      </c>
      <c r="B1044" s="16" t="s">
        <v>181</v>
      </c>
      <c r="C1044" s="16">
        <v>10</v>
      </c>
      <c r="D1044" s="16">
        <v>1500</v>
      </c>
      <c r="E1044" s="16"/>
      <c r="F1044" s="16"/>
      <c r="G1044" s="16"/>
      <c r="H1044" s="16"/>
      <c r="I1044" s="16"/>
      <c r="J1044" s="16"/>
    </row>
    <row r="1045" s="4" customFormat="1" spans="1:10">
      <c r="A1045" s="16">
        <v>6200500</v>
      </c>
      <c r="B1045" s="16" t="s">
        <v>1251</v>
      </c>
      <c r="C1045" s="16"/>
      <c r="D1045" s="16"/>
      <c r="E1045" s="16"/>
      <c r="F1045" s="16"/>
      <c r="G1045" s="16"/>
      <c r="H1045" s="16"/>
      <c r="I1045" s="16"/>
      <c r="J1045" s="16"/>
    </row>
    <row r="1046" s="4" customFormat="1" spans="1:10">
      <c r="A1046" s="16">
        <v>6200511</v>
      </c>
      <c r="B1046" s="16" t="s">
        <v>1244</v>
      </c>
      <c r="C1046" s="16"/>
      <c r="D1046" s="16"/>
      <c r="E1046" s="16"/>
      <c r="F1046" s="16"/>
      <c r="G1046" s="16"/>
      <c r="H1046" s="16"/>
      <c r="I1046" s="16"/>
      <c r="J1046" s="16"/>
    </row>
    <row r="1047" s="4" customFormat="1" spans="1:10">
      <c r="A1047" s="16">
        <v>6200512</v>
      </c>
      <c r="B1047" s="16" t="s">
        <v>1244</v>
      </c>
      <c r="C1047" s="16"/>
      <c r="D1047" s="16"/>
      <c r="E1047" s="16"/>
      <c r="F1047" s="16"/>
      <c r="G1047" s="16"/>
      <c r="H1047" s="16"/>
      <c r="I1047" s="16"/>
      <c r="J1047" s="16"/>
    </row>
    <row r="1048" s="4" customFormat="1" spans="1:10">
      <c r="A1048" s="16">
        <v>6200513</v>
      </c>
      <c r="B1048" s="16" t="s">
        <v>1244</v>
      </c>
      <c r="C1048" s="16"/>
      <c r="D1048" s="16"/>
      <c r="E1048" s="16"/>
      <c r="F1048" s="16"/>
      <c r="G1048" s="16"/>
      <c r="H1048" s="16"/>
      <c r="I1048" s="16"/>
      <c r="J1048" s="16"/>
    </row>
    <row r="1049" s="4" customFormat="1" spans="1:10">
      <c r="A1049" s="16">
        <v>6200521</v>
      </c>
      <c r="B1049" s="16" t="s">
        <v>1245</v>
      </c>
      <c r="C1049" s="16"/>
      <c r="D1049" s="16"/>
      <c r="E1049" s="16"/>
      <c r="F1049" s="16"/>
      <c r="G1049" s="16"/>
      <c r="H1049" s="16"/>
      <c r="I1049" s="16"/>
      <c r="J1049" s="16"/>
    </row>
    <row r="1050" s="4" customFormat="1" spans="1:10">
      <c r="A1050" s="16">
        <v>6200522</v>
      </c>
      <c r="B1050" s="16" t="s">
        <v>1245</v>
      </c>
      <c r="C1050" s="16"/>
      <c r="D1050" s="16"/>
      <c r="E1050" s="16"/>
      <c r="F1050" s="16"/>
      <c r="G1050" s="16"/>
      <c r="H1050" s="16"/>
      <c r="I1050" s="16"/>
      <c r="J1050" s="16"/>
    </row>
    <row r="1051" s="4" customFormat="1" spans="1:10">
      <c r="A1051" s="16">
        <v>6200523</v>
      </c>
      <c r="B1051" s="16" t="s">
        <v>1245</v>
      </c>
      <c r="C1051" s="16"/>
      <c r="D1051" s="16"/>
      <c r="E1051" s="16"/>
      <c r="F1051" s="16"/>
      <c r="G1051" s="16"/>
      <c r="H1051" s="16"/>
      <c r="I1051" s="16"/>
      <c r="J1051" s="16"/>
    </row>
    <row r="1052" s="4" customFormat="1" spans="1:10">
      <c r="A1052" s="16">
        <v>6200531</v>
      </c>
      <c r="B1052" s="16" t="s">
        <v>180</v>
      </c>
      <c r="C1052" s="16"/>
      <c r="D1052" s="16"/>
      <c r="E1052" s="16"/>
      <c r="F1052" s="16"/>
      <c r="G1052" s="16"/>
      <c r="H1052" s="16"/>
      <c r="I1052" s="16"/>
      <c r="J1052" s="16"/>
    </row>
    <row r="1053" s="4" customFormat="1" spans="1:10">
      <c r="A1053" s="16">
        <v>6200532</v>
      </c>
      <c r="B1053" s="16" t="s">
        <v>180</v>
      </c>
      <c r="C1053" s="16"/>
      <c r="D1053" s="16"/>
      <c r="E1053" s="16"/>
      <c r="F1053" s="16"/>
      <c r="G1053" s="16"/>
      <c r="H1053" s="16"/>
      <c r="I1053" s="16"/>
      <c r="J1053" s="16"/>
    </row>
    <row r="1054" s="4" customFormat="1" spans="1:10">
      <c r="A1054" s="16">
        <v>6200533</v>
      </c>
      <c r="B1054" s="16" t="s">
        <v>180</v>
      </c>
      <c r="C1054" s="16"/>
      <c r="D1054" s="16"/>
      <c r="E1054" s="16"/>
      <c r="F1054" s="16"/>
      <c r="G1054" s="16"/>
      <c r="H1054" s="16"/>
      <c r="I1054" s="16"/>
      <c r="J1054" s="16"/>
    </row>
    <row r="1055" s="4" customFormat="1" spans="1:10">
      <c r="A1055" s="16">
        <v>6200541</v>
      </c>
      <c r="B1055" s="16" t="s">
        <v>181</v>
      </c>
      <c r="C1055" s="16">
        <v>9</v>
      </c>
      <c r="D1055" s="16">
        <v>1500</v>
      </c>
      <c r="E1055" s="16"/>
      <c r="F1055" s="16"/>
      <c r="G1055" s="16"/>
      <c r="H1055" s="16"/>
      <c r="I1055" s="16">
        <v>22</v>
      </c>
      <c r="J1055" s="16">
        <v>-5000</v>
      </c>
    </row>
    <row r="1056" s="4" customFormat="1" spans="1:10">
      <c r="A1056" s="16">
        <v>6200542</v>
      </c>
      <c r="B1056" s="16" t="s">
        <v>181</v>
      </c>
      <c r="C1056" s="16">
        <v>9</v>
      </c>
      <c r="D1056" s="16">
        <v>1700</v>
      </c>
      <c r="E1056" s="16"/>
      <c r="F1056" s="16"/>
      <c r="G1056" s="16"/>
      <c r="H1056" s="16"/>
      <c r="I1056" s="16">
        <v>22</v>
      </c>
      <c r="J1056" s="16">
        <v>-5000</v>
      </c>
    </row>
    <row r="1057" s="4" customFormat="1" spans="1:10">
      <c r="A1057" s="16">
        <v>6200543</v>
      </c>
      <c r="B1057" s="16" t="s">
        <v>181</v>
      </c>
      <c r="C1057" s="16">
        <v>9</v>
      </c>
      <c r="D1057" s="16">
        <v>2000</v>
      </c>
      <c r="E1057" s="16"/>
      <c r="F1057" s="16"/>
      <c r="G1057" s="16"/>
      <c r="H1057" s="16"/>
      <c r="I1057" s="16">
        <v>22</v>
      </c>
      <c r="J1057" s="16">
        <v>-5000</v>
      </c>
    </row>
    <row r="1058" s="4" customFormat="1" spans="1:10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</row>
    <row r="1059" s="4" customFormat="1" spans="1:10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</row>
    <row r="1060" s="4" customFormat="1" spans="1:10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</row>
    <row r="1061" s="4" customFormat="1" spans="1:10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</row>
    <row r="1062" s="4" customFormat="1" spans="1:10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</row>
    <row r="1063" s="4" customFormat="1" spans="1:10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</row>
    <row r="1064" s="4" customFormat="1" spans="1:10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</row>
    <row r="1065" s="4" customFormat="1" spans="1:10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</row>
    <row r="1066" s="4" customFormat="1" spans="1:10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</row>
    <row r="1067" s="4" customFormat="1" spans="1:10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</row>
    <row r="1068" s="4" customFormat="1" spans="1:10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</row>
    <row r="1069" s="4" customFormat="1" spans="1:10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</row>
    <row r="1070" s="4" customFormat="1" spans="1:10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</row>
    <row r="1071" s="4" customFormat="1" spans="1:10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</row>
    <row r="1072" s="4" customFormat="1" spans="1:10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</row>
    <row r="1073" s="4" customFormat="1" spans="1:10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</row>
    <row r="1074" s="4" customFormat="1" spans="1:10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</row>
    <row r="1075" s="4" customFormat="1" spans="1:10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</row>
    <row r="1076" s="4" customFormat="1" spans="1:10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</row>
    <row r="1077" s="4" customFormat="1" spans="1:10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</row>
    <row r="1078" s="4" customFormat="1" spans="1:10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</row>
    <row r="1079" s="4" customFormat="1" spans="1:10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</row>
    <row r="1080" s="4" customFormat="1" spans="1:10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</row>
    <row r="1081" s="4" customFormat="1" spans="1:10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</row>
    <row r="1082" s="4" customFormat="1" spans="1:10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</row>
    <row r="1083" s="4" customFormat="1" spans="1:10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</row>
    <row r="1084" s="4" customFormat="1" spans="1:10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</row>
    <row r="1085" s="4" customFormat="1" spans="1:10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</row>
    <row r="1086" s="4" customFormat="1" spans="1:10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</row>
    <row r="1087" s="4" customFormat="1" spans="1:10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</row>
    <row r="1088" s="4" customFormat="1" spans="1:10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</row>
    <row r="1089" s="4" customFormat="1" spans="1:10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</row>
    <row r="1090" s="4" customFormat="1" spans="1:10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</row>
    <row r="1091" s="4" customFormat="1" spans="1:10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</row>
    <row r="1092" s="4" customFormat="1" spans="1:10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</row>
    <row r="1093" s="4" customFormat="1" spans="1:10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</row>
    <row r="1094" s="4" customFormat="1" spans="1:10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</row>
    <row r="1095" s="4" customFormat="1" spans="1:10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</row>
    <row r="1096" s="4" customFormat="1" spans="1:10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</row>
    <row r="1097" s="4" customFormat="1" spans="1:10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</row>
    <row r="1098" s="4" customFormat="1" spans="1:10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</row>
    <row r="1099" s="4" customFormat="1" spans="1:10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</row>
    <row r="1100" s="4" customFormat="1" spans="1:10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</row>
    <row r="1101" s="4" customFormat="1" spans="1:10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</row>
    <row r="1102" s="4" customFormat="1" spans="1:10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</row>
    <row r="1103" s="4" customFormat="1" spans="1:10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</row>
    <row r="1104" s="4" customFormat="1" spans="1:10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</row>
    <row r="1105" s="4" customFormat="1" spans="1:10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</row>
    <row r="1106" s="4" customFormat="1" spans="1:10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</row>
    <row r="1107" s="4" customFormat="1" spans="1:10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</row>
    <row r="1108" s="4" customFormat="1" spans="1:10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</row>
    <row r="1109" s="4" customFormat="1" spans="1:10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</row>
    <row r="1110" s="4" customFormat="1" spans="1:10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</row>
    <row r="1111" s="4" customFormat="1" spans="1:10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</row>
    <row r="1112" s="4" customFormat="1" spans="1:10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</row>
    <row r="1113" s="4" customFormat="1" spans="1:10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</row>
    <row r="1114" s="4" customFormat="1" spans="1:10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</row>
    <row r="1115" s="4" customFormat="1" spans="1:10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</row>
    <row r="1116" s="4" customFormat="1" spans="1:10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</row>
    <row r="1117" s="4" customFormat="1" spans="1:10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</row>
    <row r="1118" s="4" customFormat="1" spans="1:10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</row>
    <row r="1119" s="4" customFormat="1" spans="1:10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</row>
    <row r="1120" s="4" customFormat="1" spans="1:10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</row>
    <row r="1121" s="4" customFormat="1" spans="1:10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</row>
    <row r="1122" s="4" customFormat="1" spans="1:10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</row>
    <row r="1123" s="4" customFormat="1" spans="1:10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</row>
    <row r="1124" s="4" customFormat="1" spans="1:10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</row>
    <row r="1125" s="4" customFormat="1" spans="1:10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</row>
    <row r="1126" s="4" customFormat="1" spans="1:10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</row>
    <row r="1127" s="4" customFormat="1" spans="1:10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</row>
    <row r="1128" s="4" customFormat="1" spans="1:10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</row>
    <row r="1129" s="4" customFormat="1" spans="1:10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</row>
    <row r="1130" s="4" customFormat="1" spans="1:10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</row>
    <row r="1131" s="4" customFormat="1" spans="1:10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 s="4" customFormat="1" spans="1:10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 s="4" customFormat="1" spans="1:10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 s="4" customFormat="1" spans="1:10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 s="4" customFormat="1" spans="1:10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 s="4" customFormat="1" spans="1:10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 s="4" customFormat="1" spans="1:10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</row>
    <row r="1138" s="4" customFormat="1" spans="1:10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</row>
    <row r="1139" s="4" customFormat="1" spans="1:10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</row>
    <row r="1140" s="4" customFormat="1" spans="1:10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</row>
    <row r="1141" s="4" customFormat="1" spans="1:10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</row>
    <row r="1142" s="4" customFormat="1" spans="1:10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</row>
    <row r="1143" s="4" customFormat="1" spans="1:10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</row>
    <row r="1144" s="4" customFormat="1" spans="1:10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</row>
    <row r="1145" s="4" customFormat="1" spans="1:10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</row>
    <row r="1146" s="4" customFormat="1" spans="1:10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</row>
    <row r="1147" s="4" customFormat="1" spans="1:10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</row>
    <row r="1148" s="4" customFormat="1" spans="1:10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</row>
    <row r="1149" s="4" customFormat="1" spans="1:10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</row>
    <row r="1150" s="4" customFormat="1" spans="1:10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</row>
    <row r="1151" s="4" customFormat="1" spans="1:10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</row>
    <row r="1152" s="4" customFormat="1" spans="1:10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</row>
    <row r="1153" s="4" customFormat="1" spans="1:10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</row>
    <row r="1154" s="4" customFormat="1" spans="1:10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</row>
    <row r="1155" s="4" customFormat="1" spans="1:10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</row>
    <row r="1156" s="4" customFormat="1" spans="1:10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</row>
    <row r="1157" s="4" customFormat="1" spans="1:10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</row>
    <row r="1158" s="4" customFormat="1" spans="1:10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</row>
    <row r="1159" s="4" customFormat="1" spans="1:10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</row>
    <row r="1160" s="4" customFormat="1" spans="1:10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</row>
    <row r="1161" s="4" customFormat="1" spans="1:10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</row>
    <row r="1162" s="4" customFormat="1" spans="1:10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</row>
    <row r="1163" s="4" customFormat="1" spans="1:10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</row>
    <row r="1164" s="4" customFormat="1" spans="1:10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</row>
    <row r="1165" s="4" customFormat="1" spans="1:10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</row>
    <row r="1166" s="4" customFormat="1" spans="1:10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</row>
    <row r="1167" s="4" customFormat="1" spans="1:10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</row>
    <row r="1168" s="4" customFormat="1" spans="1:10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</row>
    <row r="1169" s="4" customFormat="1" spans="1:10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</row>
    <row r="1170" s="4" customFormat="1" spans="1:10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</row>
    <row r="1171" s="4" customFormat="1" spans="1:10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</row>
    <row r="1172" s="4" customFormat="1" spans="1:10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</row>
    <row r="1173" s="4" customFormat="1" spans="1:10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</row>
    <row r="1174" s="4" customFormat="1" spans="1:10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</row>
    <row r="1175" s="4" customFormat="1" spans="1:10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</row>
    <row r="1176" s="4" customFormat="1" spans="1:10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</row>
    <row r="1177" s="4" customFormat="1" spans="1:10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</row>
  </sheetData>
  <conditionalFormatting sqref="A417">
    <cfRule type="duplicateValues" dxfId="5" priority="137"/>
  </conditionalFormatting>
  <conditionalFormatting sqref="A420">
    <cfRule type="duplicateValues" dxfId="5" priority="136"/>
  </conditionalFormatting>
  <conditionalFormatting sqref="A430">
    <cfRule type="duplicateValues" dxfId="5" priority="132"/>
  </conditionalFormatting>
  <conditionalFormatting sqref="A433">
    <cfRule type="duplicateValues" dxfId="5" priority="131"/>
  </conditionalFormatting>
  <conditionalFormatting sqref="A443">
    <cfRule type="duplicateValues" dxfId="5" priority="126"/>
  </conditionalFormatting>
  <conditionalFormatting sqref="A446">
    <cfRule type="duplicateValues" dxfId="5" priority="125"/>
  </conditionalFormatting>
  <conditionalFormatting sqref="A447">
    <cfRule type="duplicateValues" dxfId="5" priority="119"/>
  </conditionalFormatting>
  <conditionalFormatting sqref="A455">
    <cfRule type="duplicateValues" dxfId="5" priority="130"/>
  </conditionalFormatting>
  <conditionalFormatting sqref="A458">
    <cfRule type="duplicateValues" dxfId="5" priority="123"/>
  </conditionalFormatting>
  <conditionalFormatting sqref="A459">
    <cfRule type="duplicateValues" dxfId="5" priority="120"/>
  </conditionalFormatting>
  <conditionalFormatting sqref="A463">
    <cfRule type="duplicateValues" dxfId="5" priority="121"/>
  </conditionalFormatting>
  <conditionalFormatting sqref="A736">
    <cfRule type="duplicateValues" dxfId="5" priority="165"/>
  </conditionalFormatting>
  <conditionalFormatting sqref="A750">
    <cfRule type="duplicateValues" dxfId="5" priority="164"/>
  </conditionalFormatting>
  <conditionalFormatting sqref="A754">
    <cfRule type="duplicateValues" dxfId="5" priority="18"/>
  </conditionalFormatting>
  <conditionalFormatting sqref="A755">
    <cfRule type="duplicateValues" dxfId="5" priority="20"/>
  </conditionalFormatting>
  <conditionalFormatting sqref="A761">
    <cfRule type="duplicateValues" dxfId="5" priority="19"/>
  </conditionalFormatting>
  <conditionalFormatting sqref="A764">
    <cfRule type="duplicateValues" dxfId="5" priority="6"/>
  </conditionalFormatting>
  <conditionalFormatting sqref="A765">
    <cfRule type="duplicateValues" dxfId="5" priority="7"/>
  </conditionalFormatting>
  <conditionalFormatting sqref="A767">
    <cfRule type="duplicateValues" dxfId="5" priority="4"/>
  </conditionalFormatting>
  <conditionalFormatting sqref="A768">
    <cfRule type="duplicateValues" dxfId="5" priority="5"/>
  </conditionalFormatting>
  <conditionalFormatting sqref="A770">
    <cfRule type="duplicateValues" dxfId="5" priority="2"/>
  </conditionalFormatting>
  <conditionalFormatting sqref="A771">
    <cfRule type="duplicateValues" dxfId="5" priority="3"/>
  </conditionalFormatting>
  <conditionalFormatting sqref="A772">
    <cfRule type="duplicateValues" dxfId="5" priority="59"/>
  </conditionalFormatting>
  <conditionalFormatting sqref="A774">
    <cfRule type="duplicateValues" dxfId="5" priority="166"/>
  </conditionalFormatting>
  <conditionalFormatting sqref="A775">
    <cfRule type="duplicateValues" dxfId="5" priority="167"/>
  </conditionalFormatting>
  <conditionalFormatting sqref="A777">
    <cfRule type="duplicateValues" dxfId="5" priority="168"/>
  </conditionalFormatting>
  <conditionalFormatting sqref="A778">
    <cfRule type="duplicateValues" dxfId="5" priority="169"/>
  </conditionalFormatting>
  <conditionalFormatting sqref="A780">
    <cfRule type="duplicateValues" dxfId="5" priority="170"/>
  </conditionalFormatting>
  <conditionalFormatting sqref="A781">
    <cfRule type="duplicateValues" dxfId="5" priority="171"/>
  </conditionalFormatting>
  <conditionalFormatting sqref="A783">
    <cfRule type="duplicateValues" dxfId="5" priority="172"/>
  </conditionalFormatting>
  <conditionalFormatting sqref="A784">
    <cfRule type="duplicateValues" dxfId="5" priority="173"/>
  </conditionalFormatting>
  <conditionalFormatting sqref="A786">
    <cfRule type="duplicateValues" dxfId="5" priority="174"/>
  </conditionalFormatting>
  <conditionalFormatting sqref="A787">
    <cfRule type="duplicateValues" dxfId="5" priority="175"/>
  </conditionalFormatting>
  <conditionalFormatting sqref="A789">
    <cfRule type="duplicateValues" dxfId="5" priority="176"/>
  </conditionalFormatting>
  <conditionalFormatting sqref="A790">
    <cfRule type="duplicateValues" dxfId="5" priority="177"/>
  </conditionalFormatting>
  <conditionalFormatting sqref="A793">
    <cfRule type="duplicateValues" dxfId="5" priority="178"/>
  </conditionalFormatting>
  <conditionalFormatting sqref="A796">
    <cfRule type="duplicateValues" dxfId="5" priority="43"/>
  </conditionalFormatting>
  <conditionalFormatting sqref="A798">
    <cfRule type="duplicateValues" dxfId="5" priority="37"/>
  </conditionalFormatting>
  <conditionalFormatting sqref="A799">
    <cfRule type="duplicateValues" dxfId="5" priority="36"/>
  </conditionalFormatting>
  <conditionalFormatting sqref="A801">
    <cfRule type="duplicateValues" dxfId="5" priority="35"/>
  </conditionalFormatting>
  <conditionalFormatting sqref="A802">
    <cfRule type="duplicateValues" dxfId="5" priority="34"/>
  </conditionalFormatting>
  <conditionalFormatting sqref="A803">
    <cfRule type="duplicateValues" dxfId="5" priority="41"/>
  </conditionalFormatting>
  <conditionalFormatting sqref="A804">
    <cfRule type="duplicateValues" dxfId="5" priority="32"/>
  </conditionalFormatting>
  <conditionalFormatting sqref="A805">
    <cfRule type="duplicateValues" dxfId="5" priority="33"/>
  </conditionalFormatting>
  <conditionalFormatting sqref="A807">
    <cfRule type="duplicateValues" dxfId="5" priority="30"/>
  </conditionalFormatting>
  <conditionalFormatting sqref="A808">
    <cfRule type="duplicateValues" dxfId="5" priority="31"/>
  </conditionalFormatting>
  <conditionalFormatting sqref="A810">
    <cfRule type="duplicateValues" dxfId="5" priority="40"/>
  </conditionalFormatting>
  <conditionalFormatting sqref="A812">
    <cfRule type="duplicateValues" dxfId="5" priority="29"/>
  </conditionalFormatting>
  <conditionalFormatting sqref="A813">
    <cfRule type="duplicateValues" dxfId="5" priority="28"/>
  </conditionalFormatting>
  <conditionalFormatting sqref="A815">
    <cfRule type="duplicateValues" dxfId="5" priority="26"/>
  </conditionalFormatting>
  <conditionalFormatting sqref="A816">
    <cfRule type="duplicateValues" dxfId="5" priority="27"/>
  </conditionalFormatting>
  <conditionalFormatting sqref="A818">
    <cfRule type="duplicateValues" dxfId="5" priority="24"/>
  </conditionalFormatting>
  <conditionalFormatting sqref="A819">
    <cfRule type="duplicateValues" dxfId="5" priority="25"/>
  </conditionalFormatting>
  <conditionalFormatting sqref="A821">
    <cfRule type="duplicateValues" dxfId="5" priority="22"/>
  </conditionalFormatting>
  <conditionalFormatting sqref="A822">
    <cfRule type="duplicateValues" dxfId="5" priority="23"/>
  </conditionalFormatting>
  <conditionalFormatting sqref="A824">
    <cfRule type="duplicateValues" dxfId="5" priority="60"/>
  </conditionalFormatting>
  <conditionalFormatting sqref="A827">
    <cfRule type="duplicateValues" dxfId="5" priority="58"/>
  </conditionalFormatting>
  <conditionalFormatting sqref="A829">
    <cfRule type="duplicateValues" dxfId="5" priority="47"/>
  </conditionalFormatting>
  <conditionalFormatting sqref="A832">
    <cfRule type="duplicateValues" dxfId="5" priority="57"/>
  </conditionalFormatting>
  <conditionalFormatting sqref="A835">
    <cfRule type="duplicateValues" dxfId="5" priority="55"/>
  </conditionalFormatting>
  <conditionalFormatting sqref="A837">
    <cfRule type="duplicateValues" dxfId="5" priority="44"/>
  </conditionalFormatting>
  <conditionalFormatting sqref="A838">
    <cfRule type="duplicateValues" dxfId="5" priority="54"/>
  </conditionalFormatting>
  <conditionalFormatting sqref="A841">
    <cfRule type="duplicateValues" dxfId="5" priority="53"/>
  </conditionalFormatting>
  <conditionalFormatting sqref="A843">
    <cfRule type="duplicateValues" dxfId="5" priority="52"/>
  </conditionalFormatting>
  <conditionalFormatting sqref="A846">
    <cfRule type="duplicateValues" dxfId="5" priority="50"/>
  </conditionalFormatting>
  <conditionalFormatting sqref="A848">
    <cfRule type="duplicateValues" dxfId="5" priority="45"/>
  </conditionalFormatting>
  <conditionalFormatting sqref="A849">
    <cfRule type="duplicateValues" dxfId="5" priority="46"/>
  </conditionalFormatting>
  <conditionalFormatting sqref="A850">
    <cfRule type="duplicateValues" dxfId="5" priority="160"/>
  </conditionalFormatting>
  <conditionalFormatting sqref="A851">
    <cfRule type="duplicateValues" dxfId="5" priority="49"/>
  </conditionalFormatting>
  <conditionalFormatting sqref="A854">
    <cfRule type="duplicateValues" dxfId="5" priority="48"/>
  </conditionalFormatting>
  <conditionalFormatting sqref="A856">
    <cfRule type="duplicateValues" dxfId="5" priority="38"/>
  </conditionalFormatting>
  <conditionalFormatting sqref="A857">
    <cfRule type="duplicateValues" dxfId="5" priority="103"/>
  </conditionalFormatting>
  <conditionalFormatting sqref="A858">
    <cfRule type="duplicateValues" dxfId="5" priority="102"/>
  </conditionalFormatting>
  <conditionalFormatting sqref="A859">
    <cfRule type="duplicateValues" dxfId="5" priority="101"/>
  </conditionalFormatting>
  <conditionalFormatting sqref="A860">
    <cfRule type="duplicateValues" dxfId="5" priority="100"/>
  </conditionalFormatting>
  <conditionalFormatting sqref="A861">
    <cfRule type="duplicateValues" dxfId="5" priority="99"/>
  </conditionalFormatting>
  <conditionalFormatting sqref="A862">
    <cfRule type="duplicateValues" dxfId="5" priority="98"/>
  </conditionalFormatting>
  <conditionalFormatting sqref="A863">
    <cfRule type="duplicateValues" dxfId="5" priority="97"/>
  </conditionalFormatting>
  <conditionalFormatting sqref="A864">
    <cfRule type="duplicateValues" dxfId="5" priority="96"/>
  </conditionalFormatting>
  <conditionalFormatting sqref="A865">
    <cfRule type="duplicateValues" dxfId="5" priority="95"/>
  </conditionalFormatting>
  <conditionalFormatting sqref="A866">
    <cfRule type="duplicateValues" dxfId="5" priority="94"/>
  </conditionalFormatting>
  <conditionalFormatting sqref="A867">
    <cfRule type="duplicateValues" dxfId="5" priority="93"/>
  </conditionalFormatting>
  <conditionalFormatting sqref="A868">
    <cfRule type="duplicateValues" dxfId="5" priority="92"/>
  </conditionalFormatting>
  <conditionalFormatting sqref="A869">
    <cfRule type="duplicateValues" dxfId="5" priority="91"/>
  </conditionalFormatting>
  <conditionalFormatting sqref="A870">
    <cfRule type="duplicateValues" dxfId="5" priority="90"/>
  </conditionalFormatting>
  <conditionalFormatting sqref="A871">
    <cfRule type="duplicateValues" dxfId="5" priority="89"/>
  </conditionalFormatting>
  <conditionalFormatting sqref="A872">
    <cfRule type="duplicateValues" dxfId="5" priority="88"/>
  </conditionalFormatting>
  <conditionalFormatting sqref="A74:A86">
    <cfRule type="duplicateValues" dxfId="5" priority="108"/>
  </conditionalFormatting>
  <conditionalFormatting sqref="A153:A165">
    <cfRule type="duplicateValues" dxfId="5" priority="107"/>
  </conditionalFormatting>
  <conditionalFormatting sqref="A233:A245">
    <cfRule type="duplicateValues" dxfId="5" priority="142"/>
  </conditionalFormatting>
  <conditionalFormatting sqref="A312:A324">
    <cfRule type="duplicateValues" dxfId="5" priority="106"/>
  </conditionalFormatting>
  <conditionalFormatting sqref="A325:A327">
    <cfRule type="duplicateValues" dxfId="5" priority="105"/>
  </conditionalFormatting>
  <conditionalFormatting sqref="A358:A360">
    <cfRule type="duplicateValues" dxfId="5" priority="21"/>
  </conditionalFormatting>
  <conditionalFormatting sqref="A403:A415">
    <cfRule type="duplicateValues" dxfId="5" priority="104"/>
  </conditionalFormatting>
  <conditionalFormatting sqref="A418:A419">
    <cfRule type="duplicateValues" dxfId="5" priority="140"/>
  </conditionalFormatting>
  <conditionalFormatting sqref="A421:A424">
    <cfRule type="duplicateValues" dxfId="5" priority="139"/>
  </conditionalFormatting>
  <conditionalFormatting sqref="A425:A428">
    <cfRule type="duplicateValues" dxfId="5" priority="138"/>
  </conditionalFormatting>
  <conditionalFormatting sqref="A431:A432">
    <cfRule type="duplicateValues" dxfId="5" priority="135"/>
  </conditionalFormatting>
  <conditionalFormatting sqref="A434:A437">
    <cfRule type="duplicateValues" dxfId="5" priority="134"/>
  </conditionalFormatting>
  <conditionalFormatting sqref="A438:A441">
    <cfRule type="duplicateValues" dxfId="5" priority="133"/>
  </conditionalFormatting>
  <conditionalFormatting sqref="A444:A445">
    <cfRule type="duplicateValues" dxfId="5" priority="129"/>
  </conditionalFormatting>
  <conditionalFormatting sqref="A448:A450">
    <cfRule type="duplicateValues" dxfId="5" priority="128"/>
  </conditionalFormatting>
  <conditionalFormatting sqref="A451:A454">
    <cfRule type="duplicateValues" dxfId="5" priority="127"/>
  </conditionalFormatting>
  <conditionalFormatting sqref="A456:A457">
    <cfRule type="duplicateValues" dxfId="5" priority="124"/>
  </conditionalFormatting>
  <conditionalFormatting sqref="A467:A473">
    <cfRule type="duplicateValues" dxfId="5" priority="144"/>
  </conditionalFormatting>
  <conditionalFormatting sqref="A474:A480">
    <cfRule type="duplicateValues" dxfId="5" priority="145"/>
  </conditionalFormatting>
  <conditionalFormatting sqref="A481:A487">
    <cfRule type="duplicateValues" dxfId="5" priority="146"/>
  </conditionalFormatting>
  <conditionalFormatting sqref="A488:A494">
    <cfRule type="duplicateValues" dxfId="5" priority="147"/>
  </conditionalFormatting>
  <conditionalFormatting sqref="A495:A501">
    <cfRule type="duplicateValues" dxfId="5" priority="148"/>
  </conditionalFormatting>
  <conditionalFormatting sqref="A502:A508">
    <cfRule type="duplicateValues" dxfId="5" priority="149"/>
  </conditionalFormatting>
  <conditionalFormatting sqref="A509:A515">
    <cfRule type="duplicateValues" dxfId="5" priority="150"/>
  </conditionalFormatting>
  <conditionalFormatting sqref="A516:A522">
    <cfRule type="duplicateValues" dxfId="5" priority="151"/>
  </conditionalFormatting>
  <conditionalFormatting sqref="A523:A529">
    <cfRule type="duplicateValues" dxfId="5" priority="152"/>
  </conditionalFormatting>
  <conditionalFormatting sqref="A531:A536">
    <cfRule type="duplicateValues" dxfId="5" priority="153"/>
  </conditionalFormatting>
  <conditionalFormatting sqref="A538:A543">
    <cfRule type="duplicateValues" dxfId="5" priority="154"/>
  </conditionalFormatting>
  <conditionalFormatting sqref="A545:A550">
    <cfRule type="duplicateValues" dxfId="5" priority="155"/>
  </conditionalFormatting>
  <conditionalFormatting sqref="A552:A557">
    <cfRule type="duplicateValues" dxfId="5" priority="156"/>
  </conditionalFormatting>
  <conditionalFormatting sqref="A559:A564">
    <cfRule type="duplicateValues" dxfId="5" priority="157"/>
  </conditionalFormatting>
  <conditionalFormatting sqref="A566:A571">
    <cfRule type="duplicateValues" dxfId="5" priority="158"/>
  </conditionalFormatting>
  <conditionalFormatting sqref="A574:A583">
    <cfRule type="duplicateValues" dxfId="5" priority="118"/>
  </conditionalFormatting>
  <conditionalFormatting sqref="A584:A593">
    <cfRule type="duplicateValues" dxfId="5" priority="117"/>
  </conditionalFormatting>
  <conditionalFormatting sqref="A594:A603">
    <cfRule type="duplicateValues" dxfId="5" priority="116"/>
  </conditionalFormatting>
  <conditionalFormatting sqref="A608:A610">
    <cfRule type="duplicateValues" dxfId="5" priority="87"/>
  </conditionalFormatting>
  <conditionalFormatting sqref="A614:A623">
    <cfRule type="duplicateValues" dxfId="5" priority="114"/>
  </conditionalFormatting>
  <conditionalFormatting sqref="A624:A633">
    <cfRule type="duplicateValues" dxfId="5" priority="113"/>
  </conditionalFormatting>
  <conditionalFormatting sqref="A635:A643">
    <cfRule type="duplicateValues" dxfId="5" priority="112"/>
  </conditionalFormatting>
  <conditionalFormatting sqref="A645:A653">
    <cfRule type="duplicateValues" dxfId="5" priority="111"/>
  </conditionalFormatting>
  <conditionalFormatting sqref="A655:A663">
    <cfRule type="duplicateValues" dxfId="5" priority="110"/>
  </conditionalFormatting>
  <conditionalFormatting sqref="A665:A673">
    <cfRule type="duplicateValues" dxfId="5" priority="109"/>
  </conditionalFormatting>
  <conditionalFormatting sqref="A677:A685">
    <cfRule type="duplicateValues" dxfId="5" priority="17"/>
  </conditionalFormatting>
  <conditionalFormatting sqref="A687:A695">
    <cfRule type="duplicateValues" dxfId="5" priority="16"/>
  </conditionalFormatting>
  <conditionalFormatting sqref="A697:A705">
    <cfRule type="duplicateValues" dxfId="5" priority="15"/>
  </conditionalFormatting>
  <conditionalFormatting sqref="A707:A715">
    <cfRule type="duplicateValues" dxfId="5" priority="14"/>
  </conditionalFormatting>
  <conditionalFormatting sqref="A717:A725">
    <cfRule type="duplicateValues" dxfId="5" priority="13"/>
  </conditionalFormatting>
  <conditionalFormatting sqref="A727:A735">
    <cfRule type="duplicateValues" dxfId="5" priority="12"/>
  </conditionalFormatting>
  <conditionalFormatting sqref="A737:A739">
    <cfRule type="duplicateValues" dxfId="5" priority="11"/>
  </conditionalFormatting>
  <conditionalFormatting sqref="A741:A749">
    <cfRule type="duplicateValues" dxfId="5" priority="10"/>
  </conditionalFormatting>
  <conditionalFormatting sqref="A751:A753">
    <cfRule type="duplicateValues" dxfId="5" priority="9"/>
  </conditionalFormatting>
  <conditionalFormatting sqref="A756:A760">
    <cfRule type="duplicateValues" dxfId="5" priority="143"/>
  </conditionalFormatting>
  <conditionalFormatting sqref="A794:A795">
    <cfRule type="duplicateValues" dxfId="5" priority="179"/>
  </conditionalFormatting>
  <conditionalFormatting sqref="A830:A831">
    <cfRule type="duplicateValues" dxfId="5" priority="159"/>
  </conditionalFormatting>
  <conditionalFormatting sqref="A874:A878">
    <cfRule type="duplicateValues" dxfId="5" priority="61"/>
  </conditionalFormatting>
  <conditionalFormatting sqref="A879:A883">
    <cfRule type="duplicateValues" dxfId="5" priority="62"/>
  </conditionalFormatting>
  <conditionalFormatting sqref="A884:A888">
    <cfRule type="duplicateValues" dxfId="5" priority="63"/>
  </conditionalFormatting>
  <conditionalFormatting sqref="A889:A893">
    <cfRule type="duplicateValues" dxfId="5" priority="64"/>
  </conditionalFormatting>
  <conditionalFormatting sqref="A894:A898">
    <cfRule type="duplicateValues" dxfId="5" priority="65"/>
  </conditionalFormatting>
  <conditionalFormatting sqref="A899:A903">
    <cfRule type="duplicateValues" dxfId="5" priority="66"/>
  </conditionalFormatting>
  <conditionalFormatting sqref="A904:A908">
    <cfRule type="duplicateValues" dxfId="5" priority="67"/>
  </conditionalFormatting>
  <conditionalFormatting sqref="A909:A913">
    <cfRule type="duplicateValues" dxfId="5" priority="68"/>
  </conditionalFormatting>
  <conditionalFormatting sqref="A914:A918">
    <cfRule type="duplicateValues" dxfId="5" priority="69"/>
  </conditionalFormatting>
  <conditionalFormatting sqref="A919:A923">
    <cfRule type="duplicateValues" dxfId="5" priority="70"/>
  </conditionalFormatting>
  <conditionalFormatting sqref="A924:A928">
    <cfRule type="duplicateValues" dxfId="5" priority="71"/>
  </conditionalFormatting>
  <conditionalFormatting sqref="A929:A933">
    <cfRule type="duplicateValues" dxfId="5" priority="72"/>
  </conditionalFormatting>
  <conditionalFormatting sqref="A934:A938">
    <cfRule type="duplicateValues" dxfId="5" priority="73"/>
  </conditionalFormatting>
  <conditionalFormatting sqref="A939:A943">
    <cfRule type="duplicateValues" dxfId="5" priority="74"/>
  </conditionalFormatting>
  <conditionalFormatting sqref="A944:A948">
    <cfRule type="duplicateValues" dxfId="5" priority="75"/>
  </conditionalFormatting>
  <conditionalFormatting sqref="A949:A953">
    <cfRule type="duplicateValues" dxfId="5" priority="76"/>
  </conditionalFormatting>
  <conditionalFormatting sqref="A954:A958">
    <cfRule type="duplicateValues" dxfId="5" priority="77"/>
  </conditionalFormatting>
  <conditionalFormatting sqref="A959:A963">
    <cfRule type="duplicateValues" dxfId="5" priority="78"/>
  </conditionalFormatting>
  <conditionalFormatting sqref="A964:A968">
    <cfRule type="duplicateValues" dxfId="5" priority="79"/>
  </conditionalFormatting>
  <conditionalFormatting sqref="A969:A973">
    <cfRule type="duplicateValues" dxfId="5" priority="80"/>
  </conditionalFormatting>
  <conditionalFormatting sqref="A974:A978">
    <cfRule type="duplicateValues" dxfId="5" priority="83"/>
  </conditionalFormatting>
  <conditionalFormatting sqref="A979:A983">
    <cfRule type="duplicateValues" dxfId="5" priority="84"/>
  </conditionalFormatting>
  <conditionalFormatting sqref="A984:A988">
    <cfRule type="duplicateValues" dxfId="5" priority="85"/>
  </conditionalFormatting>
  <conditionalFormatting sqref="A989:A998">
    <cfRule type="duplicateValues" dxfId="5" priority="86"/>
  </conditionalFormatting>
  <conditionalFormatting sqref="A999:A1003">
    <cfRule type="duplicateValues" dxfId="5" priority="82"/>
  </conditionalFormatting>
  <conditionalFormatting sqref="A1004:A1008">
    <cfRule type="duplicateValues" dxfId="5" priority="81"/>
  </conditionalFormatting>
  <conditionalFormatting sqref="A1009:A1034">
    <cfRule type="duplicateValues" dxfId="5" priority="1"/>
  </conditionalFormatting>
  <conditionalFormatting sqref="A873 A361:A402 A416 A328:A357 A823 A674:A675 A429 A6:A73 A442 A460 A465:A466 A572:A573 A87:A152 A166:A232 A246:A311 A1035:A1048576">
    <cfRule type="duplicateValues" dxfId="5" priority="141"/>
  </conditionalFormatting>
  <conditionalFormatting sqref="A461:A462 A464">
    <cfRule type="duplicateValues" dxfId="5" priority="122"/>
  </conditionalFormatting>
  <conditionalFormatting sqref="A604:A607 A611:A613">
    <cfRule type="duplicateValues" dxfId="5" priority="115"/>
  </conditionalFormatting>
  <conditionalFormatting sqref="A762:A763 A766 A769">
    <cfRule type="duplicateValues" dxfId="5" priority="8"/>
  </conditionalFormatting>
  <conditionalFormatting sqref="A797 A806 A800 A809">
    <cfRule type="duplicateValues" dxfId="5" priority="42"/>
  </conditionalFormatting>
  <conditionalFormatting sqref="A811 A814 A817 A820">
    <cfRule type="duplicateValues" dxfId="5" priority="39"/>
  </conditionalFormatting>
  <conditionalFormatting sqref="A825:A826 A828">
    <cfRule type="duplicateValues" dxfId="5" priority="163"/>
  </conditionalFormatting>
  <conditionalFormatting sqref="A833:A834 A836">
    <cfRule type="duplicateValues" dxfId="5" priority="56"/>
  </conditionalFormatting>
  <conditionalFormatting sqref="A839:A840 A842">
    <cfRule type="duplicateValues" dxfId="5" priority="161"/>
  </conditionalFormatting>
  <conditionalFormatting sqref="A844:A845 A847">
    <cfRule type="duplicateValues" dxfId="5" priority="51"/>
  </conditionalFormatting>
  <conditionalFormatting sqref="A852:A853 A855">
    <cfRule type="duplicateValues" dxfId="5" priority="162"/>
  </conditionalFormatting>
  <pageMargins left="0.7" right="0.7" top="0.75" bottom="0.75" header="0.3" footer="0.3"/>
  <pageSetup paperSize="9" orientation="portrait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D34" sqref="D34"/>
    </sheetView>
  </sheetViews>
  <sheetFormatPr defaultColWidth="9" defaultRowHeight="14.25" outlineLevelCol="2"/>
  <cols>
    <col min="2" max="2" width="16.5" customWidth="1"/>
    <col min="3" max="3" width="25.25" customWidth="1"/>
  </cols>
  <sheetData>
    <row r="1" spans="1:3">
      <c r="A1" s="1" t="s">
        <v>234</v>
      </c>
      <c r="B1" s="1" t="s">
        <v>235</v>
      </c>
      <c r="C1" s="1" t="s">
        <v>1390</v>
      </c>
    </row>
    <row r="2" spans="1:3">
      <c r="A2">
        <v>1</v>
      </c>
      <c r="B2" s="2" t="s">
        <v>1391</v>
      </c>
      <c r="C2" t="str">
        <f>Test!A171</f>
        <v>[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</row>
    <row r="3" spans="1:3">
      <c r="A3">
        <v>2</v>
      </c>
      <c r="B3" s="2" t="s">
        <v>1392</v>
      </c>
      <c r="C3" t="str">
        <f>Test!A183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</v>
      </c>
    </row>
    <row r="4" spans="1:3">
      <c r="A4">
        <v>3</v>
      </c>
      <c r="B4" s="2" t="s">
        <v>1393</v>
      </c>
      <c r="C4" t="str">
        <f>Test!A186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</row>
    <row r="5" spans="1:3">
      <c r="A5">
        <v>10</v>
      </c>
      <c r="B5" t="s">
        <v>1394</v>
      </c>
      <c r="C5" t="s">
        <v>1395</v>
      </c>
    </row>
    <row r="6" spans="1:3">
      <c r="A6">
        <v>11</v>
      </c>
      <c r="B6" t="s">
        <v>1396</v>
      </c>
      <c r="C6" t="s">
        <v>1397</v>
      </c>
    </row>
    <row r="7" spans="1:3">
      <c r="A7">
        <v>12</v>
      </c>
      <c r="B7" t="s">
        <v>1398</v>
      </c>
      <c r="C7" t="s">
        <v>1399</v>
      </c>
    </row>
    <row r="8" spans="1:3">
      <c r="A8">
        <v>13</v>
      </c>
      <c r="B8" t="s">
        <v>1400</v>
      </c>
      <c r="C8" t="s">
        <v>1401</v>
      </c>
    </row>
    <row r="9" spans="1:3">
      <c r="A9">
        <v>14</v>
      </c>
      <c r="B9" t="s">
        <v>1402</v>
      </c>
      <c r="C9" t="s">
        <v>1403</v>
      </c>
    </row>
    <row r="10" spans="1:3">
      <c r="A10">
        <v>15</v>
      </c>
      <c r="B10" t="s">
        <v>1404</v>
      </c>
      <c r="C10" t="s">
        <v>1405</v>
      </c>
    </row>
    <row r="11" spans="1:3">
      <c r="A11">
        <v>20</v>
      </c>
      <c r="B11" t="s">
        <v>1406</v>
      </c>
      <c r="C11" t="s">
        <v>1407</v>
      </c>
    </row>
    <row r="12" spans="1:3">
      <c r="A12">
        <v>21</v>
      </c>
      <c r="B12" t="s">
        <v>1408</v>
      </c>
      <c r="C12" t="s">
        <v>1409</v>
      </c>
    </row>
    <row r="13" spans="1:3">
      <c r="A13">
        <v>22</v>
      </c>
      <c r="B13" t="s">
        <v>1410</v>
      </c>
      <c r="C13" t="s">
        <v>1411</v>
      </c>
    </row>
    <row r="14" spans="1:3">
      <c r="A14">
        <v>23</v>
      </c>
      <c r="B14" t="s">
        <v>1412</v>
      </c>
      <c r="C14" t="s">
        <v>1413</v>
      </c>
    </row>
    <row r="15" spans="1:3">
      <c r="A15">
        <v>24</v>
      </c>
      <c r="B15" t="s">
        <v>1414</v>
      </c>
      <c r="C15" t="s">
        <v>1403</v>
      </c>
    </row>
    <row r="16" spans="1:3">
      <c r="A16">
        <v>25</v>
      </c>
      <c r="B16" t="s">
        <v>1415</v>
      </c>
      <c r="C16" t="s">
        <v>1416</v>
      </c>
    </row>
    <row r="17" spans="1:3">
      <c r="A17">
        <v>30</v>
      </c>
      <c r="B17" s="2" t="s">
        <v>1417</v>
      </c>
      <c r="C17" s="2" t="s">
        <v>1418</v>
      </c>
    </row>
    <row r="18" spans="1:3">
      <c r="A18">
        <v>31</v>
      </c>
      <c r="B18" s="2" t="s">
        <v>1419</v>
      </c>
      <c r="C18" t="s">
        <v>1397</v>
      </c>
    </row>
    <row r="19" spans="1:3">
      <c r="A19">
        <v>32</v>
      </c>
      <c r="B19" s="2" t="s">
        <v>1420</v>
      </c>
      <c r="C19" t="s">
        <v>1399</v>
      </c>
    </row>
    <row r="20" spans="1:3">
      <c r="A20">
        <v>33</v>
      </c>
      <c r="B20" s="2" t="s">
        <v>1421</v>
      </c>
      <c r="C20" t="s">
        <v>1401</v>
      </c>
    </row>
    <row r="21" spans="1:3">
      <c r="A21">
        <v>34</v>
      </c>
      <c r="B21" s="2" t="s">
        <v>1422</v>
      </c>
      <c r="C21" s="2" t="s">
        <v>1423</v>
      </c>
    </row>
    <row r="22" spans="1:3">
      <c r="A22">
        <v>35</v>
      </c>
      <c r="B22" s="2" t="s">
        <v>1424</v>
      </c>
      <c r="C22" s="2" t="s">
        <v>1425</v>
      </c>
    </row>
    <row r="23" spans="1:3">
      <c r="A23">
        <v>40</v>
      </c>
      <c r="B23" s="2" t="s">
        <v>1426</v>
      </c>
      <c r="C23" s="2" t="s">
        <v>1427</v>
      </c>
    </row>
    <row r="24" spans="1:3">
      <c r="A24">
        <v>41</v>
      </c>
      <c r="B24" s="2" t="s">
        <v>1428</v>
      </c>
      <c r="C24" t="s">
        <v>1397</v>
      </c>
    </row>
    <row r="25" spans="1:3">
      <c r="A25">
        <v>42</v>
      </c>
      <c r="B25" s="2" t="s">
        <v>1429</v>
      </c>
      <c r="C25" t="s">
        <v>1399</v>
      </c>
    </row>
    <row r="26" spans="1:3">
      <c r="A26">
        <v>43</v>
      </c>
      <c r="B26" s="2" t="s">
        <v>1430</v>
      </c>
      <c r="C26" t="s">
        <v>1401</v>
      </c>
    </row>
    <row r="27" spans="1:3">
      <c r="A27">
        <v>44</v>
      </c>
      <c r="B27" s="2" t="s">
        <v>1431</v>
      </c>
      <c r="C27" s="2" t="s">
        <v>1432</v>
      </c>
    </row>
    <row r="28" spans="1:3">
      <c r="A28">
        <v>45</v>
      </c>
      <c r="B28" s="2" t="s">
        <v>1433</v>
      </c>
      <c r="C28" t="s">
        <v>1416</v>
      </c>
    </row>
  </sheetData>
  <sheetProtection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2223"/>
  <sheetViews>
    <sheetView zoomScale="55" zoomScaleNormal="55" workbookViewId="0">
      <pane xSplit="5" topLeftCell="F1" activePane="topRight" state="frozen"/>
      <selection/>
      <selection pane="topRight" activeCell="L23" sqref="L23"/>
    </sheetView>
  </sheetViews>
  <sheetFormatPr defaultColWidth="9" defaultRowHeight="14.25"/>
  <cols>
    <col min="1" max="5" width="9" style="168"/>
    <col min="6" max="6" width="8.5" style="168" customWidth="1"/>
    <col min="7" max="17" width="9" style="168"/>
    <col min="18" max="18" width="9" style="168" customWidth="1"/>
    <col min="19" max="19" width="8.625" style="168" customWidth="1"/>
    <col min="20" max="20" width="8.375" style="168" customWidth="1"/>
    <col min="21" max="26" width="9" style="168"/>
    <col min="27" max="27" width="8" style="168" customWidth="1"/>
    <col min="28" max="28" width="8.875" style="168" customWidth="1"/>
    <col min="29" max="32" width="9" style="168"/>
    <col min="33" max="33" width="9" style="168" customWidth="1"/>
    <col min="34" max="34" width="1.375" style="168" customWidth="1"/>
    <col min="35" max="36" width="1" style="168" customWidth="1"/>
    <col min="37" max="41" width="9" style="168"/>
    <col min="42" max="42" width="1.125" style="168" customWidth="1"/>
    <col min="43" max="44" width="0.625" style="168" customWidth="1"/>
    <col min="45" max="49" width="9" style="168"/>
    <col min="50" max="75" width="9.25" style="168" customWidth="1"/>
    <col min="76" max="76" width="8.75" style="168" customWidth="1"/>
    <col min="77" max="16384" width="9" style="168"/>
  </cols>
  <sheetData>
    <row r="1" spans="1:11">
      <c r="A1" s="168" t="s">
        <v>103</v>
      </c>
      <c r="B1" s="168" t="s">
        <v>104</v>
      </c>
      <c r="F1" s="169" t="str">
        <f>VLOOKUP(10*$F$2,Contents!$A:$C,3,0)</f>
        <v>跑战报</v>
      </c>
      <c r="G1" s="169" t="str">
        <f>VLOOKUP(10*$F$2+1,Contents!$A:$C,3,0)</f>
        <v>次数</v>
      </c>
      <c r="H1" s="169" t="str">
        <f>VLOOKUP(10*$F$2+2,Contents!$A:$C,3,0)</f>
        <v>战果简析</v>
      </c>
      <c r="I1" s="169" t="str">
        <f>VLOOKUP(10*$F$2+3,Contents!$A:$C,3,0)</f>
        <v>战报公式</v>
      </c>
      <c r="J1" s="169" t="str">
        <f>VLOOKUP(10*$F$2+4,Contents!$A:$C,3,0)</f>
        <v>参数4</v>
      </c>
      <c r="K1" s="169" t="str">
        <f>VLOOKUP(10*$F$2+5,Contents!$A:$C,3,0)</f>
        <v>怪物组ID</v>
      </c>
    </row>
    <row r="2" spans="1:11">
      <c r="A2" s="168" t="s">
        <v>105</v>
      </c>
      <c r="B2" s="168" t="s">
        <v>106</v>
      </c>
      <c r="F2" s="170">
        <v>1</v>
      </c>
      <c r="G2" s="171">
        <v>5</v>
      </c>
      <c r="H2" s="171">
        <v>2</v>
      </c>
      <c r="I2" s="171">
        <v>0</v>
      </c>
      <c r="J2" s="171">
        <v>10</v>
      </c>
      <c r="K2" s="171"/>
    </row>
    <row r="5" spans="1:5">
      <c r="A5" s="168" t="s">
        <v>107</v>
      </c>
      <c r="B5" s="168" t="s">
        <v>108</v>
      </c>
      <c r="C5" s="168" t="s">
        <v>109</v>
      </c>
      <c r="D5" s="168" t="s">
        <v>110</v>
      </c>
      <c r="E5" s="168" t="s">
        <v>111</v>
      </c>
    </row>
    <row r="6" spans="1:5">
      <c r="A6" s="168" t="str">
        <f>Test!G10</f>
        <v>艾璐德-拂晓之光</v>
      </c>
      <c r="B6" s="168" t="str">
        <f>Test!S10</f>
        <v>佐维尔-群星之语</v>
      </c>
      <c r="C6" s="168" t="str">
        <f>Test!G50</f>
        <v>爱丽儿-美人鱼（临时）</v>
      </c>
      <c r="D6" s="168" t="str">
        <f>Test!S50</f>
        <v>卡纳克-机械领主</v>
      </c>
      <c r="E6" s="168" t="str">
        <f>Test!AE50</f>
        <v>朵拉贝拉-奥术法师</v>
      </c>
    </row>
    <row r="7" spans="1:5">
      <c r="A7" s="168" t="s">
        <v>112</v>
      </c>
      <c r="B7" s="168" t="s">
        <v>113</v>
      </c>
      <c r="C7" s="168" t="s">
        <v>114</v>
      </c>
      <c r="D7" s="168" t="s">
        <v>115</v>
      </c>
      <c r="E7" s="168" t="s">
        <v>116</v>
      </c>
    </row>
    <row r="8" spans="1:76">
      <c r="A8" s="168" t="str">
        <f>IF(K2="",Test!G90,"怪物1")</f>
        <v>阿拉德-复仇者（临时）</v>
      </c>
      <c r="B8" s="168" t="str">
        <f>IF(K2="",Test!S90,"怪物2")</f>
        <v>路飞-海军上将（临时）</v>
      </c>
      <c r="C8" s="168" t="str">
        <f>IF(K2="",Test!G130,"怪物3")</f>
        <v>卡洛拉-诡魅魔偶</v>
      </c>
      <c r="D8" s="168" t="str">
        <f>IF(K2="",Test!S130,"怪物4")</f>
        <v>贞德-圣女（临时）</v>
      </c>
      <c r="E8" s="168" t="str">
        <f>IF(K2="",Test!AE130,"怪物5")</f>
        <v>美杜莎-蛇发魔女（临时）</v>
      </c>
      <c r="F8" s="169">
        <v>6</v>
      </c>
      <c r="G8" s="169"/>
      <c r="H8" s="169"/>
      <c r="I8" s="169"/>
      <c r="J8" s="169"/>
      <c r="K8" s="169"/>
      <c r="L8" s="169"/>
      <c r="M8" s="169">
        <v>13</v>
      </c>
      <c r="N8" s="169">
        <v>14</v>
      </c>
      <c r="O8" s="169">
        <v>15</v>
      </c>
      <c r="P8" s="169">
        <v>16</v>
      </c>
      <c r="Q8" s="169">
        <v>17</v>
      </c>
      <c r="R8" s="169">
        <v>18</v>
      </c>
      <c r="S8" s="169">
        <v>19</v>
      </c>
      <c r="T8" s="169">
        <v>20</v>
      </c>
      <c r="U8" s="169">
        <v>21</v>
      </c>
      <c r="V8" s="169">
        <v>22</v>
      </c>
      <c r="W8" s="169">
        <v>23</v>
      </c>
      <c r="X8" s="169">
        <v>24</v>
      </c>
      <c r="Y8" s="169">
        <v>25</v>
      </c>
      <c r="Z8" s="169">
        <v>26</v>
      </c>
      <c r="AA8" s="169">
        <v>27</v>
      </c>
      <c r="AB8" s="169">
        <v>28</v>
      </c>
      <c r="AC8" s="169">
        <v>29</v>
      </c>
      <c r="AD8" s="169">
        <v>30</v>
      </c>
      <c r="AE8" s="169">
        <v>31</v>
      </c>
      <c r="AF8" s="169">
        <v>32</v>
      </c>
      <c r="AG8" s="169">
        <v>33</v>
      </c>
      <c r="AH8" s="169">
        <v>34</v>
      </c>
      <c r="AI8" s="169">
        <v>35</v>
      </c>
      <c r="AJ8" s="169">
        <v>36</v>
      </c>
      <c r="AK8" s="169">
        <v>37</v>
      </c>
      <c r="AL8" s="169">
        <v>38</v>
      </c>
      <c r="AM8" s="169">
        <v>39</v>
      </c>
      <c r="AN8" s="169">
        <v>40</v>
      </c>
      <c r="AO8" s="169">
        <v>41</v>
      </c>
      <c r="AP8" s="169">
        <v>42</v>
      </c>
      <c r="AQ8" s="169">
        <v>43</v>
      </c>
      <c r="AR8" s="169">
        <v>44</v>
      </c>
      <c r="AS8" s="169">
        <v>45</v>
      </c>
      <c r="AT8" s="169">
        <v>46</v>
      </c>
      <c r="AU8" s="169">
        <v>47</v>
      </c>
      <c r="AV8" s="169">
        <v>48</v>
      </c>
      <c r="AW8" s="169">
        <v>49</v>
      </c>
      <c r="AX8" s="169">
        <v>50</v>
      </c>
      <c r="AY8" s="169">
        <v>51</v>
      </c>
      <c r="AZ8" s="169">
        <v>52</v>
      </c>
      <c r="BA8" s="169">
        <v>53</v>
      </c>
      <c r="BB8" s="169">
        <v>54</v>
      </c>
      <c r="BC8" s="169">
        <v>55</v>
      </c>
      <c r="BD8" s="169">
        <v>56</v>
      </c>
      <c r="BE8" s="169">
        <v>57</v>
      </c>
      <c r="BF8" s="169">
        <v>58</v>
      </c>
      <c r="BG8" s="169">
        <v>59</v>
      </c>
      <c r="BH8" s="169">
        <v>60</v>
      </c>
      <c r="BI8" s="169">
        <v>61</v>
      </c>
      <c r="BJ8" s="169">
        <v>62</v>
      </c>
      <c r="BK8" s="169">
        <v>63</v>
      </c>
      <c r="BL8" s="169">
        <v>64</v>
      </c>
      <c r="BM8" s="169">
        <v>65</v>
      </c>
      <c r="BN8" s="169">
        <v>66</v>
      </c>
      <c r="BO8" s="169">
        <v>67</v>
      </c>
      <c r="BP8" s="169">
        <v>68</v>
      </c>
      <c r="BQ8" s="169">
        <v>69</v>
      </c>
      <c r="BR8" s="169">
        <v>70</v>
      </c>
      <c r="BS8" s="169">
        <v>71</v>
      </c>
      <c r="BT8" s="169">
        <v>72</v>
      </c>
      <c r="BU8" s="169">
        <v>73</v>
      </c>
      <c r="BV8" s="169">
        <v>74</v>
      </c>
      <c r="BW8" s="168">
        <v>75</v>
      </c>
      <c r="BX8" s="168">
        <v>76</v>
      </c>
    </row>
    <row r="9" spans="6:74">
      <c r="F9" s="172" t="s">
        <v>117</v>
      </c>
      <c r="G9" s="169"/>
      <c r="H9" s="169"/>
      <c r="I9" s="169"/>
      <c r="J9" s="169"/>
      <c r="K9" s="169"/>
      <c r="L9" s="169"/>
      <c r="M9" s="172" t="s">
        <v>118</v>
      </c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72" t="s">
        <v>119</v>
      </c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72" t="s">
        <v>120</v>
      </c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72" t="s">
        <v>121</v>
      </c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</row>
    <row r="10" spans="1:76">
      <c r="A10" s="168" t="s">
        <v>122</v>
      </c>
      <c r="F10" s="169" t="s">
        <v>123</v>
      </c>
      <c r="G10" s="169" t="s">
        <v>124</v>
      </c>
      <c r="H10" s="169" t="s">
        <v>125</v>
      </c>
      <c r="I10" s="169" t="s">
        <v>126</v>
      </c>
      <c r="J10" s="169" t="s">
        <v>127</v>
      </c>
      <c r="K10" s="169"/>
      <c r="L10" s="169"/>
      <c r="M10" s="173" t="s">
        <v>107</v>
      </c>
      <c r="N10" s="173" t="s">
        <v>108</v>
      </c>
      <c r="O10" s="173" t="s">
        <v>109</v>
      </c>
      <c r="P10" s="173" t="s">
        <v>110</v>
      </c>
      <c r="Q10" s="173" t="s">
        <v>111</v>
      </c>
      <c r="R10" s="174" t="s">
        <v>128</v>
      </c>
      <c r="S10" s="174" t="s">
        <v>129</v>
      </c>
      <c r="T10" s="174" t="s">
        <v>130</v>
      </c>
      <c r="U10" s="175" t="s">
        <v>112</v>
      </c>
      <c r="V10" s="175" t="s">
        <v>113</v>
      </c>
      <c r="W10" s="175" t="s">
        <v>114</v>
      </c>
      <c r="X10" s="175" t="s">
        <v>115</v>
      </c>
      <c r="Y10" s="175" t="s">
        <v>116</v>
      </c>
      <c r="Z10" s="176" t="s">
        <v>128</v>
      </c>
      <c r="AA10" s="176" t="s">
        <v>129</v>
      </c>
      <c r="AB10" s="176" t="s">
        <v>130</v>
      </c>
      <c r="AC10" s="169" t="s">
        <v>107</v>
      </c>
      <c r="AD10" s="169" t="s">
        <v>108</v>
      </c>
      <c r="AE10" s="169" t="s">
        <v>109</v>
      </c>
      <c r="AF10" s="169" t="s">
        <v>110</v>
      </c>
      <c r="AG10" s="169" t="s">
        <v>111</v>
      </c>
      <c r="AH10" s="169" t="s">
        <v>131</v>
      </c>
      <c r="AI10" s="169"/>
      <c r="AJ10" s="169"/>
      <c r="AK10" s="169" t="s">
        <v>112</v>
      </c>
      <c r="AL10" s="169" t="s">
        <v>113</v>
      </c>
      <c r="AM10" s="169" t="s">
        <v>114</v>
      </c>
      <c r="AN10" s="169" t="s">
        <v>115</v>
      </c>
      <c r="AO10" s="169" t="s">
        <v>116</v>
      </c>
      <c r="AP10" s="169" t="s">
        <v>131</v>
      </c>
      <c r="AQ10" s="169"/>
      <c r="AR10" s="169"/>
      <c r="AS10" s="169" t="s">
        <v>107</v>
      </c>
      <c r="AT10" s="169" t="s">
        <v>108</v>
      </c>
      <c r="AU10" s="169" t="s">
        <v>109</v>
      </c>
      <c r="AV10" s="169" t="s">
        <v>110</v>
      </c>
      <c r="AW10" s="169" t="s">
        <v>111</v>
      </c>
      <c r="AX10" s="169" t="s">
        <v>128</v>
      </c>
      <c r="AY10" s="169" t="s">
        <v>129</v>
      </c>
      <c r="AZ10" s="169" t="s">
        <v>130</v>
      </c>
      <c r="BA10" s="169" t="s">
        <v>112</v>
      </c>
      <c r="BB10" s="169" t="s">
        <v>113</v>
      </c>
      <c r="BC10" s="169" t="s">
        <v>114</v>
      </c>
      <c r="BD10" s="169" t="s">
        <v>115</v>
      </c>
      <c r="BE10" s="169" t="s">
        <v>116</v>
      </c>
      <c r="BF10" s="169" t="s">
        <v>128</v>
      </c>
      <c r="BG10" s="169" t="s">
        <v>129</v>
      </c>
      <c r="BH10" s="169" t="s">
        <v>130</v>
      </c>
      <c r="BI10" s="169" t="s">
        <v>107</v>
      </c>
      <c r="BJ10" s="169" t="s">
        <v>108</v>
      </c>
      <c r="BK10" s="169" t="s">
        <v>109</v>
      </c>
      <c r="BL10" s="169" t="s">
        <v>110</v>
      </c>
      <c r="BM10" s="169" t="s">
        <v>111</v>
      </c>
      <c r="BN10" s="169" t="s">
        <v>128</v>
      </c>
      <c r="BO10" s="169" t="s">
        <v>129</v>
      </c>
      <c r="BP10" s="169" t="s">
        <v>130</v>
      </c>
      <c r="BQ10" s="169" t="s">
        <v>112</v>
      </c>
      <c r="BR10" s="169" t="s">
        <v>113</v>
      </c>
      <c r="BS10" s="169" t="s">
        <v>114</v>
      </c>
      <c r="BT10" s="169" t="s">
        <v>115</v>
      </c>
      <c r="BU10" s="169" t="s">
        <v>116</v>
      </c>
      <c r="BV10" s="169" t="s">
        <v>128</v>
      </c>
      <c r="BW10" s="168" t="s">
        <v>129</v>
      </c>
      <c r="BX10" s="168" t="s">
        <v>130</v>
      </c>
    </row>
    <row r="2223" spans="7:7">
      <c r="G2223" s="177"/>
    </row>
  </sheetData>
  <sheetProtection sheet="1" objects="1" scenarios="1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{5a34f954-a538-42ee-aa7a-6065316fbe0a}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{7663dc48-56ff-4c99-9813-674a5b35447b}</x14:id>
        </ext>
      </extLst>
    </cfRule>
  </conditionalFormatting>
  <conditionalFormatting sqref="G11:G16">
    <cfRule type="cellIs" dxfId="2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2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{919ebff4-737a-48eb-8447-ddc2249d4e95}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{89625e2b-96a4-4d18-b20d-03cb215ac715}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{2730b92b-a6b7-4dba-8cf4-140e4b551047}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{a6e58e95-330f-4b6d-b836-71a40a3bbc32}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{57a6d4cc-45dc-415b-9e02-0dc5e071a2a9}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{5ce09397-62f9-44c6-aac1-fbd7f282ba99}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{9a3e763d-45ea-495a-a350-fb9d3976d4cc}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{ce5469d6-79dc-4832-a60a-9dc85410a190}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{8f4b62ae-c3ba-44ae-be8d-8176bba6fa70}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{97583dae-6b3f-46a7-afb2-1821ff4c6465}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{819fe840-c33b-4c23-875d-c5f5239ac429}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{fd48d6aa-6858-404c-97e9-fa63cb48d9f9}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{2c751214-38bd-41a4-9053-17a34bd9b3dd}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{81dc16e2-f338-4481-a2f8-b6d62057d670}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{65189a01-1bff-4519-9b48-daea5e3023fc}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{49c79bb4-4527-40ab-9675-a258a8648bb9}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{91df4d9b-d14e-40dc-ae0a-34896ba71d65}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{50cac28b-bc25-4b52-8c29-4e826090c77f}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{628c2691-79dd-490e-aeb1-9fa13fcce7da}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{395acf17-c485-46ad-a1f9-b8b0376b52e0}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{45147797-f632-406c-9848-e233dd1f575f}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{bba7d7ec-595e-400b-adfc-f8dd2304e923}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{90954d63-d22d-4b9a-a090-1d022454090b}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{e326bea4-3dd5-4e81-aead-325b21068e5a}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{d36a5fa2-462c-4324-b690-a1fcf642e9b4}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{f4e2dc9c-c288-4384-a1ea-6ae9e8d1a2e3}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{5f060713-9f45-4d07-8d84-5d4f24797251}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{cede87c0-c1dc-4605-abcd-066259f7d2f4}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{8c67a15d-181e-4a2c-9a7b-e82ee5c0a7f4}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{8786b843-e43f-404f-94aa-ca50f543406c}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{eaf32ae3-f27f-49dd-9cfe-4e6808f49090}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{ee87d347-685f-4be7-b0ea-620133384ab4}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{9d515389-06f6-4233-8b6b-81bceb60ff42}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{efcf083e-7bee-4c73-a385-652264078d87}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{28aeb99d-5ded-48a8-9679-b23e88d355a0}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{eb7abb6d-a376-4b78-b01e-5b8bc3050d03}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{595d7bb7-a92a-47d4-acef-e8811b2387dc}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{10cbc08d-0f3f-4ddb-9c43-ec4bb5323f63}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{063cdc12-0280-4e73-9a12-de8da1b9652b}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{0ac45b4b-bf93-4b2c-80f7-b8d1ac606ec2}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{b0bf9c61-64fa-48f8-8239-f8d903190854}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{b285087d-6265-43c5-9ea4-5ae204bf1b52}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{59684341-d66f-4b96-a442-363040429c5a}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{ea1b1782-1597-45e3-936f-4574e34beb74}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{5e64dd7e-43bc-4bc8-add7-83d573339221}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{af042153-9a6b-48c0-9767-d081346f5a03}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{0a3b2829-9176-492c-93d4-941bc5611eda}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{5938c5d4-4218-4d34-be77-10b03696edec}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{37f1cef8-7d67-4535-b75b-01e2fb2538d5}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{c9e03849-1c10-4614-915c-90b698515048}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{6696b80c-0eca-48b2-86ae-f4959d59feaf}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{2420a690-c9e7-42fc-a2b2-59bff8910ec9}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{f40c7828-964b-4e9f-a989-c50334f0a597}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{c884bea1-567f-4193-a6e2-f6ccd3a55f66}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{4f94fa57-d31c-419f-aa37-332f510fd14b}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{6f05cbdc-60a3-4068-bd2f-6fed4359969f}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{79bc27c0-4220-4a06-9a57-8542dfea1703}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{b2ad56c8-88cf-4552-81b5-dfee8d292f28}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{c05263bb-37ff-41fc-a82d-d06330919a29}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{6c77209b-8e6c-4966-9170-be2bd3c105fa}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{95ee690b-7725-4748-8262-3dcfcc3b4413}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{5bf552af-a6aa-4e15-a2ab-e19c21f61c3a}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{bcb3f8ad-d287-4f06-af7e-c4165f90ebdf}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{824e9f10-2f83-4fe0-8fc9-18a1ebbaa610}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{30acafbf-fbe9-4e98-af31-17eb271fbba7}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{c5d99dd2-52a1-4a98-a787-6eed3b841465}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{ee0da010-129f-4bf1-ae31-e5237a9431f3}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{81b2e85f-2e91-4fb2-9f6e-40705c692a05}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{11f41d3e-ab4c-4006-9ed0-ba453dd950be}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{071c71dd-4465-470e-92f9-2ad47a2a852a}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{1c18f77c-b160-4596-8487-ba17034a02a7}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{53f76ce9-36a1-496a-97f6-84d81062f60a}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{d33bbd55-aa8c-4c32-af48-c4365c501363}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{09fa21f5-9c6c-4332-9a89-296eff2b4b96}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{8455904c-2259-4a23-9a83-dc75de9acc9b}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{b4936a15-f7cb-45ad-8cd0-4f5dd441ae44}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{654f58ec-40d2-4f57-8ee5-ef8f703693a9}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{032ef449-7279-4e24-ac6c-00083aaa1eb9}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{f76561f3-65f3-447c-810f-6f383ff7cdd2}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{6d979be5-fe4f-4844-80ba-59655fbfb9b4}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{cda73c75-4972-4cfc-9565-496dd4308f72}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{dc36dd1d-9f51-4a6c-aff9-fc93bc21347c}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{e6c23f61-5ef1-4aa1-82ba-f089c9b6d177}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{b721f970-dc62-4e49-8988-1f2fde12176b}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{d43c8d43-00c1-490e-a881-bf6248d1776b}</x14:id>
        </ext>
      </extLst>
    </cfRule>
  </conditionalFormatting>
  <pageMargins left="0.7" right="0.7" top="0.75" bottom="0.75" header="0.3" footer="0.3"/>
  <pageSetup paperSize="9" orientation="portrait" horizontalDpi="300" verticalDpi="300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34f954-a538-42ee-aa7a-6065316fb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7663dc48-56ff-4c99-9813-674a5b354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919ebff4-737a-48eb-8447-ddc2249d4e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89625e2b-96a4-4d18-b20d-03cb215ac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2730b92b-a6b7-4dba-8cf4-140e4b551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a6e58e95-330f-4b6d-b836-71a40a3bb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57a6d4cc-45dc-415b-9e02-0dc5e071a2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5ce09397-62f9-44c6-aac1-fbd7f282ba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9a3e763d-45ea-495a-a350-fb9d3976d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ce5469d6-79dc-4832-a60a-9dc85410a1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8f4b62ae-c3ba-44ae-be8d-8176bba6fa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97583dae-6b3f-46a7-afb2-1821ff4c6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819fe840-c33b-4c23-875d-c5f5239ac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fd48d6aa-6858-404c-97e9-fa63cb48d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2c751214-38bd-41a4-9053-17a34bd9b3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81dc16e2-f338-4481-a2f8-b6d62057d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65189a01-1bff-4519-9b48-daea5e302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49c79bb4-4527-40ab-9675-a258a8648b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91df4d9b-d14e-40dc-ae0a-34896ba71d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50cac28b-bc25-4b52-8c29-4e826090c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628c2691-79dd-490e-aeb1-9fa13fcce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395acf17-c485-46ad-a1f9-b8b0376b5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45147797-f632-406c-9848-e233dd1f57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bba7d7ec-595e-400b-adfc-f8dd2304e9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90954d63-d22d-4b9a-a090-1d0224540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e326bea4-3dd5-4e81-aead-325b21068e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d36a5fa2-462c-4324-b690-a1fcf642e9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f4e2dc9c-c288-4384-a1ea-6ae9e8d1a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5f060713-9f45-4d07-8d84-5d4f247972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cede87c0-c1dc-4605-abcd-066259f7d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8c67a15d-181e-4a2c-9a7b-e82ee5c0a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8786b843-e43f-404f-94aa-ca50f5434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eaf32ae3-f27f-49dd-9cfe-4e6808f49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ee87d347-685f-4be7-b0ea-620133384a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9d515389-06f6-4233-8b6b-81bceb60ff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efcf083e-7bee-4c73-a385-652264078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28aeb99d-5ded-48a8-9679-b23e88d35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eb7abb6d-a376-4b78-b01e-5b8bc3050d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595d7bb7-a92a-47d4-acef-e8811b238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10cbc08d-0f3f-4ddb-9c43-ec4bb5323f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063cdc12-0280-4e73-9a12-de8da1b965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0ac45b4b-bf93-4b2c-80f7-b8d1ac60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b0bf9c61-64fa-48f8-8239-f8d9031908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b285087d-6265-43c5-9ea4-5ae204bf1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59684341-d66f-4b96-a442-363040429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ea1b1782-1597-45e3-936f-4574e34be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5e64dd7e-43bc-4bc8-add7-83d573339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af042153-9a6b-48c0-9767-d081346f5a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0a3b2829-9176-492c-93d4-941bc5611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5938c5d4-4218-4d34-be77-10b03696e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37f1cef8-7d67-4535-b75b-01e2fb2538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c9e03849-1c10-4614-915c-90b6985150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6696b80c-0eca-48b2-86ae-f4959d59f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2420a690-c9e7-42fc-a2b2-59bff8910e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f40c7828-964b-4e9f-a989-c50334f0a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c884bea1-567f-4193-a6e2-f6ccd3a55f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4f94fa57-d31c-419f-aa37-332f510fd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6f05cbdc-60a3-4068-bd2f-6fed435996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79bc27c0-4220-4a06-9a57-8542dfea1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b2ad56c8-88cf-4552-81b5-dfee8d292f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c05263bb-37ff-41fc-a82d-d06330919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6c77209b-8e6c-4966-9170-be2bd3c105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95ee690b-7725-4748-8262-3dcfcc3b4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bf552af-a6aa-4e15-a2ab-e19c21f61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bcb3f8ad-d287-4f06-af7e-c4165f90eb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824e9f10-2f83-4fe0-8fc9-18a1ebbaa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30acafbf-fbe9-4e98-af31-17eb271fbb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c5d99dd2-52a1-4a98-a787-6eed3b841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ee0da010-129f-4bf1-ae31-e5237a9431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81b2e85f-2e91-4fb2-9f6e-40705c692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11f41d3e-ab4c-4006-9ed0-ba453dd950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071c71dd-4465-470e-92f9-2ad47a2a8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1c18f77c-b160-4596-8487-ba17034a02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53f76ce9-36a1-496a-97f6-84d81062f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33bbd55-aa8c-4c32-af48-c4365c5013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09fa21f5-9c6c-4332-9a89-296eff2b4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8455904c-2259-4a23-9a83-dc75de9ac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b4936a15-f7cb-45ad-8cd0-4f5dd441a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654f58ec-40d2-4f57-8ee5-ef8f70369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032ef449-7279-4e24-ac6c-00083aaa1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f76561f3-65f3-447c-810f-6f383ff7cd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6d979be5-fe4f-4844-80ba-59655fbfb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cda73c75-4972-4cfc-9565-496dd4308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c36dd1d-9f51-4a6c-aff9-fc93bc213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e6c23f61-5ef1-4aa1-82ba-f089c9b6d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b721f970-dc62-4e49-8988-1f2fde121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d43c8d43-00c1-490e-a881-bf6248d17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6"/>
  <sheetViews>
    <sheetView workbookViewId="0">
      <selection activeCell="F29" sqref="F29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36"/>
    <col min="14" max="19" width="3.5" customWidth="1"/>
    <col min="20" max="23" width="3.375" customWidth="1"/>
    <col min="25" max="25" width="17.75" style="136" customWidth="1"/>
    <col min="26" max="26" width="3" customWidth="1"/>
    <col min="27" max="27" width="30.375" customWidth="1"/>
    <col min="28" max="28" width="3.375" customWidth="1"/>
    <col min="29" max="29" width="21.625" customWidth="1"/>
    <col min="30" max="30" width="2.875" customWidth="1"/>
    <col min="31" max="31" width="3.25" customWidth="1"/>
    <col min="32" max="35" width="3.375" customWidth="1"/>
    <col min="37" max="37" width="9" customWidth="1"/>
  </cols>
  <sheetData>
    <row r="1" customHeight="1" spans="1:37">
      <c r="A1" t="s">
        <v>132</v>
      </c>
      <c r="B1" s="156" t="str">
        <f>"["&amp;CONCATENATE(IF(A10="","",A20),IF(M10="","",M20),IF(A50="","",A60),IF(M50="","",M60),IF(Y50="","",Y60))&amp;IF(Y10="","",Y20)&amp;CONCATENATE(",",IF(A90="","",A100),IF(M90="","",M100),IF(A130="","",A140),IF(M130="","",M140),IF(Y130="","",Y140))&amp;IF(Y90="","",Y100)&amp;"]"</f>
        <v>[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</row>
    <row r="2" spans="1:37">
      <c r="A2" t="s">
        <v>133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</row>
    <row r="3" spans="1:37">
      <c r="A3" t="s">
        <v>134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</row>
    <row r="4" spans="1:37">
      <c r="A4" t="s">
        <v>135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</row>
    <row r="5" ht="13.5" customHeight="1" spans="1:37">
      <c r="A5" t="s">
        <v>136</v>
      </c>
      <c r="B5" s="156" t="str">
        <f>CONCATENATE(IF(A10="","",A20),IF(M10="","",M20),IF(A50="","",A60),IF(M50="","",M60),IF(Y50="","",Y60))&amp;IF(Y10="","",Y20)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,{"title":"S","num":2,"id":44980,"skills":[4498000,4498012,4498022,4498032,100411],"attrs":{"1":70096,"2":561153,"5":35472,"6":36556,"4":131,"18":11460,"19":1660,"20":2660,"21":3160,"22":360,"23":360,"24":180,"25":180,"26":1762,"27":1762,"34":15000},"passive_skills":[]},{"title":"Z","num":3,"id":22004,"skills":[2200400,2200412,2200422,2200432,2200441,100211],"attrs":{"1":74315,"2":536693,"5":34574,"6":36056,"4":120,"18":11460,"19":3660,"20":3660,"21":2160,"22":360,"23":360,"24":180,"25":180,"26":1762,"27":1762,"34":15000}},{"title":"X","num":4,"id":43005,"skills":[4300500,4300512,4300522,4300532,4300541,100311],"attrs":{"1":75005,"2":545511,"5":36752,"6":35239,"4":133,"18":11460,"19":1660,"20":3660,"21":2160,"22":360,"23":360,"24":180,"25":180,"26":3262,"27":1762,"34":15000}},{"title":"C","num":5,"id":12005,"skills":[1200500,1200512,1200522,1200532,1200541,100211],"attrs":{"1":80486,"2":534729,"5":34513,"6":35995,"4":121,"18":11460,"19":1660,"20":3660,"21":2160,"22":360,"23":360,"24":180,"25":180,"26":1762,"27":1762,"34":15000}},{"title":"1","num":101,"id":71505,"skills":[7150501],"attrs":{}},{"title":"2","num":102,"id":71501,"skills":[7150101]},{"title":"3","num":103,"id":71506,"skills":[7150601]}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</row>
    <row r="6" ht="13.5" customHeight="1" spans="1:37">
      <c r="A6" t="s">
        <v>137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</row>
    <row r="7" ht="13.5" customHeight="1" spans="1:37">
      <c r="A7" t="s">
        <v>134</v>
      </c>
      <c r="B7" s="156" t="str">
        <f>CONCATENATE(IF(A90="","",A100),IF(M90="","",M100),IF(A130="","",A140),IF(M130="","",M140),IF(Y130="","",Y140))&amp;IF(Y90="","",Y100)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</row>
    <row r="8" ht="13.5" customHeight="1" spans="1:37">
      <c r="A8" t="s">
        <v>138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</row>
    <row r="9" spans="1:1">
      <c r="A9" s="2" t="s">
        <v>139</v>
      </c>
    </row>
    <row r="10" spans="1:29">
      <c r="A10" s="157" t="str">
        <f>IF(Test!B10="","",$A$1&amp;":"&amp;""""&amp;Test!B10&amp;""""&amp;",")</f>
        <v>"title":"A",</v>
      </c>
      <c r="M10" s="164" t="str">
        <f>IF(Test!N10="","",$A$1&amp;":"&amp;""""&amp;Test!N10&amp;""""&amp;",")</f>
        <v>"title":"S",</v>
      </c>
      <c r="Y10" s="164" t="str">
        <f>IF(Test!AA10="","",$A$1&amp;":"&amp;""""&amp;Test!AA10&amp;""""&amp;",")</f>
        <v>"title":"1",</v>
      </c>
      <c r="AA10" s="157" t="str">
        <f>IF(Test!AC10="","",$A$1&amp;":"&amp;""""&amp;Test!AC10&amp;""""&amp;",")</f>
        <v>"title":"2",</v>
      </c>
      <c r="AC10" s="157" t="str">
        <f>IF(Test!AE10="","",$A$1&amp;":"&amp;""""&amp;Test!AE10&amp;""""&amp;",")</f>
        <v>"title":"3",</v>
      </c>
    </row>
    <row r="11" spans="1:29">
      <c r="A11" s="132" t="str">
        <f>$A$2&amp;":"&amp;Test!A12&amp;","</f>
        <v>"num":1,</v>
      </c>
      <c r="M11" s="132" t="str">
        <f>$A$2&amp;":"&amp;Test!M12&amp;","</f>
        <v>"num":2,</v>
      </c>
      <c r="Y11" s="132" t="str">
        <f>$A$2&amp;":"&amp;Test!AA11&amp;","</f>
        <v>"num":101,</v>
      </c>
      <c r="AA11" s="132" t="str">
        <f>$A$2&amp;":"&amp;Test!AC11&amp;","</f>
        <v>"num":102,</v>
      </c>
      <c r="AC11" s="132" t="str">
        <f>$A$2&amp;":"&amp;Test!AE11&amp;","</f>
        <v>"num":103,</v>
      </c>
    </row>
    <row r="12" spans="1:29">
      <c r="A12" s="132" t="str">
        <f>$A$3&amp;":"&amp;Test!B12&amp;","</f>
        <v>"id":11004,</v>
      </c>
      <c r="M12" s="132" t="str">
        <f>$A$3&amp;":"&amp;Test!N12&amp;","</f>
        <v>"id":44980,</v>
      </c>
      <c r="Y12" s="132" t="str">
        <f>$A$3&amp;":"&amp;Test!AA12&amp;","</f>
        <v>"id":71505,</v>
      </c>
      <c r="AA12" s="132" t="str">
        <f>$A$3&amp;":"&amp;Test!AC12&amp;","</f>
        <v>"id":71501,</v>
      </c>
      <c r="AC12" s="132" t="str">
        <f>$A$3&amp;":"&amp;Test!AE12&amp;","</f>
        <v>"id":71506,</v>
      </c>
    </row>
    <row r="13" spans="1:30">
      <c r="A13" s="132" t="str">
        <f>$A$4&amp;":"&amp;"["&amp;B13&amp;C13&amp;D13&amp;E13&amp;F13&amp;G13&amp;G14&amp;"],"</f>
        <v>"skills":[1100400,1100412,1100422,1100432,1100441,100111],</v>
      </c>
      <c r="B13" s="158">
        <f>IF(Test!B13="","",Test!B13)</f>
        <v>1100400</v>
      </c>
      <c r="C13" s="158" t="str">
        <f>IF(Test!C13="","",","&amp;Test!C13)</f>
        <v>,1100412</v>
      </c>
      <c r="D13" s="158" t="str">
        <f>IF(Test!D13="","",","&amp;Test!D13)</f>
        <v>,1100422</v>
      </c>
      <c r="E13" s="158" t="str">
        <f>IF(Test!E13="","",","&amp;Test!E13)</f>
        <v>,1100432</v>
      </c>
      <c r="F13" s="158" t="str">
        <f>IF(Test!F13="","",","&amp;Test!F13)</f>
        <v>,1100441</v>
      </c>
      <c r="G13" s="158" t="str">
        <f>IF(Test!G13="","",","&amp;Test!G13)</f>
        <v/>
      </c>
      <c r="M13" s="132" t="str">
        <f>$A$4&amp;":"&amp;"["&amp;N13&amp;O13&amp;P13&amp;Q13&amp;R13&amp;S13&amp;S14&amp;"],"</f>
        <v>"skills":[4498000,4498012,4498022,4498032,100411],</v>
      </c>
      <c r="N13" s="158">
        <f>IF(Test!N13="","",Test!N13)</f>
        <v>4498000</v>
      </c>
      <c r="O13" s="158" t="str">
        <f>IF(Test!O13="","",","&amp;Test!O13)</f>
        <v>,4498012</v>
      </c>
      <c r="P13" s="158" t="str">
        <f>IF(Test!P13="","",","&amp;Test!P13)</f>
        <v>,4498022</v>
      </c>
      <c r="Q13" s="158" t="str">
        <f>IF(Test!Q13="","",","&amp;Test!Q13)</f>
        <v>,4498032</v>
      </c>
      <c r="R13" s="158" t="str">
        <f>IF(Test!R13="","",","&amp;Test!R13)</f>
        <v/>
      </c>
      <c r="S13" s="158" t="str">
        <f>IF(Test!S13="","",","&amp;Test!S13)</f>
        <v/>
      </c>
      <c r="Y13" s="132" t="str">
        <f>$A$4&amp;":"&amp;"["&amp;Z13&amp;Z14&amp;"],"</f>
        <v>"skills":[7150501],</v>
      </c>
      <c r="Z13" s="158">
        <f>IF(Test!AA13,Test!AA13,"")</f>
        <v>7150501</v>
      </c>
      <c r="AA13" s="132" t="str">
        <f>$A$4&amp;":"&amp;"["&amp;AB13&amp;AB14&amp;"]"</f>
        <v>"skills":[7150101]</v>
      </c>
      <c r="AB13" s="158">
        <f>IF(Test!AC13,Test!AC13,"")</f>
        <v>7150101</v>
      </c>
      <c r="AC13" s="132" t="str">
        <f>$A$4&amp;":"&amp;"["&amp;AD13&amp;AD14&amp;"]"</f>
        <v>"skills":[7150601]</v>
      </c>
      <c r="AD13" s="158">
        <f>IF(Test!AE13,Test!AE13,"")</f>
        <v>7150601</v>
      </c>
    </row>
    <row r="14" spans="2:30">
      <c r="B14" s="158"/>
      <c r="C14" s="158"/>
      <c r="D14" s="158"/>
      <c r="E14" s="158"/>
      <c r="F14" s="158"/>
      <c r="G14" s="159" t="str">
        <f>IF(Test!G14="","",","&amp;Test!G14)</f>
        <v>,100111</v>
      </c>
      <c r="N14" s="158"/>
      <c r="O14" s="158"/>
      <c r="P14" s="158"/>
      <c r="Q14" s="158"/>
      <c r="R14" s="158"/>
      <c r="S14" s="159" t="str">
        <f>IF(Test!S14="","",","&amp;Test!S14)</f>
        <v>,100411</v>
      </c>
      <c r="Z14" s="158" t="str">
        <f>IF(Test!AA14,","&amp;Test!AA14,"")</f>
        <v/>
      </c>
      <c r="AB14" s="158" t="str">
        <f>IF(AA10="","",IF(Test!AC14,","&amp;Test!AC14,""))</f>
        <v/>
      </c>
      <c r="AD14" s="158" t="str">
        <f>IF(AC10="","",IF(Test!AE14,","&amp;Test!AE14,""))</f>
        <v/>
      </c>
    </row>
    <row r="15" spans="1:29">
      <c r="A15" s="132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"attrs":{"1":69891,"2":544648,"5":37599,"6":35993,"4":128,"18":11460,"19":1660,"20":2660,"21":3160,"22":360,"23":360,"24":180,"25":180,"26":1762,"27":3262,"34":15000}</v>
      </c>
      <c r="M15" s="132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"attrs":{"1":70096,"2":561153,"5":35472,"6":36556,"4":131,"18":11460,"19":1660,"20":2660,"21":3160,"22":360,"23":360,"24":180,"25":180,"26":1762,"27":1762,"34":15000}</v>
      </c>
      <c r="Y15" s="132" t="str">
        <f>$A$6&amp;":"&amp;"{"&amp;Z16&amp;Z17&amp;Z18&amp;Z19&amp;Z20&amp;Z21&amp;Z22&amp;Z23&amp;Z24&amp;Z25&amp;Z26&amp;"}"</f>
        <v>"attrs":{}</v>
      </c>
      <c r="AA15" s="166"/>
      <c r="AC15" s="166"/>
    </row>
    <row r="16" spans="1:27">
      <c r="A16" s="132" t="str">
        <f>IF(B46="","",","&amp;B46)&amp;C46</f>
        <v>,"passive_skills":[]</v>
      </c>
      <c r="B16" s="158" t="str">
        <f>IF(C16=",","",C16)</f>
        <v>"1":69891,</v>
      </c>
      <c r="C16" t="str">
        <f>IF(Test!F16&gt;0,""""&amp;Test!C16&amp;""""&amp;":"&amp;Test!F16,"")&amp;IF(C17="","",",")</f>
        <v>"1":69891,</v>
      </c>
      <c r="M16" s="132" t="str">
        <f>IF(N46="","",","&amp;N46)</f>
        <v>,"passive_skills":[]</v>
      </c>
      <c r="N16" s="158" t="str">
        <f>IF(O16=",","",O16)</f>
        <v>"1":70096,</v>
      </c>
      <c r="O16" t="str">
        <f>IF(Test!R16&gt;0,""""&amp;Test!O16&amp;""""&amp;":"&amp;Test!R16,"")&amp;IF(O17="","",",")</f>
        <v>"1":70096,</v>
      </c>
      <c r="Y16" s="132" t="str">
        <f>IF(Z27="","",","&amp;Z27)</f>
        <v/>
      </c>
      <c r="Z16" s="158" t="str">
        <f>IF(AA16=",","",AA16)</f>
        <v/>
      </c>
      <c r="AA16" s="167" t="str">
        <f>IF(Test!AD16&gt;0,""""&amp;Test!AA16&amp;""""&amp;":"&amp;Test!AD16,"")&amp;IF(AA17="","",",")</f>
        <v/>
      </c>
    </row>
    <row r="17" spans="2:27">
      <c r="B17" s="158" t="str">
        <f t="shared" ref="B17:B45" si="0">IF(C17=",","",C17)</f>
        <v>"2":544648,</v>
      </c>
      <c r="C17" t="str">
        <f>IF(Test!F17&gt;0,""""&amp;Test!C17&amp;""""&amp;":"&amp;Test!F17,"")&amp;IF(C18="","",",")</f>
        <v>"2":544648,</v>
      </c>
      <c r="N17" s="158" t="str">
        <f t="shared" ref="N17:N45" si="1">IF(O17=",","",O17)</f>
        <v>"2":561153,</v>
      </c>
      <c r="O17" t="str">
        <f>IF(Test!R17&gt;0,""""&amp;Test!O17&amp;""""&amp;":"&amp;Test!R17,"")&amp;IF(O18="","",",")</f>
        <v>"2":561153,</v>
      </c>
      <c r="Z17" s="158" t="str">
        <f t="shared" ref="Z17:Z26" si="2">IF(AA17=",","",AA17)</f>
        <v/>
      </c>
      <c r="AA17" s="167" t="str">
        <f>IF(Test!AD17&gt;0,""""&amp;Test!AA17&amp;""""&amp;":"&amp;Test!AD17,"")&amp;IF(AA18="","",",")</f>
        <v/>
      </c>
    </row>
    <row r="18" spans="2:27">
      <c r="B18" s="158" t="str">
        <f t="shared" si="0"/>
        <v>"5":37599,</v>
      </c>
      <c r="C18" t="str">
        <f>IF(Test!F18&gt;0,""""&amp;Test!C18&amp;""""&amp;":"&amp;Test!F18,"")&amp;IF(C19="","",",")</f>
        <v>"5":37599,</v>
      </c>
      <c r="N18" s="158" t="str">
        <f t="shared" si="1"/>
        <v>"5":35472,</v>
      </c>
      <c r="O18" t="str">
        <f>IF(Test!R18&gt;0,""""&amp;Test!O18&amp;""""&amp;":"&amp;Test!R18,"")&amp;IF(O19="","",",")</f>
        <v>"5":35472,</v>
      </c>
      <c r="Z18" s="158" t="str">
        <f t="shared" si="2"/>
        <v/>
      </c>
      <c r="AA18" s="167" t="str">
        <f>IF(Test!AD18&gt;0,""""&amp;Test!AA18&amp;""""&amp;":"&amp;Test!AD18,"")&amp;IF(AA19="","",",")</f>
        <v/>
      </c>
    </row>
    <row r="19" spans="2:27">
      <c r="B19" s="158" t="str">
        <f t="shared" si="0"/>
        <v>"6":35993,</v>
      </c>
      <c r="C19" t="str">
        <f>IF(Test!F19&gt;0,""""&amp;Test!C19&amp;""""&amp;":"&amp;Test!F19,"")&amp;IF(C20="","",",")</f>
        <v>"6":35993,</v>
      </c>
      <c r="N19" s="158" t="str">
        <f t="shared" si="1"/>
        <v>"6":36556,</v>
      </c>
      <c r="O19" t="str">
        <f>IF(Test!R19&gt;0,""""&amp;Test!O19&amp;""""&amp;":"&amp;Test!R19,"")&amp;IF(O20="","",",")</f>
        <v>"6":36556,</v>
      </c>
      <c r="Z19" s="158" t="str">
        <f t="shared" si="2"/>
        <v/>
      </c>
      <c r="AA19" s="167" t="str">
        <f>IF(Test!AD19&gt;0,""""&amp;Test!AA19&amp;""""&amp;":"&amp;Test!AD19,"")&amp;IF(AA20="","",",")</f>
        <v/>
      </c>
    </row>
    <row r="20" spans="1:27">
      <c r="A20" s="160" t="str">
        <f>CONCATENATE(A21,"{",A10,A11,A12,A13,A14,A15,A16,"}")</f>
        <v>{"title":"A","num":1,"id":11004,"skills":[1100400,1100412,1100422,1100432,1100441,100111],"attrs":{"1":69891,"2":544648,"5":37599,"6":35993,"4":128,"18":11460,"19":1660,"20":2660,"21":3160,"22":360,"23":360,"24":180,"25":180,"26":1762,"27":3262,"34":15000},"passive_skills":[]}</v>
      </c>
      <c r="B20" s="158" t="str">
        <f t="shared" si="0"/>
        <v>"4":128,</v>
      </c>
      <c r="C20" t="str">
        <f>IF(Test!F20&gt;0,""""&amp;Test!C20&amp;""""&amp;":"&amp;Test!F20,"")&amp;IF(C21="","",",")</f>
        <v>"4":128,</v>
      </c>
      <c r="M20" s="160" t="str">
        <f>CONCATENATE(M21,"{",M10,M11,M12,M13,M14,M15,M16,"}")</f>
        <v>,{"title":"S","num":2,"id":44980,"skills":[4498000,4498012,4498022,4498032,100411],"attrs":{"1":70096,"2":561153,"5":35472,"6":36556,"4":131,"18":11460,"19":1660,"20":2660,"21":3160,"22":360,"23":360,"24":180,"25":180,"26":1762,"27":1762,"34":15000},"passive_skills":[]}</v>
      </c>
      <c r="N20" s="158" t="str">
        <f t="shared" si="1"/>
        <v>"4":131,</v>
      </c>
      <c r="O20" t="str">
        <f>IF(Test!R20&gt;0,""""&amp;Test!O20&amp;""""&amp;":"&amp;Test!R20,"")&amp;IF(O21="","",",")</f>
        <v>"4":131,</v>
      </c>
      <c r="Y20" s="160" t="str">
        <f>CONCATENATE(Y21,"{",Y10,Y11,Y12,Y13,Y14,Y15,Y16,"}")&amp;IF(AA10="","",CONCATENATE(",{",AA10,AA11,AA12,AA13,AA14,"}"))&amp;IF(AC10="","",CONCATENATE(",{",AC10,AC11,AC12,AC13,AC14,"}"))</f>
        <v>,{"title":"1","num":101,"id":71505,"skills":[7150501],"attrs":{}},{"title":"2","num":102,"id":71501,"skills":[7150101]},{"title":"3","num":103,"id":71506,"skills":[7150601]}</v>
      </c>
      <c r="Z20" s="158" t="str">
        <f t="shared" si="2"/>
        <v/>
      </c>
      <c r="AA20" s="167" t="str">
        <f>IF(Test!AD20&gt;0,""""&amp;Test!AA20&amp;""""&amp;":"&amp;Test!AD20,"")&amp;IF(AA21="","",",")</f>
        <v/>
      </c>
    </row>
    <row r="21" spans="2:27">
      <c r="B21" s="158" t="str">
        <f t="shared" si="0"/>
        <v>"18":11460,</v>
      </c>
      <c r="C21" t="str">
        <f>IF(Test!F21&gt;0,""""&amp;Test!C21&amp;""""&amp;":"&amp;Test!F21,"")&amp;IF(C22="","",",")</f>
        <v>"18":11460,</v>
      </c>
      <c r="M21" s="165" t="str">
        <f>IF(A10="","",",")</f>
        <v>,</v>
      </c>
      <c r="N21" s="158" t="str">
        <f t="shared" si="1"/>
        <v>"18":11460,</v>
      </c>
      <c r="O21" t="str">
        <f>IF(Test!R21&gt;0,""""&amp;Test!O21&amp;""""&amp;":"&amp;Test!R21,"")&amp;IF(O22="","",",")</f>
        <v>"18":11460,</v>
      </c>
      <c r="Y21" s="165" t="str">
        <f>","</f>
        <v>,</v>
      </c>
      <c r="Z21" s="158" t="str">
        <f t="shared" si="2"/>
        <v/>
      </c>
      <c r="AA21" s="167" t="str">
        <f>IF(Test!AD21&gt;0,""""&amp;Test!AA21&amp;""""&amp;":"&amp;Test!AD21,"")&amp;IF(AA22="","",",")</f>
        <v/>
      </c>
    </row>
    <row r="22" spans="2:27">
      <c r="B22" s="158" t="str">
        <f t="shared" si="0"/>
        <v>"19":1660,</v>
      </c>
      <c r="C22" t="str">
        <f>IF(Test!F22&gt;0,""""&amp;Test!C22&amp;""""&amp;":"&amp;Test!F22,"")&amp;IF(C23="","",",")</f>
        <v>"19":1660,</v>
      </c>
      <c r="N22" s="158" t="str">
        <f t="shared" si="1"/>
        <v>"19":1660,</v>
      </c>
      <c r="O22" t="str">
        <f>IF(Test!R22&gt;0,""""&amp;Test!O22&amp;""""&amp;":"&amp;Test!R22,"")&amp;IF(O23="","",",")</f>
        <v>"19":1660,</v>
      </c>
      <c r="Z22" s="158" t="str">
        <f t="shared" si="2"/>
        <v/>
      </c>
      <c r="AA22" s="167" t="str">
        <f>IF(Test!AD22&gt;0,""""&amp;Test!AA22&amp;""""&amp;":"&amp;Test!AD22,"")&amp;IF(AA23="","",",")</f>
        <v/>
      </c>
    </row>
    <row r="23" spans="2:27">
      <c r="B23" s="158" t="str">
        <f t="shared" si="0"/>
        <v>"20":2660,</v>
      </c>
      <c r="C23" t="str">
        <f>IF(Test!F23&gt;0,""""&amp;Test!C23&amp;""""&amp;":"&amp;Test!F23,"")&amp;IF(C24="","",",")</f>
        <v>"20":2660,</v>
      </c>
      <c r="N23" s="158" t="str">
        <f t="shared" si="1"/>
        <v>"20":2660,</v>
      </c>
      <c r="O23" t="str">
        <f>IF(Test!R23&gt;0,""""&amp;Test!O23&amp;""""&amp;":"&amp;Test!R23,"")&amp;IF(O24="","",",")</f>
        <v>"20":2660,</v>
      </c>
      <c r="Z23" s="158" t="str">
        <f t="shared" si="2"/>
        <v/>
      </c>
      <c r="AA23" s="167" t="str">
        <f>IF(Test!AD23&gt;0,""""&amp;Test!AA23&amp;""""&amp;":"&amp;Test!AD23,"")&amp;IF(AA24="","",",")</f>
        <v/>
      </c>
    </row>
    <row r="24" spans="2:27">
      <c r="B24" s="158" t="str">
        <f t="shared" si="0"/>
        <v>"21":3160,</v>
      </c>
      <c r="C24" t="str">
        <f>IF(Test!F24&gt;0,""""&amp;Test!C24&amp;""""&amp;":"&amp;Test!F24,"")&amp;IF(C25="","",",")</f>
        <v>"21":3160,</v>
      </c>
      <c r="N24" s="158" t="str">
        <f t="shared" si="1"/>
        <v>"21":3160,</v>
      </c>
      <c r="O24" t="str">
        <f>IF(Test!R24&gt;0,""""&amp;Test!O24&amp;""""&amp;":"&amp;Test!R24,"")&amp;IF(O25="","",",")</f>
        <v>"21":3160,</v>
      </c>
      <c r="Z24" s="158" t="str">
        <f t="shared" si="2"/>
        <v/>
      </c>
      <c r="AA24" s="167" t="str">
        <f>IF(Test!AD24&gt;0,""""&amp;Test!AA24&amp;""""&amp;":"&amp;Test!AD24,"")&amp;IF(AA25="","",",")</f>
        <v/>
      </c>
    </row>
    <row r="25" spans="2:27">
      <c r="B25" s="158" t="str">
        <f t="shared" si="0"/>
        <v>"22":360,</v>
      </c>
      <c r="C25" t="str">
        <f>IF(Test!F25&gt;0,""""&amp;Test!C25&amp;""""&amp;":"&amp;Test!F25,"")&amp;IF(C26="","",",")</f>
        <v>"22":360,</v>
      </c>
      <c r="N25" s="158" t="str">
        <f t="shared" si="1"/>
        <v>"22":360,</v>
      </c>
      <c r="O25" t="str">
        <f>IF(Test!R25&gt;0,""""&amp;Test!O25&amp;""""&amp;":"&amp;Test!R25,"")&amp;IF(O26="","",",")</f>
        <v>"22":360,</v>
      </c>
      <c r="Z25" s="158" t="str">
        <f t="shared" si="2"/>
        <v/>
      </c>
      <c r="AA25" s="167" t="str">
        <f>IF(Test!AD25&gt;0,""""&amp;Test!AA25&amp;""""&amp;":"&amp;Test!AD25,"")&amp;IF(AA26="","",",")</f>
        <v/>
      </c>
    </row>
    <row r="26" spans="2:27">
      <c r="B26" s="158" t="str">
        <f t="shared" si="0"/>
        <v>"23":360,</v>
      </c>
      <c r="C26" t="str">
        <f>IF(Test!F26&gt;0,""""&amp;Test!C26&amp;""""&amp;":"&amp;Test!F26,"")&amp;IF(C27="","",",")</f>
        <v>"23":360,</v>
      </c>
      <c r="N26" s="158" t="str">
        <f t="shared" si="1"/>
        <v>"23":360,</v>
      </c>
      <c r="O26" t="str">
        <f>IF(Test!R26&gt;0,""""&amp;Test!O26&amp;""""&amp;":"&amp;Test!R26,"")&amp;IF(O27="","",",")</f>
        <v>"23":360,</v>
      </c>
      <c r="Z26" s="158" t="str">
        <f t="shared" si="2"/>
        <v/>
      </c>
      <c r="AA26" s="167" t="str">
        <f>IF(Test!AD26&gt;0,""""&amp;Test!AA26&amp;""""&amp;":"&amp;Test!AD26,"")&amp;IF(AA27="","",",")</f>
        <v/>
      </c>
    </row>
    <row r="27" spans="2:26">
      <c r="B27" s="158" t="str">
        <f t="shared" si="0"/>
        <v>"24":180,</v>
      </c>
      <c r="C27" t="str">
        <f>IF(Test!F27&gt;0,""""&amp;Test!C27&amp;""""&amp;":"&amp;Test!F27,"")&amp;IF(C28="","",",")</f>
        <v>"24":180,</v>
      </c>
      <c r="N27" s="158" t="str">
        <f t="shared" si="1"/>
        <v>"24":180,</v>
      </c>
      <c r="O27" t="str">
        <f>IF(Test!R27&gt;0,""""&amp;Test!O27&amp;""""&amp;":"&amp;Test!R27,"")&amp;IF(O28="","",",")</f>
        <v>"24":180,</v>
      </c>
      <c r="Z27" s="161" t="str">
        <f>IF(Test!Z27="","",Test!Z27)</f>
        <v/>
      </c>
    </row>
    <row r="28" spans="2:26">
      <c r="B28" s="158" t="str">
        <f t="shared" si="0"/>
        <v>"25":180,</v>
      </c>
      <c r="C28" t="str">
        <f>IF(Test!F28&gt;0,""""&amp;Test!C28&amp;""""&amp;":"&amp;Test!F28,"")&amp;IF(C29="","",",")</f>
        <v>"25":180,</v>
      </c>
      <c r="N28" s="158" t="str">
        <f t="shared" si="1"/>
        <v>"25":180,</v>
      </c>
      <c r="O28" t="str">
        <f>IF(Test!R28&gt;0,""""&amp;Test!O28&amp;""""&amp;":"&amp;Test!R28,"")&amp;IF(O29="","",",")</f>
        <v>"25":180,</v>
      </c>
      <c r="Z28" s="167"/>
    </row>
    <row r="29" spans="2:26">
      <c r="B29" s="158" t="str">
        <f t="shared" si="0"/>
        <v>"26":1762,</v>
      </c>
      <c r="C29" t="str">
        <f>IF(Test!F29&gt;0,""""&amp;Test!C29&amp;""""&amp;":"&amp;Test!F29,"")&amp;IF(C30="","",",")</f>
        <v>"26":1762,</v>
      </c>
      <c r="N29" s="158" t="str">
        <f t="shared" si="1"/>
        <v>"26":1762,</v>
      </c>
      <c r="O29" t="str">
        <f>IF(Test!R29&gt;0,""""&amp;Test!O29&amp;""""&amp;":"&amp;Test!R29,"")&amp;IF(O30="","",",")</f>
        <v>"26":1762,</v>
      </c>
      <c r="Z29" s="167"/>
    </row>
    <row r="30" spans="2:26">
      <c r="B30" s="158" t="str">
        <f t="shared" si="0"/>
        <v>"27":3262,</v>
      </c>
      <c r="C30" t="str">
        <f>IF(Test!F30&gt;0,""""&amp;Test!C30&amp;""""&amp;":"&amp;Test!F30,"")&amp;IF(C31="","",",")</f>
        <v>"27":3262,</v>
      </c>
      <c r="N30" s="158" t="str">
        <f t="shared" si="1"/>
        <v>"27":1762,</v>
      </c>
      <c r="O30" t="str">
        <f>IF(Test!R30&gt;0,""""&amp;Test!O30&amp;""""&amp;":"&amp;Test!R30,"")&amp;IF(O31="","",",")</f>
        <v>"27":1762,</v>
      </c>
      <c r="Z30" s="167"/>
    </row>
    <row r="31" spans="2:26">
      <c r="B31" s="158" t="str">
        <f t="shared" si="0"/>
        <v/>
      </c>
      <c r="C31" t="str">
        <f>IF(Test!F31&gt;0,""""&amp;Test!C31&amp;""""&amp;":"&amp;Test!F31,"")&amp;IF(C32="","",",")</f>
        <v>,</v>
      </c>
      <c r="N31" s="158" t="str">
        <f t="shared" si="1"/>
        <v/>
      </c>
      <c r="O31" t="str">
        <f>IF(Test!R31&gt;0,""""&amp;Test!O31&amp;""""&amp;":"&amp;Test!R31,"")&amp;IF(O32="","",",")</f>
        <v>,</v>
      </c>
      <c r="Z31" s="167"/>
    </row>
    <row r="32" spans="2:26">
      <c r="B32" s="158" t="str">
        <f t="shared" si="0"/>
        <v/>
      </c>
      <c r="C32" t="str">
        <f>IF(Test!F32&gt;0,""""&amp;Test!C32&amp;""""&amp;":"&amp;Test!F32,"")&amp;IF(C33="","",",")</f>
        <v>,</v>
      </c>
      <c r="N32" s="158" t="str">
        <f t="shared" si="1"/>
        <v/>
      </c>
      <c r="O32" t="str">
        <f>IF(Test!R32&gt;0,""""&amp;Test!O32&amp;""""&amp;":"&amp;Test!R32,"")&amp;IF(O33="","",",")</f>
        <v>,</v>
      </c>
      <c r="Z32" s="167"/>
    </row>
    <row r="33" spans="2:26">
      <c r="B33" s="158" t="str">
        <f t="shared" si="0"/>
        <v/>
      </c>
      <c r="C33" t="str">
        <f>IF(Test!F33&gt;0,""""&amp;Test!C33&amp;""""&amp;":"&amp;Test!F33,"")&amp;IF(C34="","",",")</f>
        <v>,</v>
      </c>
      <c r="N33" s="158" t="str">
        <f t="shared" si="1"/>
        <v/>
      </c>
      <c r="O33" t="str">
        <f>IF(Test!R33&gt;0,""""&amp;Test!O33&amp;""""&amp;":"&amp;Test!R33,"")&amp;IF(O34="","",",")</f>
        <v>,</v>
      </c>
      <c r="Z33" s="167"/>
    </row>
    <row r="34" spans="2:26">
      <c r="B34" s="158" t="str">
        <f t="shared" si="0"/>
        <v/>
      </c>
      <c r="C34" t="str">
        <f>IF(Test!F34&gt;0,""""&amp;Test!C34&amp;""""&amp;":"&amp;Test!F34,"")&amp;IF(C35="","",",")</f>
        <v>,</v>
      </c>
      <c r="N34" s="158" t="str">
        <f t="shared" si="1"/>
        <v/>
      </c>
      <c r="O34" t="str">
        <f>IF(Test!R34&gt;0,""""&amp;Test!O34&amp;""""&amp;":"&amp;Test!R34,"")&amp;IF(O35="","",",")</f>
        <v>,</v>
      </c>
      <c r="Z34" s="167"/>
    </row>
    <row r="35" spans="2:26">
      <c r="B35" s="158" t="str">
        <f t="shared" si="0"/>
        <v/>
      </c>
      <c r="C35" t="str">
        <f>IF(Test!F35&gt;0,""""&amp;Test!C35&amp;""""&amp;":"&amp;Test!F35,"")&amp;IF(C36="","",",")</f>
        <v>,</v>
      </c>
      <c r="N35" s="158" t="str">
        <f t="shared" si="1"/>
        <v/>
      </c>
      <c r="O35" t="str">
        <f>IF(Test!R35&gt;0,""""&amp;Test!O35&amp;""""&amp;":"&amp;Test!R35,"")&amp;IF(O36="","",",")</f>
        <v>,</v>
      </c>
      <c r="Z35" s="158"/>
    </row>
    <row r="36" spans="2:26">
      <c r="B36" s="158" t="str">
        <f t="shared" si="0"/>
        <v/>
      </c>
      <c r="C36" t="str">
        <f>IF(Test!F36&gt;0,""""&amp;Test!C36&amp;""""&amp;":"&amp;Test!F36,"")&amp;IF(C37="","",",")</f>
        <v>,</v>
      </c>
      <c r="N36" s="158" t="str">
        <f t="shared" si="1"/>
        <v/>
      </c>
      <c r="O36" t="str">
        <f>IF(Test!R36&gt;0,""""&amp;Test!O36&amp;""""&amp;":"&amp;Test!R36,"")&amp;IF(O37="","",",")</f>
        <v>,</v>
      </c>
      <c r="Z36" s="158"/>
    </row>
    <row r="37" spans="2:26">
      <c r="B37" s="158" t="str">
        <f t="shared" si="0"/>
        <v>"34":15000</v>
      </c>
      <c r="C37" t="str">
        <f>IF(Test!F37&gt;0,""""&amp;Test!C37&amp;""""&amp;":"&amp;Test!F37,"")&amp;IF(C38="","",",")</f>
        <v>"34":15000</v>
      </c>
      <c r="N37" s="158" t="str">
        <f t="shared" si="1"/>
        <v>"34":15000</v>
      </c>
      <c r="O37" t="str">
        <f>IF(Test!R37&gt;0,""""&amp;Test!O37&amp;""""&amp;":"&amp;Test!R37,"")&amp;IF(O38="","",",")</f>
        <v>"34":15000</v>
      </c>
      <c r="Z37" s="158"/>
    </row>
    <row r="38" spans="2:26">
      <c r="B38" s="158" t="str">
        <f t="shared" si="0"/>
        <v/>
      </c>
      <c r="C38" t="str">
        <f>IF(Test!F38&gt;0,""""&amp;Test!C38&amp;""""&amp;":"&amp;Test!F38,"")&amp;IF(C39="","",",")</f>
        <v/>
      </c>
      <c r="N38" s="158" t="str">
        <f t="shared" si="1"/>
        <v/>
      </c>
      <c r="O38" t="str">
        <f>IF(Test!R38&gt;0,""""&amp;Test!O38&amp;""""&amp;":"&amp;Test!R38,"")&amp;IF(O39="","",",")</f>
        <v/>
      </c>
      <c r="Z38" s="158"/>
    </row>
    <row r="39" spans="2:26">
      <c r="B39" s="158" t="str">
        <f t="shared" si="0"/>
        <v/>
      </c>
      <c r="C39" t="str">
        <f>IF(Test!F39&gt;0,""""&amp;Test!C39&amp;""""&amp;":"&amp;Test!F39,"")&amp;IF(C40="","",",")</f>
        <v/>
      </c>
      <c r="N39" s="158" t="str">
        <f t="shared" si="1"/>
        <v/>
      </c>
      <c r="O39" t="str">
        <f>IF(Test!R39&gt;0,""""&amp;Test!O39&amp;""""&amp;":"&amp;Test!R39,"")&amp;IF(O40="","",",")</f>
        <v/>
      </c>
      <c r="Z39" s="158"/>
    </row>
    <row r="40" spans="2:26">
      <c r="B40" s="158" t="str">
        <f t="shared" si="0"/>
        <v/>
      </c>
      <c r="C40" t="str">
        <f>IF(Test!F40&gt;0,""""&amp;Test!C40&amp;""""&amp;":"&amp;Test!F40,"")&amp;IF(C41="","",",")</f>
        <v/>
      </c>
      <c r="N40" s="158" t="str">
        <f t="shared" si="1"/>
        <v/>
      </c>
      <c r="O40" t="str">
        <f>IF(Test!R40&gt;0,""""&amp;Test!O40&amp;""""&amp;":"&amp;Test!R40,"")&amp;IF(O41="","",",")</f>
        <v/>
      </c>
      <c r="Z40" s="158"/>
    </row>
    <row r="41" spans="2:26">
      <c r="B41" s="158" t="str">
        <f t="shared" si="0"/>
        <v/>
      </c>
      <c r="C41" t="str">
        <f>IF(Test!F41&gt;0,""""&amp;Test!C41&amp;""""&amp;":"&amp;Test!F41,"")&amp;IF(C42="","",",")</f>
        <v/>
      </c>
      <c r="N41" s="158" t="str">
        <f t="shared" si="1"/>
        <v/>
      </c>
      <c r="O41" t="str">
        <f>IF(Test!R41&gt;0,""""&amp;Test!O41&amp;""""&amp;":"&amp;Test!R41,"")&amp;IF(O42="","",",")</f>
        <v/>
      </c>
      <c r="Z41" s="158"/>
    </row>
    <row r="42" spans="2:26">
      <c r="B42" s="158" t="str">
        <f t="shared" si="0"/>
        <v/>
      </c>
      <c r="C42" t="str">
        <f>IF(Test!F42&gt;0,""""&amp;Test!C42&amp;""""&amp;":"&amp;Test!F42,"")&amp;IF(C43="","",",")</f>
        <v/>
      </c>
      <c r="N42" s="158" t="str">
        <f t="shared" si="1"/>
        <v/>
      </c>
      <c r="O42" t="str">
        <f>IF(Test!R42&gt;0,""""&amp;Test!O42&amp;""""&amp;":"&amp;Test!R42,"")&amp;IF(O43="","",",")</f>
        <v/>
      </c>
      <c r="Z42" s="158"/>
    </row>
    <row r="43" spans="2:26">
      <c r="B43" s="158" t="str">
        <f t="shared" si="0"/>
        <v/>
      </c>
      <c r="C43" t="str">
        <f>IF(Test!F43&gt;0,""""&amp;Test!C43&amp;""""&amp;":"&amp;Test!F43,"")&amp;IF(C44="","",",")</f>
        <v/>
      </c>
      <c r="N43" s="158" t="str">
        <f t="shared" si="1"/>
        <v/>
      </c>
      <c r="O43" t="str">
        <f>IF(Test!R43&gt;0,""""&amp;Test!O43&amp;""""&amp;":"&amp;Test!R43,"")&amp;IF(O44="","",",")</f>
        <v/>
      </c>
      <c r="Z43" s="158"/>
    </row>
    <row r="44" spans="2:26">
      <c r="B44" s="158" t="str">
        <f t="shared" si="0"/>
        <v/>
      </c>
      <c r="C44" t="str">
        <f>IF(Test!F44&gt;0,""""&amp;Test!C44&amp;""""&amp;":"&amp;Test!F44,"")&amp;IF(C45="","",",")</f>
        <v/>
      </c>
      <c r="N44" s="158" t="str">
        <f t="shared" si="1"/>
        <v/>
      </c>
      <c r="O44" t="str">
        <f>IF(Test!R44&gt;0,""""&amp;Test!O44&amp;""""&amp;":"&amp;Test!R44,"")&amp;IF(O45="","",",")</f>
        <v/>
      </c>
      <c r="Z44" s="158"/>
    </row>
    <row r="45" spans="2:26">
      <c r="B45" s="158" t="str">
        <f t="shared" si="0"/>
        <v/>
      </c>
      <c r="C45" t="str">
        <f>IF(Test!F45&gt;0,""""&amp;Test!C45&amp;""""&amp;":"&amp;Test!F45,"")&amp;IF(C46="","",",")</f>
        <v/>
      </c>
      <c r="N45" s="158" t="str">
        <f t="shared" si="1"/>
        <v/>
      </c>
      <c r="O45" t="str">
        <f>IF(Test!R45&gt;0,""""&amp;Test!O45&amp;""""&amp;":"&amp;Test!R45,"")&amp;IF(O46="","",",")</f>
        <v/>
      </c>
      <c r="Z45" s="158"/>
    </row>
    <row r="46" spans="2:26">
      <c r="B46" s="161" t="str">
        <f>IF(Test!B46="","",Test!B46)</f>
        <v>"passive_skills":[]</v>
      </c>
      <c r="C46" s="162" t="str">
        <f>IF(AND(Test!F46="",Test!G46=""),"",","&amp;$A$5&amp;":["&amp;Test!F46&amp;IF(OR(Test!F46="",Test!G46=""),"",",")&amp;Test!G46&amp;"]")</f>
        <v/>
      </c>
      <c r="N46" s="161" t="str">
        <f>IF(Test!N46="","",Test!N46)</f>
        <v>"passive_skills":[]</v>
      </c>
      <c r="O46" s="162" t="str">
        <f>IF(AND(Test!R46="",Test!S46=""),"",","&amp;$A$5&amp;":["&amp;Test!R46&amp;IF(OR(Test!R46="",Test!S46=""),"",",")&amp;Test!S46&amp;"]")</f>
        <v/>
      </c>
      <c r="Z46" s="161" t="str">
        <f>IF(Test!Z46="","",Test!Z46)</f>
        <v/>
      </c>
    </row>
    <row r="50" spans="1:25">
      <c r="A50" s="157" t="str">
        <f>IF(Test!B50="","",$A$1&amp;":"&amp;""""&amp;Test!B50&amp;""""&amp;",")</f>
        <v>"title":"Z",</v>
      </c>
      <c r="M50" s="164" t="str">
        <f>IF(Test!N50="","",$A$1&amp;":"&amp;""""&amp;Test!N50&amp;""""&amp;",")</f>
        <v>"title":"X",</v>
      </c>
      <c r="Y50" s="164" t="str">
        <f>IF(Test!Z50="","",$A$1&amp;":"&amp;""""&amp;Test!Z50&amp;""""&amp;",")</f>
        <v>"title":"C",</v>
      </c>
    </row>
    <row r="51" spans="1:25">
      <c r="A51" s="132" t="str">
        <f>$A$2&amp;":"&amp;Test!A52&amp;","</f>
        <v>"num":3,</v>
      </c>
      <c r="M51" s="132" t="str">
        <f>$A$2&amp;":"&amp;Test!M52&amp;","</f>
        <v>"num":4,</v>
      </c>
      <c r="Y51" s="132" t="str">
        <f>$A$2&amp;":"&amp;Test!Y52&amp;","</f>
        <v>"num":5,</v>
      </c>
    </row>
    <row r="52" spans="1:25">
      <c r="A52" s="132" t="str">
        <f>$A$3&amp;":"&amp;Test!B52&amp;","</f>
        <v>"id":22004,</v>
      </c>
      <c r="M52" s="132" t="str">
        <f>$A$3&amp;":"&amp;Test!N52&amp;","</f>
        <v>"id":43005,</v>
      </c>
      <c r="Y52" s="132" t="str">
        <f>$A$3&amp;":"&amp;Test!Z52&amp;","</f>
        <v>"id":12005,</v>
      </c>
    </row>
    <row r="53" spans="1:31">
      <c r="A53" s="132" t="str">
        <f>$A$4&amp;":"&amp;"["&amp;B53&amp;C53&amp;D53&amp;E53&amp;F53&amp;G53&amp;G54&amp;"],"</f>
        <v>"skills":[2200400,2200412,2200422,2200432,2200441,100211],</v>
      </c>
      <c r="B53" s="158">
        <f>IF(Test!B53="","",Test!B53)</f>
        <v>2200400</v>
      </c>
      <c r="C53" s="158" t="str">
        <f>IF(Test!C53="","",","&amp;Test!C53)</f>
        <v>,2200412</v>
      </c>
      <c r="D53" s="158" t="str">
        <f>IF(Test!D53="","",","&amp;Test!D53)</f>
        <v>,2200422</v>
      </c>
      <c r="E53" s="158" t="str">
        <f>IF(Test!E53="","",","&amp;Test!E53)</f>
        <v>,2200432</v>
      </c>
      <c r="F53" s="158" t="str">
        <f>IF(Test!F53="","",","&amp;Test!F53)</f>
        <v>,2200441</v>
      </c>
      <c r="G53" s="158" t="str">
        <f>IF(Test!G53="","",","&amp;Test!G53)</f>
        <v/>
      </c>
      <c r="M53" s="132" t="str">
        <f>$A$4&amp;":"&amp;"["&amp;N53&amp;O53&amp;P53&amp;Q53&amp;R53&amp;S53&amp;S54&amp;"],"</f>
        <v>"skills":[4300500,4300512,4300522,4300532,4300541,100311],</v>
      </c>
      <c r="N53" s="158">
        <f>IF(Test!N53="","",Test!N53)</f>
        <v>4300500</v>
      </c>
      <c r="O53" s="158" t="str">
        <f>IF(Test!O53="","",","&amp;Test!O53)</f>
        <v>,4300512</v>
      </c>
      <c r="P53" s="158" t="str">
        <f>IF(Test!P53="","",","&amp;Test!P53)</f>
        <v>,4300522</v>
      </c>
      <c r="Q53" s="158" t="str">
        <f>IF(Test!Q53="","",","&amp;Test!Q53)</f>
        <v>,4300532</v>
      </c>
      <c r="R53" s="158" t="str">
        <f>IF(Test!R53="","",","&amp;Test!R53)</f>
        <v>,4300541</v>
      </c>
      <c r="S53" s="158" t="str">
        <f>IF(Test!S53="","",","&amp;Test!S53)</f>
        <v/>
      </c>
      <c r="Y53" s="132" t="str">
        <f>$A$4&amp;":"&amp;"["&amp;Z53&amp;AA53&amp;AB53&amp;AC53&amp;AD53&amp;AE53&amp;AE54&amp;"],"</f>
        <v>"skills":[1200500,1200512,1200522,1200532,1200541,100211],</v>
      </c>
      <c r="Z53" s="158">
        <f>IF(Test!Z53="","",Test!Z53)</f>
        <v>1200500</v>
      </c>
      <c r="AA53" s="158" t="str">
        <f>IF(Test!AA53="","",","&amp;Test!AA53)</f>
        <v>,1200512</v>
      </c>
      <c r="AB53" s="158" t="str">
        <f>IF(Test!AB53="","",","&amp;Test!AB53)</f>
        <v>,1200522</v>
      </c>
      <c r="AC53" s="158" t="str">
        <f>IF(Test!AC53="","",","&amp;Test!AC53)</f>
        <v>,1200532</v>
      </c>
      <c r="AD53" s="158" t="str">
        <f>IF(Test!AD53="","",","&amp;Test!AD53)</f>
        <v>,1200541</v>
      </c>
      <c r="AE53" s="158" t="str">
        <f>IF(Test!AE53="","",","&amp;Test!AE53)</f>
        <v/>
      </c>
    </row>
    <row r="54" spans="2:31">
      <c r="B54" s="158"/>
      <c r="C54" s="158"/>
      <c r="D54" s="158"/>
      <c r="E54" s="158"/>
      <c r="F54" s="158"/>
      <c r="G54" s="159" t="str">
        <f>IF(Test!G54="","",","&amp;Test!G54)</f>
        <v>,100211</v>
      </c>
      <c r="N54" s="158"/>
      <c r="O54" s="158"/>
      <c r="P54" s="158"/>
      <c r="Q54" s="158"/>
      <c r="R54" s="158"/>
      <c r="S54" s="159" t="str">
        <f>IF(Test!S54="","",","&amp;Test!S54)</f>
        <v>,100311</v>
      </c>
      <c r="Z54" s="158"/>
      <c r="AA54" s="158"/>
      <c r="AB54" s="158"/>
      <c r="AC54" s="158"/>
      <c r="AD54" s="158"/>
      <c r="AE54" s="159" t="str">
        <f>IF(Test!AE54="","",","&amp;Test!AE54)</f>
        <v>,100211</v>
      </c>
    </row>
    <row r="55" spans="1:25">
      <c r="A55" s="132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"attrs":{"1":74315,"2":536693,"5":34574,"6":36056,"4":120,"18":11460,"19":3660,"20":3660,"21":2160,"22":360,"23":360,"24":180,"25":180,"26":1762,"27":1762,"34":15000}</v>
      </c>
      <c r="M55" s="132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"attrs":{"1":75005,"2":545511,"5":36752,"6":35239,"4":133,"18":11460,"19":1660,"20":3660,"21":2160,"22":360,"23":360,"24":180,"25":180,"26":3262,"27":1762,"34":15000}</v>
      </c>
      <c r="Y55" s="132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"attrs":{"1":80486,"2":534729,"5":34513,"6":35995,"4":121,"18":11460,"19":1660,"20":3660,"21":2160,"22":360,"23":360,"24":180,"25":180,"26":1762,"27":1762,"34":15000}</v>
      </c>
    </row>
    <row r="56" spans="1:27">
      <c r="A56" s="132" t="str">
        <f>IF(B86="","",","&amp;B86)</f>
        <v/>
      </c>
      <c r="B56" s="158" t="str">
        <f>IF(C56=",","",C56)</f>
        <v>"1":74315,</v>
      </c>
      <c r="C56" t="str">
        <f>IF(Test!F56&gt;0,""""&amp;Test!C56&amp;""""&amp;":"&amp;Test!F56,"")&amp;IF(C57="","",",")</f>
        <v>"1":74315,</v>
      </c>
      <c r="M56" s="132" t="str">
        <f>IF(N86="","",","&amp;N86)</f>
        <v/>
      </c>
      <c r="N56" s="158" t="str">
        <f>IF(O56=",","",O56)</f>
        <v>"1":75005,</v>
      </c>
      <c r="O56" t="str">
        <f>IF(Test!R56&gt;0,""""&amp;Test!O56&amp;""""&amp;":"&amp;Test!R56,"")&amp;IF(O57="","",",")</f>
        <v>"1":75005,</v>
      </c>
      <c r="Y56" s="132" t="str">
        <f>IF(Z86="","",","&amp;Z86)</f>
        <v/>
      </c>
      <c r="Z56" s="158" t="str">
        <f>IF(AA56=",","",AA56)</f>
        <v>"1":80486,</v>
      </c>
      <c r="AA56" t="str">
        <f>IF(Test!AD56&gt;0,""""&amp;Test!AA56&amp;""""&amp;":"&amp;Test!AD56,"")&amp;IF(AA57="","",",")</f>
        <v>"1":80486,</v>
      </c>
    </row>
    <row r="57" spans="2:27">
      <c r="B57" s="158" t="str">
        <f t="shared" ref="B57:B85" si="3">IF(C57=",","",C57)</f>
        <v>"2":536693,</v>
      </c>
      <c r="C57" t="str">
        <f>IF(Test!F57&gt;0,""""&amp;Test!C57&amp;""""&amp;":"&amp;Test!F57,"")&amp;IF(C58="","",",")</f>
        <v>"2":536693,</v>
      </c>
      <c r="N57" s="158" t="str">
        <f t="shared" ref="N57:N85" si="4">IF(O57=",","",O57)</f>
        <v>"2":545511,</v>
      </c>
      <c r="O57" t="str">
        <f>IF(Test!R57&gt;0,""""&amp;Test!O57&amp;""""&amp;":"&amp;Test!R57,"")&amp;IF(O58="","",",")</f>
        <v>"2":545511,</v>
      </c>
      <c r="Z57" s="158" t="str">
        <f t="shared" ref="Z57:Z85" si="5">IF(AA57=",","",AA57)</f>
        <v>"2":534729,</v>
      </c>
      <c r="AA57" t="str">
        <f>IF(Test!AD57&gt;0,""""&amp;Test!AA57&amp;""""&amp;":"&amp;Test!AD57,"")&amp;IF(AA58="","",",")</f>
        <v>"2":534729,</v>
      </c>
    </row>
    <row r="58" spans="2:27">
      <c r="B58" s="158" t="str">
        <f t="shared" si="3"/>
        <v>"5":34574,</v>
      </c>
      <c r="C58" t="str">
        <f>IF(Test!F58&gt;0,""""&amp;Test!C58&amp;""""&amp;":"&amp;Test!F58,"")&amp;IF(C59="","",",")</f>
        <v>"5":34574,</v>
      </c>
      <c r="N58" s="158" t="str">
        <f t="shared" si="4"/>
        <v>"5":36752,</v>
      </c>
      <c r="O58" t="str">
        <f>IF(Test!R58&gt;0,""""&amp;Test!O58&amp;""""&amp;":"&amp;Test!R58,"")&amp;IF(O59="","",",")</f>
        <v>"5":36752,</v>
      </c>
      <c r="Z58" s="158" t="str">
        <f t="shared" si="5"/>
        <v>"5":34513,</v>
      </c>
      <c r="AA58" t="str">
        <f>IF(Test!AD58&gt;0,""""&amp;Test!AA58&amp;""""&amp;":"&amp;Test!AD58,"")&amp;IF(AA59="","",",")</f>
        <v>"5":34513,</v>
      </c>
    </row>
    <row r="59" spans="2:27">
      <c r="B59" s="158" t="str">
        <f t="shared" si="3"/>
        <v>"6":36056,</v>
      </c>
      <c r="C59" t="str">
        <f>IF(Test!F59&gt;0,""""&amp;Test!C59&amp;""""&amp;":"&amp;Test!F59,"")&amp;IF(C60="","",",")</f>
        <v>"6":36056,</v>
      </c>
      <c r="N59" s="158" t="str">
        <f t="shared" si="4"/>
        <v>"6":35239,</v>
      </c>
      <c r="O59" t="str">
        <f>IF(Test!R59&gt;0,""""&amp;Test!O59&amp;""""&amp;":"&amp;Test!R59,"")&amp;IF(O60="","",",")</f>
        <v>"6":35239,</v>
      </c>
      <c r="Z59" s="158" t="str">
        <f t="shared" si="5"/>
        <v>"6":35995,</v>
      </c>
      <c r="AA59" t="str">
        <f>IF(Test!AD59&gt;0,""""&amp;Test!AA59&amp;""""&amp;":"&amp;Test!AD59,"")&amp;IF(AA60="","",",")</f>
        <v>"6":35995,</v>
      </c>
    </row>
    <row r="60" spans="1:27">
      <c r="A60" s="163" t="str">
        <f>CONCATENATE(A61,"{",A50,A51,A52,A53,A54,A55,A56,"}")</f>
        <v>,{"title":"Z","num":3,"id":22004,"skills":[2200400,2200412,2200422,2200432,2200441,100211],"attrs":{"1":74315,"2":536693,"5":34574,"6":36056,"4":120,"18":11460,"19":3660,"20":3660,"21":2160,"22":360,"23":360,"24":180,"25":180,"26":1762,"27":1762,"34":15000}}</v>
      </c>
      <c r="B60" s="158" t="str">
        <f t="shared" si="3"/>
        <v>"4":120,</v>
      </c>
      <c r="C60" t="str">
        <f>IF(Test!F60&gt;0,""""&amp;Test!C60&amp;""""&amp;":"&amp;Test!F60,"")&amp;IF(C61="","",",")</f>
        <v>"4":120,</v>
      </c>
      <c r="M60" s="160" t="str">
        <f>CONCATENATE(M61,"{",M50,M51,M52,M53,M54,M55,M56,"}")</f>
        <v>,{"title":"X","num":4,"id":43005,"skills":[4300500,4300512,4300522,4300532,4300541,100311],"attrs":{"1":75005,"2":545511,"5":36752,"6":35239,"4":133,"18":11460,"19":1660,"20":3660,"21":2160,"22":360,"23":360,"24":180,"25":180,"26":3262,"27":1762,"34":15000}}</v>
      </c>
      <c r="N60" s="158" t="str">
        <f t="shared" si="4"/>
        <v>"4":133,</v>
      </c>
      <c r="O60" t="str">
        <f>IF(Test!R60&gt;0,""""&amp;Test!O60&amp;""""&amp;":"&amp;Test!R60,"")&amp;IF(O61="","",",")</f>
        <v>"4":133,</v>
      </c>
      <c r="Y60" s="160" t="str">
        <f>CONCATENATE(Y61,"{",Y50,Y51,Y52,Y53,Y54,Y55,Y56,"}")</f>
        <v>,{"title":"C","num":5,"id":12005,"skills":[1200500,1200512,1200522,1200532,1200541,100211],"attrs":{"1":80486,"2":534729,"5":34513,"6":35995,"4":121,"18":11460,"19":1660,"20":3660,"21":2160,"22":360,"23":360,"24":180,"25":180,"26":1762,"27":1762,"34":15000}}</v>
      </c>
      <c r="Z60" s="158" t="str">
        <f t="shared" si="5"/>
        <v>"4":121,</v>
      </c>
      <c r="AA60" t="str">
        <f>IF(Test!AD60&gt;0,""""&amp;Test!AA60&amp;""""&amp;":"&amp;Test!AD60,"")&amp;IF(AA61="","",",")</f>
        <v>"4":121,</v>
      </c>
    </row>
    <row r="61" spans="1:27">
      <c r="A61" s="126" t="str">
        <f>IF(AND(M10="",A10=""),"",",")</f>
        <v>,</v>
      </c>
      <c r="B61" s="158" t="str">
        <f t="shared" si="3"/>
        <v>"18":11460,</v>
      </c>
      <c r="C61" t="str">
        <f>IF(Test!F61&gt;0,""""&amp;Test!C61&amp;""""&amp;":"&amp;Test!F61,"")&amp;IF(C62="","",",")</f>
        <v>"18":11460,</v>
      </c>
      <c r="M61" s="165" t="str">
        <f>IF(AND(A50="",M10="",A10=""),"",",")</f>
        <v>,</v>
      </c>
      <c r="N61" s="158" t="str">
        <f t="shared" si="4"/>
        <v>"18":11460,</v>
      </c>
      <c r="O61" t="str">
        <f>IF(Test!R61&gt;0,""""&amp;Test!O61&amp;""""&amp;":"&amp;Test!R61,"")&amp;IF(O62="","",",")</f>
        <v>"18":11460,</v>
      </c>
      <c r="Y61" s="165" t="str">
        <f>IF(AND(M50="",A50="",M10="",A10=""),"",",")</f>
        <v>,</v>
      </c>
      <c r="Z61" s="158" t="str">
        <f t="shared" si="5"/>
        <v>"18":11460,</v>
      </c>
      <c r="AA61" t="str">
        <f>IF(Test!AD61&gt;0,""""&amp;Test!AA61&amp;""""&amp;":"&amp;Test!AD61,"")&amp;IF(AA62="","",",")</f>
        <v>"18":11460,</v>
      </c>
    </row>
    <row r="62" spans="2:27">
      <c r="B62" s="158" t="str">
        <f t="shared" si="3"/>
        <v>"19":3660,</v>
      </c>
      <c r="C62" t="str">
        <f>IF(Test!F62&gt;0,""""&amp;Test!C62&amp;""""&amp;":"&amp;Test!F62,"")&amp;IF(C63="","",",")</f>
        <v>"19":3660,</v>
      </c>
      <c r="N62" s="158" t="str">
        <f t="shared" si="4"/>
        <v>"19":1660,</v>
      </c>
      <c r="O62" t="str">
        <f>IF(Test!R62&gt;0,""""&amp;Test!O62&amp;""""&amp;":"&amp;Test!R62,"")&amp;IF(O63="","",",")</f>
        <v>"19":1660,</v>
      </c>
      <c r="Z62" s="158" t="str">
        <f t="shared" si="5"/>
        <v>"19":1660,</v>
      </c>
      <c r="AA62" t="str">
        <f>IF(Test!AD62&gt;0,""""&amp;Test!AA62&amp;""""&amp;":"&amp;Test!AD62,"")&amp;IF(AA63="","",",")</f>
        <v>"19":1660,</v>
      </c>
    </row>
    <row r="63" spans="2:27">
      <c r="B63" s="158" t="str">
        <f t="shared" si="3"/>
        <v>"20":3660,</v>
      </c>
      <c r="C63" t="str">
        <f>IF(Test!F63&gt;0,""""&amp;Test!C63&amp;""""&amp;":"&amp;Test!F63,"")&amp;IF(C64="","",",")</f>
        <v>"20":3660,</v>
      </c>
      <c r="N63" s="158" t="str">
        <f t="shared" si="4"/>
        <v>"20":3660,</v>
      </c>
      <c r="O63" t="str">
        <f>IF(Test!R63&gt;0,""""&amp;Test!O63&amp;""""&amp;":"&amp;Test!R63,"")&amp;IF(O64="","",",")</f>
        <v>"20":3660,</v>
      </c>
      <c r="Z63" s="158" t="str">
        <f t="shared" si="5"/>
        <v>"20":3660,</v>
      </c>
      <c r="AA63" t="str">
        <f>IF(Test!AD63&gt;0,""""&amp;Test!AA63&amp;""""&amp;":"&amp;Test!AD63,"")&amp;IF(AA64="","",",")</f>
        <v>"20":3660,</v>
      </c>
    </row>
    <row r="64" spans="2:27">
      <c r="B64" s="158" t="str">
        <f t="shared" si="3"/>
        <v>"21":2160,</v>
      </c>
      <c r="C64" t="str">
        <f>IF(Test!F64&gt;0,""""&amp;Test!C64&amp;""""&amp;":"&amp;Test!F64,"")&amp;IF(C65="","",",")</f>
        <v>"21":2160,</v>
      </c>
      <c r="N64" s="158" t="str">
        <f t="shared" si="4"/>
        <v>"21":2160,</v>
      </c>
      <c r="O64" t="str">
        <f>IF(Test!R64&gt;0,""""&amp;Test!O64&amp;""""&amp;":"&amp;Test!R64,"")&amp;IF(O65="","",",")</f>
        <v>"21":2160,</v>
      </c>
      <c r="Z64" s="158" t="str">
        <f t="shared" si="5"/>
        <v>"21":2160,</v>
      </c>
      <c r="AA64" t="str">
        <f>IF(Test!AD64&gt;0,""""&amp;Test!AA64&amp;""""&amp;":"&amp;Test!AD64,"")&amp;IF(AA65="","",",")</f>
        <v>"21":2160,</v>
      </c>
    </row>
    <row r="65" spans="2:27">
      <c r="B65" s="158" t="str">
        <f t="shared" si="3"/>
        <v>"22":360,</v>
      </c>
      <c r="C65" t="str">
        <f>IF(Test!F65&gt;0,""""&amp;Test!C65&amp;""""&amp;":"&amp;Test!F65,"")&amp;IF(C66="","",",")</f>
        <v>"22":360,</v>
      </c>
      <c r="N65" s="158" t="str">
        <f t="shared" si="4"/>
        <v>"22":360,</v>
      </c>
      <c r="O65" t="str">
        <f>IF(Test!R65&gt;0,""""&amp;Test!O65&amp;""""&amp;":"&amp;Test!R65,"")&amp;IF(O66="","",",")</f>
        <v>"22":360,</v>
      </c>
      <c r="Z65" s="158" t="str">
        <f t="shared" si="5"/>
        <v>"22":360,</v>
      </c>
      <c r="AA65" t="str">
        <f>IF(Test!AD65&gt;0,""""&amp;Test!AA65&amp;""""&amp;":"&amp;Test!AD65,"")&amp;IF(AA66="","",",")</f>
        <v>"22":360,</v>
      </c>
    </row>
    <row r="66" spans="2:27">
      <c r="B66" s="158" t="str">
        <f t="shared" si="3"/>
        <v>"23":360,</v>
      </c>
      <c r="C66" t="str">
        <f>IF(Test!F66&gt;0,""""&amp;Test!C66&amp;""""&amp;":"&amp;Test!F66,"")&amp;IF(C67="","",",")</f>
        <v>"23":360,</v>
      </c>
      <c r="N66" s="158" t="str">
        <f t="shared" si="4"/>
        <v>"23":360,</v>
      </c>
      <c r="O66" t="str">
        <f>IF(Test!R66&gt;0,""""&amp;Test!O66&amp;""""&amp;":"&amp;Test!R66,"")&amp;IF(O67="","",",")</f>
        <v>"23":360,</v>
      </c>
      <c r="Z66" s="158" t="str">
        <f t="shared" si="5"/>
        <v>"23":360,</v>
      </c>
      <c r="AA66" t="str">
        <f>IF(Test!AD66&gt;0,""""&amp;Test!AA66&amp;""""&amp;":"&amp;Test!AD66,"")&amp;IF(AA67="","",",")</f>
        <v>"23":360,</v>
      </c>
    </row>
    <row r="67" spans="2:27">
      <c r="B67" s="158" t="str">
        <f t="shared" si="3"/>
        <v>"24":180,</v>
      </c>
      <c r="C67" t="str">
        <f>IF(Test!F67&gt;0,""""&amp;Test!C67&amp;""""&amp;":"&amp;Test!F67,"")&amp;IF(C68="","",",")</f>
        <v>"24":180,</v>
      </c>
      <c r="N67" s="158" t="str">
        <f t="shared" si="4"/>
        <v>"24":180,</v>
      </c>
      <c r="O67" t="str">
        <f>IF(Test!R67&gt;0,""""&amp;Test!O67&amp;""""&amp;":"&amp;Test!R67,"")&amp;IF(O68="","",",")</f>
        <v>"24":180,</v>
      </c>
      <c r="Z67" s="158" t="str">
        <f t="shared" si="5"/>
        <v>"24":180,</v>
      </c>
      <c r="AA67" t="str">
        <f>IF(Test!AD67&gt;0,""""&amp;Test!AA67&amp;""""&amp;":"&amp;Test!AD67,"")&amp;IF(AA68="","",",")</f>
        <v>"24":180,</v>
      </c>
    </row>
    <row r="68" spans="2:27">
      <c r="B68" s="158" t="str">
        <f t="shared" si="3"/>
        <v>"25":180,</v>
      </c>
      <c r="C68" t="str">
        <f>IF(Test!F68&gt;0,""""&amp;Test!C68&amp;""""&amp;":"&amp;Test!F68,"")&amp;IF(C69="","",",")</f>
        <v>"25":180,</v>
      </c>
      <c r="N68" s="158" t="str">
        <f t="shared" si="4"/>
        <v>"25":180,</v>
      </c>
      <c r="O68" t="str">
        <f>IF(Test!R68&gt;0,""""&amp;Test!O68&amp;""""&amp;":"&amp;Test!R68,"")&amp;IF(O69="","",",")</f>
        <v>"25":180,</v>
      </c>
      <c r="Z68" s="158" t="str">
        <f t="shared" si="5"/>
        <v>"25":180,</v>
      </c>
      <c r="AA68" t="str">
        <f>IF(Test!AD68&gt;0,""""&amp;Test!AA68&amp;""""&amp;":"&amp;Test!AD68,"")&amp;IF(AA69="","",",")</f>
        <v>"25":180,</v>
      </c>
    </row>
    <row r="69" spans="2:27">
      <c r="B69" s="158" t="str">
        <f t="shared" si="3"/>
        <v>"26":1762,</v>
      </c>
      <c r="C69" t="str">
        <f>IF(Test!F69&gt;0,""""&amp;Test!C69&amp;""""&amp;":"&amp;Test!F69,"")&amp;IF(C70="","",",")</f>
        <v>"26":1762,</v>
      </c>
      <c r="N69" s="158" t="str">
        <f t="shared" si="4"/>
        <v>"26":3262,</v>
      </c>
      <c r="O69" t="str">
        <f>IF(Test!R69&gt;0,""""&amp;Test!O69&amp;""""&amp;":"&amp;Test!R69,"")&amp;IF(O70="","",",")</f>
        <v>"26":3262,</v>
      </c>
      <c r="Z69" s="158" t="str">
        <f t="shared" si="5"/>
        <v>"26":1762,</v>
      </c>
      <c r="AA69" t="str">
        <f>IF(Test!AD69&gt;0,""""&amp;Test!AA69&amp;""""&amp;":"&amp;Test!AD69,"")&amp;IF(AA70="","",",")</f>
        <v>"26":1762,</v>
      </c>
    </row>
    <row r="70" spans="2:27">
      <c r="B70" s="158" t="str">
        <f t="shared" si="3"/>
        <v>"27":1762,</v>
      </c>
      <c r="C70" t="str">
        <f>IF(Test!F70&gt;0,""""&amp;Test!C70&amp;""""&amp;":"&amp;Test!F70,"")&amp;IF(C71="","",",")</f>
        <v>"27":1762,</v>
      </c>
      <c r="N70" s="158" t="str">
        <f t="shared" si="4"/>
        <v>"27":1762,</v>
      </c>
      <c r="O70" t="str">
        <f>IF(Test!R70&gt;0,""""&amp;Test!O70&amp;""""&amp;":"&amp;Test!R70,"")&amp;IF(O71="","",",")</f>
        <v>"27":1762,</v>
      </c>
      <c r="Z70" s="158" t="str">
        <f t="shared" si="5"/>
        <v>"27":1762,</v>
      </c>
      <c r="AA70" t="str">
        <f>IF(Test!AD70&gt;0,""""&amp;Test!AA70&amp;""""&amp;":"&amp;Test!AD70,"")&amp;IF(AA71="","",",")</f>
        <v>"27":1762,</v>
      </c>
    </row>
    <row r="71" spans="2:27">
      <c r="B71" s="158" t="str">
        <f t="shared" si="3"/>
        <v/>
      </c>
      <c r="C71" t="str">
        <f>IF(Test!F71&gt;0,""""&amp;Test!C71&amp;""""&amp;":"&amp;Test!F71,"")&amp;IF(C72="","",",")</f>
        <v>,</v>
      </c>
      <c r="N71" s="158" t="str">
        <f t="shared" si="4"/>
        <v/>
      </c>
      <c r="O71" t="str">
        <f>IF(Test!R71&gt;0,""""&amp;Test!O71&amp;""""&amp;":"&amp;Test!R71,"")&amp;IF(O72="","",",")</f>
        <v>,</v>
      </c>
      <c r="Z71" s="15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158" t="str">
        <f t="shared" si="3"/>
        <v/>
      </c>
      <c r="C72" t="str">
        <f>IF(Test!F72&gt;0,""""&amp;Test!C72&amp;""""&amp;":"&amp;Test!F72,"")&amp;IF(C73="","",",")</f>
        <v>,</v>
      </c>
      <c r="N72" s="158" t="str">
        <f t="shared" si="4"/>
        <v/>
      </c>
      <c r="O72" t="str">
        <f>IF(Test!R72&gt;0,""""&amp;Test!O72&amp;""""&amp;":"&amp;Test!R72,"")&amp;IF(O73="","",",")</f>
        <v>,</v>
      </c>
      <c r="Z72" s="15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158" t="str">
        <f t="shared" si="3"/>
        <v/>
      </c>
      <c r="C73" t="str">
        <f>IF(Test!F73&gt;0,""""&amp;Test!C73&amp;""""&amp;":"&amp;Test!F73,"")&amp;IF(C74="","",",")</f>
        <v>,</v>
      </c>
      <c r="N73" s="158" t="str">
        <f t="shared" si="4"/>
        <v/>
      </c>
      <c r="O73" t="str">
        <f>IF(Test!R73&gt;0,""""&amp;Test!O73&amp;""""&amp;":"&amp;Test!R73,"")&amp;IF(O74="","",",")</f>
        <v>,</v>
      </c>
      <c r="Z73" s="15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158" t="str">
        <f t="shared" si="3"/>
        <v/>
      </c>
      <c r="C74" t="str">
        <f>IF(Test!F74&gt;0,""""&amp;Test!C74&amp;""""&amp;":"&amp;Test!F74,"")&amp;IF(C75="","",",")</f>
        <v>,</v>
      </c>
      <c r="N74" s="158" t="str">
        <f t="shared" si="4"/>
        <v/>
      </c>
      <c r="O74" t="str">
        <f>IF(Test!R74&gt;0,""""&amp;Test!O74&amp;""""&amp;":"&amp;Test!R74,"")&amp;IF(O75="","",",")</f>
        <v>,</v>
      </c>
      <c r="Z74" s="15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158" t="str">
        <f t="shared" si="3"/>
        <v/>
      </c>
      <c r="C75" t="str">
        <f>IF(Test!F75&gt;0,""""&amp;Test!C75&amp;""""&amp;":"&amp;Test!F75,"")&amp;IF(C76="","",",")</f>
        <v>,</v>
      </c>
      <c r="N75" s="158" t="str">
        <f t="shared" si="4"/>
        <v/>
      </c>
      <c r="O75" t="str">
        <f>IF(Test!R75&gt;0,""""&amp;Test!O75&amp;""""&amp;":"&amp;Test!R75,"")&amp;IF(O76="","",",")</f>
        <v>,</v>
      </c>
      <c r="Z75" s="15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158" t="str">
        <f t="shared" si="3"/>
        <v/>
      </c>
      <c r="C76" t="str">
        <f>IF(Test!F76&gt;0,""""&amp;Test!C76&amp;""""&amp;":"&amp;Test!F76,"")&amp;IF(C77="","",",")</f>
        <v>,</v>
      </c>
      <c r="N76" s="158" t="str">
        <f t="shared" si="4"/>
        <v/>
      </c>
      <c r="O76" t="str">
        <f>IF(Test!R76&gt;0,""""&amp;Test!O76&amp;""""&amp;":"&amp;Test!R76,"")&amp;IF(O77="","",",")</f>
        <v>,</v>
      </c>
      <c r="Z76" s="15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158" t="str">
        <f t="shared" si="3"/>
        <v>"34":15000</v>
      </c>
      <c r="C77" t="str">
        <f>IF(Test!F77&gt;0,""""&amp;Test!C77&amp;""""&amp;":"&amp;Test!F77,"")&amp;IF(C78="","",",")</f>
        <v>"34":15000</v>
      </c>
      <c r="N77" s="158" t="str">
        <f t="shared" si="4"/>
        <v>"34":15000</v>
      </c>
      <c r="O77" t="str">
        <f>IF(Test!R77&gt;0,""""&amp;Test!O77&amp;""""&amp;":"&amp;Test!R77,"")&amp;IF(O78="","",",")</f>
        <v>"34":15000</v>
      </c>
      <c r="Z77" s="15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158" t="str">
        <f t="shared" si="3"/>
        <v/>
      </c>
      <c r="C78" t="str">
        <f>IF(Test!F78&gt;0,""""&amp;Test!C78&amp;""""&amp;":"&amp;Test!F78,"")&amp;IF(C79="","",",")</f>
        <v/>
      </c>
      <c r="N78" s="158" t="str">
        <f t="shared" si="4"/>
        <v/>
      </c>
      <c r="O78" t="str">
        <f>IF(Test!R78&gt;0,""""&amp;Test!O78&amp;""""&amp;":"&amp;Test!R78,"")&amp;IF(O79="","",",")</f>
        <v/>
      </c>
      <c r="Z78" s="15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158" t="str">
        <f t="shared" si="3"/>
        <v/>
      </c>
      <c r="C79" t="str">
        <f>IF(Test!F79&gt;0,""""&amp;Test!C79&amp;""""&amp;":"&amp;Test!F79,"")&amp;IF(C80="","",",")</f>
        <v/>
      </c>
      <c r="N79" s="158" t="str">
        <f t="shared" si="4"/>
        <v/>
      </c>
      <c r="O79" t="str">
        <f>IF(Test!R79&gt;0,""""&amp;Test!O79&amp;""""&amp;":"&amp;Test!R79,"")&amp;IF(O80="","",",")</f>
        <v/>
      </c>
      <c r="Z79" s="15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158" t="str">
        <f t="shared" si="3"/>
        <v/>
      </c>
      <c r="C80" t="str">
        <f>IF(Test!F80&gt;0,""""&amp;Test!C80&amp;""""&amp;":"&amp;Test!F80,"")&amp;IF(C81="","",",")</f>
        <v/>
      </c>
      <c r="N80" s="158" t="str">
        <f t="shared" si="4"/>
        <v/>
      </c>
      <c r="O80" t="str">
        <f>IF(Test!R80&gt;0,""""&amp;Test!O80&amp;""""&amp;":"&amp;Test!R80,"")&amp;IF(O81="","",",")</f>
        <v/>
      </c>
      <c r="Z80" s="158" t="str">
        <f t="shared" si="5"/>
        <v/>
      </c>
      <c r="AA80" t="str">
        <f>IF(Test!AD80&gt;0,""""&amp;Test!AA80&amp;""""&amp;":"&amp;Test!AD80,"")&amp;IF(AA81="","",",")</f>
        <v/>
      </c>
    </row>
    <row r="81" spans="2:27">
      <c r="B81" s="158" t="str">
        <f t="shared" si="3"/>
        <v/>
      </c>
      <c r="C81" t="str">
        <f>IF(Test!F81&gt;0,""""&amp;Test!C81&amp;""""&amp;":"&amp;Test!F81,"")&amp;IF(C82="","",",")</f>
        <v/>
      </c>
      <c r="N81" s="158" t="str">
        <f t="shared" si="4"/>
        <v/>
      </c>
      <c r="O81" t="str">
        <f>IF(Test!R81&gt;0,""""&amp;Test!O81&amp;""""&amp;":"&amp;Test!R81,"")&amp;IF(O82="","",",")</f>
        <v/>
      </c>
      <c r="Z81" s="158" t="str">
        <f t="shared" si="5"/>
        <v/>
      </c>
      <c r="AA81" t="str">
        <f>IF(Test!AD81&gt;0,""""&amp;Test!AA81&amp;""""&amp;":"&amp;Test!AD81,"")&amp;IF(AA82="","",",")</f>
        <v/>
      </c>
    </row>
    <row r="82" spans="2:27">
      <c r="B82" s="158" t="str">
        <f t="shared" si="3"/>
        <v/>
      </c>
      <c r="C82" t="str">
        <f>IF(Test!F82&gt;0,""""&amp;Test!C82&amp;""""&amp;":"&amp;Test!F82,"")&amp;IF(C83="","",",")</f>
        <v/>
      </c>
      <c r="N82" s="158" t="str">
        <f t="shared" si="4"/>
        <v/>
      </c>
      <c r="O82" t="str">
        <f>IF(Test!R82&gt;0,""""&amp;Test!O82&amp;""""&amp;":"&amp;Test!R82,"")&amp;IF(O83="","",",")</f>
        <v/>
      </c>
      <c r="Z82" s="158" t="str">
        <f t="shared" si="5"/>
        <v/>
      </c>
      <c r="AA82" t="str">
        <f>IF(Test!AD82&gt;0,""""&amp;Test!AA82&amp;""""&amp;":"&amp;Test!AD82,"")&amp;IF(AA83="","",",")</f>
        <v/>
      </c>
    </row>
    <row r="83" spans="2:27">
      <c r="B83" s="158" t="str">
        <f t="shared" si="3"/>
        <v/>
      </c>
      <c r="C83" t="str">
        <f>IF(Test!F83&gt;0,""""&amp;Test!C83&amp;""""&amp;":"&amp;Test!F83,"")&amp;IF(C84="","",",")</f>
        <v/>
      </c>
      <c r="N83" s="158" t="str">
        <f t="shared" si="4"/>
        <v/>
      </c>
      <c r="O83" t="str">
        <f>IF(Test!R83&gt;0,""""&amp;Test!O83&amp;""""&amp;":"&amp;Test!R83,"")&amp;IF(O84="","",",")</f>
        <v/>
      </c>
      <c r="Z83" s="158" t="str">
        <f t="shared" si="5"/>
        <v/>
      </c>
      <c r="AA83" t="str">
        <f>IF(Test!AD83&gt;0,""""&amp;Test!AA83&amp;""""&amp;":"&amp;Test!AD83,"")&amp;IF(AA84="","",",")</f>
        <v/>
      </c>
    </row>
    <row r="84" spans="2:27">
      <c r="B84" s="158" t="str">
        <f t="shared" si="3"/>
        <v/>
      </c>
      <c r="C84" t="str">
        <f>IF(Test!F84&gt;0,""""&amp;Test!C84&amp;""""&amp;":"&amp;Test!F84,"")&amp;IF(C85="","",",")</f>
        <v/>
      </c>
      <c r="N84" s="158" t="str">
        <f t="shared" si="4"/>
        <v/>
      </c>
      <c r="O84" t="str">
        <f>IF(Test!R84&gt;0,""""&amp;Test!O84&amp;""""&amp;":"&amp;Test!R84,"")&amp;IF(O85="","",",")</f>
        <v/>
      </c>
      <c r="Z84" s="158" t="str">
        <f t="shared" si="5"/>
        <v/>
      </c>
      <c r="AA84" t="str">
        <f>IF(Test!AD84&gt;0,""""&amp;Test!AA84&amp;""""&amp;":"&amp;Test!AD84,"")&amp;IF(AA85="","",",")</f>
        <v/>
      </c>
    </row>
    <row r="85" spans="2:27">
      <c r="B85" s="158" t="str">
        <f t="shared" si="3"/>
        <v/>
      </c>
      <c r="C85" t="str">
        <f>IF(Test!F85&gt;0,""""&amp;Test!C85&amp;""""&amp;":"&amp;Test!F85,"")&amp;IF(C86="","",",")</f>
        <v/>
      </c>
      <c r="N85" s="158" t="str">
        <f t="shared" si="4"/>
        <v/>
      </c>
      <c r="O85" t="str">
        <f>IF(Test!R85&gt;0,""""&amp;Test!O85&amp;""""&amp;":"&amp;Test!R85,"")&amp;IF(O86="","",",")</f>
        <v/>
      </c>
      <c r="Z85" s="158" t="str">
        <f t="shared" si="5"/>
        <v/>
      </c>
      <c r="AA85" t="str">
        <f>IF(Test!AD85&gt;0,""""&amp;Test!AA85&amp;""""&amp;":"&amp;Test!AD85,"")&amp;IF(AA86="","",",")</f>
        <v/>
      </c>
    </row>
    <row r="86" spans="2:27">
      <c r="B86" s="161" t="str">
        <f>IF(Test!B86="","",Test!B86)</f>
        <v/>
      </c>
      <c r="C86" s="162" t="str">
        <f>IF(AND(Test!F86="",Test!G86=""),"",","&amp;$A$5&amp;":["&amp;Test!F86&amp;IF(OR(Test!F86="",Test!G86=""),"",",")&amp;Test!G86&amp;"]")</f>
        <v/>
      </c>
      <c r="N86" s="161" t="str">
        <f>IF(Test!N86="","",Test!N86)</f>
        <v/>
      </c>
      <c r="O86" s="162" t="str">
        <f>IF(AND(Test!R86="",Test!S86=""),"",","&amp;$A$5&amp;":["&amp;Test!R86&amp;IF(OR(Test!R86="",Test!S86=""),"",",")&amp;Test!S86&amp;"]")</f>
        <v/>
      </c>
      <c r="Z86" s="161" t="str">
        <f>IF(Test!Z86="","",Test!Z86)</f>
        <v/>
      </c>
      <c r="AA86" s="162" t="str">
        <f>IF(AND(Test!AD86="",Test!AE86=""),"",","&amp;$A$5&amp;":["&amp;Test!AD86&amp;IF(OR(Test!AD86="",Test!AE86=""),"",",")&amp;Test!AE86&amp;"]")</f>
        <v/>
      </c>
    </row>
    <row r="90" spans="1:29">
      <c r="A90" s="157" t="str">
        <f>IF(Test!B90="","",$A$1&amp;":"&amp;""""&amp;Test!B90&amp;""""&amp;",")</f>
        <v>"title":"a",</v>
      </c>
      <c r="M90" s="164" t="str">
        <f>IF(Test!N90="","",$A$1&amp;":"&amp;""""&amp;Test!N90&amp;""""&amp;",")</f>
        <v>"title":"s",</v>
      </c>
      <c r="Y90" s="164" t="str">
        <f>IF(Test!AA90="","",$A$1&amp;":"&amp;""""&amp;Test!AA90&amp;""""&amp;",")</f>
        <v>"title":"1",</v>
      </c>
      <c r="AA90" s="157" t="str">
        <f>IF(Test!AC90="","",$A$1&amp;":"&amp;""""&amp;Test!AC90&amp;""""&amp;",")</f>
        <v>"title":"2",</v>
      </c>
      <c r="AC90" s="157" t="str">
        <f>IF(Test!AE90="","",$A$1&amp;":"&amp;""""&amp;Test!AE90&amp;""""&amp;",")</f>
        <v>"title":"3",</v>
      </c>
    </row>
    <row r="91" spans="1:29">
      <c r="A91" s="132" t="str">
        <f>$A$2&amp;":"&amp;Test!A92&amp;","</f>
        <v>"num":6,</v>
      </c>
      <c r="M91" s="132" t="str">
        <f>$A$2&amp;":"&amp;Test!M92&amp;","</f>
        <v>"num":7,</v>
      </c>
      <c r="Y91" s="132" t="str">
        <f>$A$2&amp;":"&amp;Test!AA91&amp;","</f>
        <v>"num":104,</v>
      </c>
      <c r="AA91" s="132" t="str">
        <f>$A$2&amp;":"&amp;Test!AC91&amp;","</f>
        <v>"num":105,</v>
      </c>
      <c r="AC91" s="132" t="str">
        <f>$A$2&amp;":"&amp;Test!AE91&amp;","</f>
        <v>"num":106,</v>
      </c>
    </row>
    <row r="92" spans="1:29">
      <c r="A92" s="132" t="str">
        <f>$A$3&amp;":"&amp;Test!B92&amp;","</f>
        <v>"id":31002,</v>
      </c>
      <c r="M92" s="132" t="str">
        <f>$A$3&amp;":"&amp;Test!N92&amp;","</f>
        <v>"id":13003,</v>
      </c>
      <c r="Y92" s="132" t="str">
        <f>$A$3&amp;":"&amp;Test!AA92&amp;","</f>
        <v>"id":71505,</v>
      </c>
      <c r="AA92" s="132" t="str">
        <f>$A$3&amp;":"&amp;Test!AC92&amp;","</f>
        <v>"id":71501,</v>
      </c>
      <c r="AC92" s="132" t="str">
        <f>$A$3&amp;":"&amp;Test!AE92&amp;","</f>
        <v>"id":71506,</v>
      </c>
    </row>
    <row r="93" spans="1:30">
      <c r="A93" s="132" t="str">
        <f>$A$4&amp;":"&amp;"["&amp;B93&amp;C93&amp;D93&amp;E93&amp;F93&amp;G93&amp;G94&amp;"],"</f>
        <v>"skills":[3100200,3100212,3100222,3100232,3100241,100111],</v>
      </c>
      <c r="B93" s="158">
        <f>IF(Test!B93="","",Test!B93)</f>
        <v>3100200</v>
      </c>
      <c r="C93" s="158" t="str">
        <f>IF(Test!C93="","",","&amp;Test!C93)</f>
        <v>,3100212</v>
      </c>
      <c r="D93" s="158" t="str">
        <f>IF(Test!D93="","",","&amp;Test!D93)</f>
        <v>,3100222</v>
      </c>
      <c r="E93" s="158" t="str">
        <f>IF(Test!E93="","",","&amp;Test!E93)</f>
        <v>,3100232</v>
      </c>
      <c r="F93" s="158" t="str">
        <f>IF(Test!F93="","",","&amp;Test!F93)</f>
        <v>,3100241</v>
      </c>
      <c r="G93" s="158" t="str">
        <f>IF(Test!G93="","",","&amp;Test!G93)</f>
        <v/>
      </c>
      <c r="M93" s="132" t="str">
        <f>$A$4&amp;":"&amp;"["&amp;N93&amp;O93&amp;P93&amp;Q93&amp;R93&amp;S93&amp;S94&amp;"],"</f>
        <v>"skills":[1300300,1300312,1300322,1300332,1300341,100311],</v>
      </c>
      <c r="N93" s="158">
        <f>IF(Test!N93="","",Test!N93)</f>
        <v>1300300</v>
      </c>
      <c r="O93" s="158" t="str">
        <f>IF(Test!O93="","",","&amp;Test!O93)</f>
        <v>,1300312</v>
      </c>
      <c r="P93" s="158" t="str">
        <f>IF(Test!P93="","",","&amp;Test!P93)</f>
        <v>,1300322</v>
      </c>
      <c r="Q93" s="158" t="str">
        <f>IF(Test!Q93="","",","&amp;Test!Q93)</f>
        <v>,1300332</v>
      </c>
      <c r="R93" s="158" t="str">
        <f>IF(Test!R93="","",","&amp;Test!R93)</f>
        <v>,1300341</v>
      </c>
      <c r="S93" s="158" t="str">
        <f>IF(Test!S93="","",","&amp;Test!S93)</f>
        <v/>
      </c>
      <c r="Y93" s="132" t="str">
        <f>$A$4&amp;":"&amp;"["&amp;Z93&amp;Z94&amp;"],"</f>
        <v>"skills":[7150501],</v>
      </c>
      <c r="Z93" s="158">
        <f>IF(Test!AA93,Test!AA93,"")</f>
        <v>7150501</v>
      </c>
      <c r="AA93" s="132" t="str">
        <f>$A$4&amp;":"&amp;"["&amp;AB93&amp;AB94&amp;"]"</f>
        <v>"skills":[7150101]</v>
      </c>
      <c r="AB93" s="158">
        <f>IF(Test!AC93,Test!AC93,"")</f>
        <v>7150101</v>
      </c>
      <c r="AC93" s="132" t="str">
        <f>$A$4&amp;":"&amp;"["&amp;AD93&amp;AD94&amp;"]"</f>
        <v>"skills":[7150601]</v>
      </c>
      <c r="AD93" s="158">
        <f>IF(Test!AE93,Test!AE93,"")</f>
        <v>7150601</v>
      </c>
    </row>
    <row r="94" spans="2:30">
      <c r="B94" s="158"/>
      <c r="C94" s="158"/>
      <c r="D94" s="158"/>
      <c r="E94" s="158"/>
      <c r="F94" s="158"/>
      <c r="G94" s="159" t="str">
        <f>IF(Test!G94="","",","&amp;Test!G94)</f>
        <v>,100111</v>
      </c>
      <c r="N94" s="158"/>
      <c r="O94" s="158"/>
      <c r="P94" s="158"/>
      <c r="Q94" s="158"/>
      <c r="R94" s="158"/>
      <c r="S94" s="159" t="str">
        <f>IF(Test!S94="","",","&amp;Test!S94)</f>
        <v>,100311</v>
      </c>
      <c r="Z94" s="158" t="str">
        <f>IF(Test!AA94,","&amp;Test!AA94,"")</f>
        <v/>
      </c>
      <c r="AB94" s="158" t="str">
        <f>IF(AA90="","",IF(Test!AC94,","&amp;Test!AC94,""))</f>
        <v/>
      </c>
      <c r="AD94" s="158" t="str">
        <f>IF(AC90="","",IF(Test!AE94,","&amp;Test!AE94,""))</f>
        <v/>
      </c>
    </row>
    <row r="95" spans="1:29">
      <c r="A95" s="132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"attrs":{"1":69891,"2":588731,"5":38105,"6":36498,"4":127,"18":11460,"19":1660,"20":2660,"21":3160,"22":360,"23":360,"24":180,"25":180,"26":1862,"27":1862,"34":15000}</v>
      </c>
      <c r="M95" s="132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"attrs":{"1":74357,"2":537311,"5":36125,"6":34692,"4":115,"18":11460,"19":1660,"20":5160,"21":2160,"22":360,"23":360,"24":180,"25":180,"26":1862,"27":1862,"34":15000}</v>
      </c>
      <c r="Y95" s="132" t="str">
        <f>$A$6&amp;":"&amp;"{"&amp;Z96&amp;Z97&amp;Z98&amp;Z99&amp;Z100&amp;Z101&amp;Z102&amp;Z103&amp;Z104&amp;Z105&amp;Z106&amp;"}"</f>
        <v>"attrs":{}</v>
      </c>
      <c r="AA95" s="166"/>
      <c r="AC95" s="166"/>
    </row>
    <row r="96" spans="1:27">
      <c r="A96" s="132" t="str">
        <f>IF(B126="","",","&amp;B126)</f>
        <v>,"passive_skills":[]</v>
      </c>
      <c r="B96" s="158" t="str">
        <f>IF(C96=",","",C96)</f>
        <v>"1":69891,</v>
      </c>
      <c r="C96" t="str">
        <f>IF(Test!F96&gt;0,""""&amp;Test!C96&amp;""""&amp;":"&amp;Test!F96,"")&amp;IF(C97="","",",")</f>
        <v>"1":69891,</v>
      </c>
      <c r="M96" s="132" t="str">
        <f>IF(N126="","",","&amp;N126)</f>
        <v>,"passive_skills":[]</v>
      </c>
      <c r="N96" s="158" t="str">
        <f>IF(O96=",","",O96)</f>
        <v>"1":74357,</v>
      </c>
      <c r="O96" t="str">
        <f>IF(Test!R96&gt;0,""""&amp;Test!O96&amp;""""&amp;":"&amp;Test!R96,"")&amp;IF(O97="","",",")</f>
        <v>"1":74357,</v>
      </c>
      <c r="Y96" s="132" t="str">
        <f>IF(Z107="","",","&amp;Z107)</f>
        <v/>
      </c>
      <c r="Z96" s="158" t="str">
        <f t="shared" ref="Z96:Z106" si="6">IF(AA96=",","",AA96)</f>
        <v/>
      </c>
      <c r="AA96" s="167" t="str">
        <f>IF(Test!AD96&gt;0,""""&amp;Test!AA96&amp;""""&amp;":"&amp;Test!AD96,"")&amp;IF(AA97="","",",")</f>
        <v/>
      </c>
    </row>
    <row r="97" spans="2:27">
      <c r="B97" s="158" t="str">
        <f t="shared" ref="B97:B125" si="7">IF(C97=",","",C97)</f>
        <v>"2":588731,</v>
      </c>
      <c r="C97" t="str">
        <f>IF(Test!F97&gt;0,""""&amp;Test!C97&amp;""""&amp;":"&amp;Test!F97,"")&amp;IF(C98="","",",")</f>
        <v>"2":588731,</v>
      </c>
      <c r="N97" s="158" t="str">
        <f t="shared" ref="N97:N125" si="8">IF(O97=",","",O97)</f>
        <v>"2":537311,</v>
      </c>
      <c r="O97" t="str">
        <f>IF(Test!R97&gt;0,""""&amp;Test!O97&amp;""""&amp;":"&amp;Test!R97,"")&amp;IF(O98="","",",")</f>
        <v>"2":537311,</v>
      </c>
      <c r="Z97" s="158" t="str">
        <f t="shared" si="6"/>
        <v/>
      </c>
      <c r="AA97" s="167" t="str">
        <f>IF(Test!AD97&gt;0,""""&amp;Test!AA97&amp;""""&amp;":"&amp;Test!AD97,"")&amp;IF(AA98="","",",")</f>
        <v/>
      </c>
    </row>
    <row r="98" spans="2:27">
      <c r="B98" s="158" t="str">
        <f t="shared" si="7"/>
        <v>"5":38105,</v>
      </c>
      <c r="C98" t="str">
        <f>IF(Test!F98&gt;0,""""&amp;Test!C98&amp;""""&amp;":"&amp;Test!F98,"")&amp;IF(C99="","",",")</f>
        <v>"5":38105,</v>
      </c>
      <c r="N98" s="158" t="str">
        <f t="shared" si="8"/>
        <v>"5":36125,</v>
      </c>
      <c r="O98" t="str">
        <f>IF(Test!R98&gt;0,""""&amp;Test!O98&amp;""""&amp;":"&amp;Test!R98,"")&amp;IF(O99="","",",")</f>
        <v>"5":36125,</v>
      </c>
      <c r="Z98" s="158" t="str">
        <f t="shared" si="6"/>
        <v/>
      </c>
      <c r="AA98" s="167" t="str">
        <f>IF(Test!AD98&gt;0,""""&amp;Test!AA98&amp;""""&amp;":"&amp;Test!AD98,"")&amp;IF(AA99="","",",")</f>
        <v/>
      </c>
    </row>
    <row r="99" spans="2:27">
      <c r="B99" s="158" t="str">
        <f t="shared" si="7"/>
        <v>"6":36498,</v>
      </c>
      <c r="C99" t="str">
        <f>IF(Test!F99&gt;0,""""&amp;Test!C99&amp;""""&amp;":"&amp;Test!F99,"")&amp;IF(C100="","",",")</f>
        <v>"6":36498,</v>
      </c>
      <c r="N99" s="158" t="str">
        <f t="shared" si="8"/>
        <v>"6":34692,</v>
      </c>
      <c r="O99" t="str">
        <f>IF(Test!R99&gt;0,""""&amp;Test!O99&amp;""""&amp;":"&amp;Test!R99,"")&amp;IF(O100="","",",")</f>
        <v>"6":34692,</v>
      </c>
      <c r="Z99" s="158" t="str">
        <f t="shared" si="6"/>
        <v/>
      </c>
      <c r="AA99" s="167" t="str">
        <f>IF(Test!AD99&gt;0,""""&amp;Test!AA99&amp;""""&amp;":"&amp;Test!AD99,"")&amp;IF(AA100="","",",")</f>
        <v/>
      </c>
    </row>
    <row r="100" spans="1:27">
      <c r="A100" s="163" t="str">
        <f>CONCATENATE(A101,"{",A90,A91,A92,A93,A94,A95,A96,"}")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</v>
      </c>
      <c r="B100" s="158" t="str">
        <f t="shared" si="7"/>
        <v>"4":127,</v>
      </c>
      <c r="C100" t="str">
        <f>IF(Test!F100&gt;0,""""&amp;Test!C100&amp;""""&amp;":"&amp;Test!F100,"")&amp;IF(C101="","",",")</f>
        <v>"4":127,</v>
      </c>
      <c r="M100" s="160" t="str">
        <f>CONCATENATE(M101,"{",M90,M91,M92,M93,M94,M95,M96,"}")</f>
        <v>,{"title":"s","num":7,"id":13003,"skills":[1300300,1300312,1300322,1300332,1300341,100311],"attrs":{"1":74357,"2":537311,"5":36125,"6":34692,"4":115,"18":11460,"19":1660,"20":5160,"21":2160,"22":360,"23":360,"24":180,"25":180,"26":1862,"27":1862,"34":15000},"passive_skills":[]}</v>
      </c>
      <c r="N100" s="158" t="str">
        <f t="shared" si="8"/>
        <v>"4":115,</v>
      </c>
      <c r="O100" t="str">
        <f>IF(Test!R100&gt;0,""""&amp;Test!O100&amp;""""&amp;":"&amp;Test!R100,"")&amp;IF(O101="","",",")</f>
        <v>"4":115,</v>
      </c>
      <c r="Y100" s="160" t="str">
        <f>CONCATENATE(Y101,"{",Y90,Y91,Y92,Y93,Y94,Y95,Y96,"}")&amp;IF(AA90="","",CONCATENATE(",{",AA90,AA91,AA92,AA93,AA94,"}"))&amp;IF(AC90="","",CONCATENATE(",{",AC90,AC91,AC92,AC93,AC94,"}"))</f>
        <v>,{"title":"1","num":104,"id":71505,"skills":[7150501],"attrs":{}},{"title":"2","num":105,"id":71501,"skills":[7150101]},{"title":"3","num":106,"id":71506,"skills":[7150601]}</v>
      </c>
      <c r="Z100" s="158" t="str">
        <f t="shared" si="6"/>
        <v/>
      </c>
      <c r="AA100" s="167" t="str">
        <f>IF(Test!AD100&gt;0,""""&amp;Test!AA100&amp;""""&amp;":"&amp;Test!AD100,"")&amp;IF(AA101="","",",")</f>
        <v/>
      </c>
    </row>
    <row r="101" spans="2:27">
      <c r="B101" s="158" t="str">
        <f t="shared" si="7"/>
        <v>"18":11460,</v>
      </c>
      <c r="C101" t="str">
        <f>IF(Test!F101&gt;0,""""&amp;Test!C101&amp;""""&amp;":"&amp;Test!F101,"")&amp;IF(C102="","",",")</f>
        <v>"18":11460,</v>
      </c>
      <c r="M101" s="165" t="str">
        <f>IF(A90="","",",")</f>
        <v>,</v>
      </c>
      <c r="N101" s="158" t="str">
        <f t="shared" si="8"/>
        <v>"18":11460,</v>
      </c>
      <c r="O101" t="str">
        <f>IF(Test!R101&gt;0,""""&amp;Test!O101&amp;""""&amp;":"&amp;Test!R101,"")&amp;IF(O102="","",",")</f>
        <v>"18":11460,</v>
      </c>
      <c r="Y101" s="165" t="str">
        <f>","</f>
        <v>,</v>
      </c>
      <c r="Z101" s="158" t="str">
        <f t="shared" si="6"/>
        <v/>
      </c>
      <c r="AA101" s="167" t="str">
        <f>IF(Test!AD101&gt;0,""""&amp;Test!AA101&amp;""""&amp;":"&amp;Test!AD101,"")&amp;IF(AA102="","",",")</f>
        <v/>
      </c>
    </row>
    <row r="102" spans="2:27">
      <c r="B102" s="158" t="str">
        <f t="shared" si="7"/>
        <v>"19":1660,</v>
      </c>
      <c r="C102" t="str">
        <f>IF(Test!F102&gt;0,""""&amp;Test!C102&amp;""""&amp;":"&amp;Test!F102,"")&amp;IF(C103="","",",")</f>
        <v>"19":1660,</v>
      </c>
      <c r="N102" s="158" t="str">
        <f t="shared" si="8"/>
        <v>"19":1660,</v>
      </c>
      <c r="O102" t="str">
        <f>IF(Test!R102&gt;0,""""&amp;Test!O102&amp;""""&amp;":"&amp;Test!R102,"")&amp;IF(O103="","",",")</f>
        <v>"19":1660,</v>
      </c>
      <c r="Z102" s="158" t="str">
        <f t="shared" si="6"/>
        <v/>
      </c>
      <c r="AA102" s="167" t="str">
        <f>IF(Test!AD102&gt;0,""""&amp;Test!AA102&amp;""""&amp;":"&amp;Test!AD102,"")&amp;IF(AA103="","",",")</f>
        <v/>
      </c>
    </row>
    <row r="103" spans="2:27">
      <c r="B103" s="158" t="str">
        <f t="shared" si="7"/>
        <v>"20":2660,</v>
      </c>
      <c r="C103" t="str">
        <f>IF(Test!F103&gt;0,""""&amp;Test!C103&amp;""""&amp;":"&amp;Test!F103,"")&amp;IF(C104="","",",")</f>
        <v>"20":2660,</v>
      </c>
      <c r="N103" s="158" t="str">
        <f t="shared" si="8"/>
        <v>"20":5160,</v>
      </c>
      <c r="O103" t="str">
        <f>IF(Test!R103&gt;0,""""&amp;Test!O103&amp;""""&amp;":"&amp;Test!R103,"")&amp;IF(O104="","",",")</f>
        <v>"20":5160,</v>
      </c>
      <c r="Z103" s="158" t="str">
        <f t="shared" si="6"/>
        <v/>
      </c>
      <c r="AA103" s="167" t="str">
        <f>IF(Test!AD103&gt;0,""""&amp;Test!AA103&amp;""""&amp;":"&amp;Test!AD103,"")&amp;IF(AA104="","",",")</f>
        <v/>
      </c>
    </row>
    <row r="104" spans="2:27">
      <c r="B104" s="158" t="str">
        <f t="shared" si="7"/>
        <v>"21":3160,</v>
      </c>
      <c r="C104" t="str">
        <f>IF(Test!F104&gt;0,""""&amp;Test!C104&amp;""""&amp;":"&amp;Test!F104,"")&amp;IF(C105="","",",")</f>
        <v>"21":3160,</v>
      </c>
      <c r="N104" s="158" t="str">
        <f t="shared" si="8"/>
        <v>"21":2160,</v>
      </c>
      <c r="O104" t="str">
        <f>IF(Test!R104&gt;0,""""&amp;Test!O104&amp;""""&amp;":"&amp;Test!R104,"")&amp;IF(O105="","",",")</f>
        <v>"21":2160,</v>
      </c>
      <c r="Z104" s="158" t="str">
        <f t="shared" si="6"/>
        <v/>
      </c>
      <c r="AA104" s="167" t="str">
        <f>IF(Test!AD104&gt;0,""""&amp;Test!AA104&amp;""""&amp;":"&amp;Test!AD104,"")&amp;IF(AA105="","",",")</f>
        <v/>
      </c>
    </row>
    <row r="105" spans="2:27">
      <c r="B105" s="158" t="str">
        <f t="shared" si="7"/>
        <v>"22":360,</v>
      </c>
      <c r="C105" t="str">
        <f>IF(Test!F105&gt;0,""""&amp;Test!C105&amp;""""&amp;":"&amp;Test!F105,"")&amp;IF(C106="","",",")</f>
        <v>"22":360,</v>
      </c>
      <c r="N105" s="158" t="str">
        <f t="shared" si="8"/>
        <v>"22":360,</v>
      </c>
      <c r="O105" t="str">
        <f>IF(Test!R105&gt;0,""""&amp;Test!O105&amp;""""&amp;":"&amp;Test!R105,"")&amp;IF(O106="","",",")</f>
        <v>"22":360,</v>
      </c>
      <c r="Z105" s="158" t="str">
        <f t="shared" si="6"/>
        <v/>
      </c>
      <c r="AA105" s="167" t="str">
        <f>IF(Test!AD105&gt;0,""""&amp;Test!AA105&amp;""""&amp;":"&amp;Test!AD105,"")&amp;IF(AA106="","",",")</f>
        <v/>
      </c>
    </row>
    <row r="106" spans="2:27">
      <c r="B106" s="158" t="str">
        <f t="shared" si="7"/>
        <v>"23":360,</v>
      </c>
      <c r="C106" t="str">
        <f>IF(Test!F106&gt;0,""""&amp;Test!C106&amp;""""&amp;":"&amp;Test!F106,"")&amp;IF(C107="","",",")</f>
        <v>"23":360,</v>
      </c>
      <c r="N106" s="158" t="str">
        <f t="shared" si="8"/>
        <v>"23":360,</v>
      </c>
      <c r="O106" t="str">
        <f>IF(Test!R106&gt;0,""""&amp;Test!O106&amp;""""&amp;":"&amp;Test!R106,"")&amp;IF(O107="","",",")</f>
        <v>"23":360,</v>
      </c>
      <c r="Z106" s="158" t="str">
        <f t="shared" si="6"/>
        <v/>
      </c>
      <c r="AA106" s="167" t="str">
        <f>IF(Test!AD106&gt;0,""""&amp;Test!AA106&amp;""""&amp;":"&amp;Test!AD106,"")&amp;IF(AA107="","",",")</f>
        <v/>
      </c>
    </row>
    <row r="107" spans="2:26">
      <c r="B107" s="158" t="str">
        <f t="shared" si="7"/>
        <v>"24":180,</v>
      </c>
      <c r="C107" t="str">
        <f>IF(Test!F107&gt;0,""""&amp;Test!C107&amp;""""&amp;":"&amp;Test!F107,"")&amp;IF(C108="","",",")</f>
        <v>"24":180,</v>
      </c>
      <c r="N107" s="158" t="str">
        <f t="shared" si="8"/>
        <v>"24":180,</v>
      </c>
      <c r="O107" t="str">
        <f>IF(Test!R107&gt;0,""""&amp;Test!O107&amp;""""&amp;":"&amp;Test!R107,"")&amp;IF(O108="","",",")</f>
        <v>"24":180,</v>
      </c>
      <c r="Z107" s="161" t="str">
        <f>IF(Test!Z107="","",Test!Z107)</f>
        <v/>
      </c>
    </row>
    <row r="108" spans="2:26">
      <c r="B108" s="158" t="str">
        <f t="shared" si="7"/>
        <v>"25":180,</v>
      </c>
      <c r="C108" t="str">
        <f>IF(Test!F108&gt;0,""""&amp;Test!C108&amp;""""&amp;":"&amp;Test!F108,"")&amp;IF(C109="","",",")</f>
        <v>"25":180,</v>
      </c>
      <c r="N108" s="158" t="str">
        <f t="shared" si="8"/>
        <v>"25":180,</v>
      </c>
      <c r="O108" t="str">
        <f>IF(Test!R108&gt;0,""""&amp;Test!O108&amp;""""&amp;":"&amp;Test!R108,"")&amp;IF(O109="","",",")</f>
        <v>"25":180,</v>
      </c>
      <c r="Z108" s="167"/>
    </row>
    <row r="109" spans="2:26">
      <c r="B109" s="158" t="str">
        <f t="shared" si="7"/>
        <v>"26":1862,</v>
      </c>
      <c r="C109" t="str">
        <f>IF(Test!F109&gt;0,""""&amp;Test!C109&amp;""""&amp;":"&amp;Test!F109,"")&amp;IF(C110="","",",")</f>
        <v>"26":1862,</v>
      </c>
      <c r="N109" s="158" t="str">
        <f t="shared" si="8"/>
        <v>"26":1862,</v>
      </c>
      <c r="O109" t="str">
        <f>IF(Test!R109&gt;0,""""&amp;Test!O109&amp;""""&amp;":"&amp;Test!R109,"")&amp;IF(O110="","",",")</f>
        <v>"26":1862,</v>
      </c>
      <c r="Z109" s="167"/>
    </row>
    <row r="110" spans="2:26">
      <c r="B110" s="158" t="str">
        <f t="shared" si="7"/>
        <v>"27":1862,</v>
      </c>
      <c r="C110" t="str">
        <f>IF(Test!F110&gt;0,""""&amp;Test!C110&amp;""""&amp;":"&amp;Test!F110,"")&amp;IF(C111="","",",")</f>
        <v>"27":1862,</v>
      </c>
      <c r="N110" s="158" t="str">
        <f t="shared" si="8"/>
        <v>"27":1862,</v>
      </c>
      <c r="O110" t="str">
        <f>IF(Test!R110&gt;0,""""&amp;Test!O110&amp;""""&amp;":"&amp;Test!R110,"")&amp;IF(O111="","",",")</f>
        <v>"27":1862,</v>
      </c>
      <c r="Z110" s="167"/>
    </row>
    <row r="111" spans="2:26">
      <c r="B111" s="158" t="str">
        <f t="shared" si="7"/>
        <v/>
      </c>
      <c r="C111" t="str">
        <f>IF(Test!F111&gt;0,""""&amp;Test!C111&amp;""""&amp;":"&amp;Test!F111,"")&amp;IF(C112="","",",")</f>
        <v>,</v>
      </c>
      <c r="N111" s="158" t="str">
        <f t="shared" si="8"/>
        <v/>
      </c>
      <c r="O111" t="str">
        <f>IF(Test!R111&gt;0,""""&amp;Test!O111&amp;""""&amp;":"&amp;Test!R111,"")&amp;IF(O112="","",",")</f>
        <v>,</v>
      </c>
      <c r="Z111" s="167"/>
    </row>
    <row r="112" spans="2:26">
      <c r="B112" s="158" t="str">
        <f t="shared" si="7"/>
        <v/>
      </c>
      <c r="C112" t="str">
        <f>IF(Test!F112&gt;0,""""&amp;Test!C112&amp;""""&amp;":"&amp;Test!F112,"")&amp;IF(C113="","",",")</f>
        <v>,</v>
      </c>
      <c r="N112" s="158" t="str">
        <f t="shared" si="8"/>
        <v/>
      </c>
      <c r="O112" t="str">
        <f>IF(Test!R112&gt;0,""""&amp;Test!O112&amp;""""&amp;":"&amp;Test!R112,"")&amp;IF(O113="","",",")</f>
        <v>,</v>
      </c>
      <c r="Z112" s="167"/>
    </row>
    <row r="113" spans="2:26">
      <c r="B113" s="158" t="str">
        <f t="shared" si="7"/>
        <v/>
      </c>
      <c r="C113" t="str">
        <f>IF(Test!F113&gt;0,""""&amp;Test!C113&amp;""""&amp;":"&amp;Test!F113,"")&amp;IF(C114="","",",")</f>
        <v>,</v>
      </c>
      <c r="N113" s="158" t="str">
        <f t="shared" si="8"/>
        <v/>
      </c>
      <c r="O113" t="str">
        <f>IF(Test!R113&gt;0,""""&amp;Test!O113&amp;""""&amp;":"&amp;Test!R113,"")&amp;IF(O114="","",",")</f>
        <v>,</v>
      </c>
      <c r="Z113" s="167"/>
    </row>
    <row r="114" spans="2:26">
      <c r="B114" s="158" t="str">
        <f t="shared" si="7"/>
        <v/>
      </c>
      <c r="C114" t="str">
        <f>IF(Test!F114&gt;0,""""&amp;Test!C114&amp;""""&amp;":"&amp;Test!F114,"")&amp;IF(C115="","",",")</f>
        <v>,</v>
      </c>
      <c r="N114" s="158" t="str">
        <f t="shared" si="8"/>
        <v/>
      </c>
      <c r="O114" t="str">
        <f>IF(Test!R114&gt;0,""""&amp;Test!O114&amp;""""&amp;":"&amp;Test!R114,"")&amp;IF(O115="","",",")</f>
        <v>,</v>
      </c>
      <c r="Z114" s="167"/>
    </row>
    <row r="115" spans="2:26">
      <c r="B115" s="158" t="str">
        <f t="shared" si="7"/>
        <v/>
      </c>
      <c r="C115" t="str">
        <f>IF(Test!F115&gt;0,""""&amp;Test!C115&amp;""""&amp;":"&amp;Test!F115,"")&amp;IF(C116="","",",")</f>
        <v>,</v>
      </c>
      <c r="N115" s="158" t="str">
        <f t="shared" si="8"/>
        <v/>
      </c>
      <c r="O115" t="str">
        <f>IF(Test!R115&gt;0,""""&amp;Test!O115&amp;""""&amp;":"&amp;Test!R115,"")&amp;IF(O116="","",",")</f>
        <v>,</v>
      </c>
      <c r="Z115" s="158"/>
    </row>
    <row r="116" spans="2:26">
      <c r="B116" s="158" t="str">
        <f t="shared" si="7"/>
        <v/>
      </c>
      <c r="C116" t="str">
        <f>IF(Test!F116&gt;0,""""&amp;Test!C116&amp;""""&amp;":"&amp;Test!F116,"")&amp;IF(C117="","",",")</f>
        <v>,</v>
      </c>
      <c r="N116" s="158" t="str">
        <f t="shared" si="8"/>
        <v/>
      </c>
      <c r="O116" t="str">
        <f>IF(Test!R116&gt;0,""""&amp;Test!O116&amp;""""&amp;":"&amp;Test!R116,"")&amp;IF(O117="","",",")</f>
        <v>,</v>
      </c>
      <c r="Z116" s="158"/>
    </row>
    <row r="117" spans="2:26">
      <c r="B117" s="158" t="str">
        <f t="shared" si="7"/>
        <v>"34":15000</v>
      </c>
      <c r="C117" t="str">
        <f>IF(Test!F117&gt;0,""""&amp;Test!C117&amp;""""&amp;":"&amp;Test!F117,"")&amp;IF(C118="","",",")</f>
        <v>"34":15000</v>
      </c>
      <c r="N117" s="158" t="str">
        <f t="shared" si="8"/>
        <v>"34":15000</v>
      </c>
      <c r="O117" t="str">
        <f>IF(Test!R117&gt;0,""""&amp;Test!O117&amp;""""&amp;":"&amp;Test!R117,"")&amp;IF(O118="","",",")</f>
        <v>"34":15000</v>
      </c>
      <c r="Z117" s="158"/>
    </row>
    <row r="118" spans="2:26">
      <c r="B118" s="158" t="str">
        <f t="shared" si="7"/>
        <v/>
      </c>
      <c r="C118" t="str">
        <f>IF(Test!F118&gt;0,""""&amp;Test!C118&amp;""""&amp;":"&amp;Test!F118,"")&amp;IF(C119="","",",")</f>
        <v/>
      </c>
      <c r="N118" s="158" t="str">
        <f t="shared" si="8"/>
        <v/>
      </c>
      <c r="O118" t="str">
        <f>IF(Test!R118&gt;0,""""&amp;Test!O118&amp;""""&amp;":"&amp;Test!R118,"")&amp;IF(O119="","",",")</f>
        <v/>
      </c>
      <c r="Z118" s="158"/>
    </row>
    <row r="119" spans="2:26">
      <c r="B119" s="158" t="str">
        <f t="shared" si="7"/>
        <v/>
      </c>
      <c r="C119" t="str">
        <f>IF(Test!F119&gt;0,""""&amp;Test!C119&amp;""""&amp;":"&amp;Test!F119,"")&amp;IF(C120="","",",")</f>
        <v/>
      </c>
      <c r="N119" s="158" t="str">
        <f t="shared" si="8"/>
        <v/>
      </c>
      <c r="O119" t="str">
        <f>IF(Test!R119&gt;0,""""&amp;Test!O119&amp;""""&amp;":"&amp;Test!R119,"")&amp;IF(O120="","",",")</f>
        <v/>
      </c>
      <c r="Z119" s="158"/>
    </row>
    <row r="120" spans="2:26">
      <c r="B120" s="158" t="str">
        <f t="shared" si="7"/>
        <v/>
      </c>
      <c r="C120" t="str">
        <f>IF(Test!F120&gt;0,""""&amp;Test!C120&amp;""""&amp;":"&amp;Test!F120,"")&amp;IF(C121="","",",")</f>
        <v/>
      </c>
      <c r="N120" s="158" t="str">
        <f t="shared" si="8"/>
        <v/>
      </c>
      <c r="O120" t="str">
        <f>IF(Test!R120&gt;0,""""&amp;Test!O120&amp;""""&amp;":"&amp;Test!R120,"")&amp;IF(O121="","",",")</f>
        <v/>
      </c>
      <c r="Z120" s="158"/>
    </row>
    <row r="121" spans="2:26">
      <c r="B121" s="158" t="str">
        <f t="shared" si="7"/>
        <v/>
      </c>
      <c r="C121" t="str">
        <f>IF(Test!F121&gt;0,""""&amp;Test!C121&amp;""""&amp;":"&amp;Test!F121,"")&amp;IF(C122="","",",")</f>
        <v/>
      </c>
      <c r="N121" s="158" t="str">
        <f t="shared" si="8"/>
        <v/>
      </c>
      <c r="O121" t="str">
        <f>IF(Test!R121&gt;0,""""&amp;Test!O121&amp;""""&amp;":"&amp;Test!R121,"")&amp;IF(O122="","",",")</f>
        <v/>
      </c>
      <c r="Z121" s="158"/>
    </row>
    <row r="122" spans="2:26">
      <c r="B122" s="158" t="str">
        <f t="shared" si="7"/>
        <v/>
      </c>
      <c r="C122" t="str">
        <f>IF(Test!F122&gt;0,""""&amp;Test!C122&amp;""""&amp;":"&amp;Test!F122,"")&amp;IF(C123="","",",")</f>
        <v/>
      </c>
      <c r="N122" s="158" t="str">
        <f t="shared" si="8"/>
        <v/>
      </c>
      <c r="O122" t="str">
        <f>IF(Test!R122&gt;0,""""&amp;Test!O122&amp;""""&amp;":"&amp;Test!R122,"")&amp;IF(O123="","",",")</f>
        <v/>
      </c>
      <c r="Z122" s="158"/>
    </row>
    <row r="123" spans="2:26">
      <c r="B123" s="158" t="str">
        <f t="shared" si="7"/>
        <v/>
      </c>
      <c r="C123" t="str">
        <f>IF(Test!F123&gt;0,""""&amp;Test!C123&amp;""""&amp;":"&amp;Test!F123,"")&amp;IF(C124="","",",")</f>
        <v/>
      </c>
      <c r="N123" s="158" t="str">
        <f t="shared" si="8"/>
        <v/>
      </c>
      <c r="O123" t="str">
        <f>IF(Test!R123&gt;0,""""&amp;Test!O123&amp;""""&amp;":"&amp;Test!R123,"")&amp;IF(O124="","",",")</f>
        <v/>
      </c>
      <c r="Z123" s="158"/>
    </row>
    <row r="124" spans="2:26">
      <c r="B124" s="158" t="str">
        <f t="shared" si="7"/>
        <v/>
      </c>
      <c r="C124" t="str">
        <f>IF(Test!F124&gt;0,""""&amp;Test!C124&amp;""""&amp;":"&amp;Test!F124,"")&amp;IF(C125="","",",")</f>
        <v/>
      </c>
      <c r="N124" s="158" t="str">
        <f t="shared" si="8"/>
        <v/>
      </c>
      <c r="O124" t="str">
        <f>IF(Test!R124&gt;0,""""&amp;Test!O124&amp;""""&amp;":"&amp;Test!R124,"")&amp;IF(O125="","",",")</f>
        <v/>
      </c>
      <c r="Z124" s="158"/>
    </row>
    <row r="125" spans="2:26">
      <c r="B125" s="158" t="str">
        <f t="shared" si="7"/>
        <v/>
      </c>
      <c r="C125" t="str">
        <f>IF(Test!F125&gt;0,""""&amp;Test!C125&amp;""""&amp;":"&amp;Test!F125,"")&amp;IF(C126="","",",")</f>
        <v/>
      </c>
      <c r="N125" s="158" t="str">
        <f t="shared" si="8"/>
        <v/>
      </c>
      <c r="O125" t="str">
        <f>IF(Test!R125&gt;0,""""&amp;Test!O125&amp;""""&amp;":"&amp;Test!R125,"")&amp;IF(O126="","",",")</f>
        <v/>
      </c>
      <c r="Z125" s="158"/>
    </row>
    <row r="126" spans="2:26">
      <c r="B126" s="161" t="str">
        <f>IF(Test!B126="","",Test!B126)</f>
        <v>"passive_skills":[]</v>
      </c>
      <c r="C126" s="162" t="str">
        <f>IF(AND(Test!F126="",Test!G126=""),"",","&amp;$A$5&amp;":["&amp;Test!F126&amp;IF(OR(Test!F126="",Test!G126=""),"",",")&amp;Test!G126&amp;"]")</f>
        <v/>
      </c>
      <c r="N126" s="161" t="str">
        <f>IF(Test!N126="","",Test!N126)</f>
        <v>"passive_skills":[]</v>
      </c>
      <c r="O126" s="162" t="str">
        <f>IF(AND(Test!R126="",Test!S126=""),"",","&amp;$A$5&amp;":["&amp;Test!R126&amp;IF(OR(Test!R126="",Test!S126=""),"",",")&amp;Test!S126&amp;"]")</f>
        <v/>
      </c>
      <c r="Z126" s="161" t="str">
        <f>IF(Test!Z126="","",Test!Z126)</f>
        <v/>
      </c>
    </row>
    <row r="130" spans="1:25">
      <c r="A130" s="157" t="str">
        <f>IF(Test!B130="","",$A$1&amp;":"&amp;""""&amp;Test!B130&amp;""""&amp;",")</f>
        <v>"title":"z",</v>
      </c>
      <c r="M130" s="164" t="str">
        <f>IF(Test!N130="","",$A$1&amp;":"&amp;""""&amp;Test!N130&amp;""""&amp;",")</f>
        <v>"title":"x",</v>
      </c>
      <c r="Y130" s="164" t="str">
        <f>IF(Test!Z130="","",$A$1&amp;":"&amp;""""&amp;Test!Z130&amp;""""&amp;",")</f>
        <v>"title":"c",</v>
      </c>
    </row>
    <row r="131" spans="1:25">
      <c r="A131" s="132" t="str">
        <f>$A$2&amp;":"&amp;Test!A132&amp;","</f>
        <v>"num":8,</v>
      </c>
      <c r="M131" s="132" t="str">
        <f>$A$2&amp;":"&amp;Test!M132&amp;","</f>
        <v>"num":9,</v>
      </c>
      <c r="Y131" s="132" t="str">
        <f>$A$2&amp;":"&amp;Test!Y132&amp;","</f>
        <v>"num":10,</v>
      </c>
    </row>
    <row r="132" spans="1:25">
      <c r="A132" s="132" t="str">
        <f>$A$3&amp;":"&amp;Test!B132&amp;","</f>
        <v>"id":33004,</v>
      </c>
      <c r="M132" s="132" t="str">
        <f>$A$3&amp;":"&amp;Test!N132&amp;","</f>
        <v>"id":14002,</v>
      </c>
      <c r="Y132" s="132" t="str">
        <f>$A$3&amp;":"&amp;Test!Z132&amp;","</f>
        <v>"id":52980,</v>
      </c>
    </row>
    <row r="133" spans="1:31">
      <c r="A133" s="132" t="str">
        <f>$A$4&amp;":"&amp;"["&amp;B133&amp;C133&amp;D133&amp;E133&amp;F133&amp;G133&amp;G134&amp;"],"</f>
        <v>"skills":[3300400,3300412,3300422,3300432,3300441,100311],</v>
      </c>
      <c r="B133" s="158">
        <f>IF(Test!B133="","",Test!B133)</f>
        <v>3300400</v>
      </c>
      <c r="C133" s="158" t="str">
        <f>IF(Test!C133="","",","&amp;Test!C133)</f>
        <v>,3300412</v>
      </c>
      <c r="D133" s="158" t="str">
        <f>IF(Test!D133="","",","&amp;Test!D133)</f>
        <v>,3300422</v>
      </c>
      <c r="E133" s="158" t="str">
        <f>IF(Test!E133="","",","&amp;Test!E133)</f>
        <v>,3300432</v>
      </c>
      <c r="F133" s="158" t="str">
        <f>IF(Test!F133="","",","&amp;Test!F133)</f>
        <v>,3300441</v>
      </c>
      <c r="G133" s="158" t="str">
        <f>IF(Test!G133="","",","&amp;Test!G133)</f>
        <v/>
      </c>
      <c r="M133" s="132" t="str">
        <f>$A$4&amp;":"&amp;"["&amp;N133&amp;O133&amp;P133&amp;Q133&amp;R133&amp;S133&amp;S134&amp;"],"</f>
        <v>"skills":[1400200,1400212,1400222,1400232,1400241,100411],</v>
      </c>
      <c r="N133" s="158">
        <f>IF(Test!N133="","",Test!N133)</f>
        <v>1400200</v>
      </c>
      <c r="O133" s="158" t="str">
        <f>IF(Test!O133="","",","&amp;Test!O133)</f>
        <v>,1400212</v>
      </c>
      <c r="P133" s="158" t="str">
        <f>IF(Test!P133="","",","&amp;Test!P133)</f>
        <v>,1400222</v>
      </c>
      <c r="Q133" s="158" t="str">
        <f>IF(Test!Q133="","",","&amp;Test!Q133)</f>
        <v>,1400232</v>
      </c>
      <c r="R133" s="158" t="str">
        <f>IF(Test!R133="","",","&amp;Test!R133)</f>
        <v>,1400241</v>
      </c>
      <c r="S133" s="158" t="str">
        <f>IF(Test!S133="","",","&amp;Test!S133)</f>
        <v/>
      </c>
      <c r="Y133" s="132" t="str">
        <f>$A$4&amp;":"&amp;"["&amp;Z133&amp;AA133&amp;AB133&amp;AC133&amp;AD133&amp;AE133&amp;AE134&amp;"],"</f>
        <v>"skills":[5298000,5298012,5298022,5298032,100211],</v>
      </c>
      <c r="Z133" s="158">
        <f>IF(Test!Z133="","",Test!Z133)</f>
        <v>5298000</v>
      </c>
      <c r="AA133" s="158" t="str">
        <f>IF(Test!AA133="","",","&amp;Test!AA133)</f>
        <v>,5298012</v>
      </c>
      <c r="AB133" s="158" t="str">
        <f>IF(Test!AB133="","",","&amp;Test!AB133)</f>
        <v>,5298022</v>
      </c>
      <c r="AC133" s="158" t="str">
        <f>IF(Test!AC133="","",","&amp;Test!AC133)</f>
        <v>,5298032</v>
      </c>
      <c r="AD133" s="158" t="str">
        <f>IF(Test!AD133="","",","&amp;Test!AD133)</f>
        <v/>
      </c>
      <c r="AE133" s="158" t="str">
        <f>IF(Test!AE133="","",","&amp;Test!AE133)</f>
        <v/>
      </c>
    </row>
    <row r="134" spans="2:31">
      <c r="B134" s="158"/>
      <c r="C134" s="158"/>
      <c r="D134" s="158"/>
      <c r="E134" s="158"/>
      <c r="F134" s="158"/>
      <c r="G134" s="159" t="str">
        <f>IF(Test!G134="","",","&amp;Test!G134)</f>
        <v>,100311</v>
      </c>
      <c r="N134" s="158"/>
      <c r="O134" s="158"/>
      <c r="P134" s="158"/>
      <c r="Q134" s="158"/>
      <c r="R134" s="158"/>
      <c r="S134" s="159" t="str">
        <f>IF(Test!S134="","",","&amp;Test!S134)</f>
        <v>,100411</v>
      </c>
      <c r="Z134" s="158"/>
      <c r="AA134" s="158"/>
      <c r="AB134" s="158"/>
      <c r="AC134" s="158"/>
      <c r="AD134" s="158"/>
      <c r="AE134" s="159" t="str">
        <f>IF(Test!AE134="","",","&amp;Test!AE134)</f>
        <v>,100211</v>
      </c>
    </row>
    <row r="135" spans="1:25">
      <c r="A135" s="132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"attrs":{"1":73831,"2":538445,"5":36145,"6":34692,"4":110,"18":11460,"19":1660,"20":3660,"21":2160,"22":360,"23":360,"24":180,"25":180,"26":1862,"27":1862,"28":1500,"34":15000}</v>
      </c>
      <c r="M135" s="132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"attrs":{"1":70663,"2":560525,"5":35451,"6":36576,"4":150,"18":11460,"19":1660,"20":2660,"21":3160,"22":360,"23":1860,"24":180,"25":180,"26":1862,"27":1862,"34":15000}</v>
      </c>
      <c r="Y135" s="132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"attrs":{"1":75448,"2":536126,"5":34533,"6":36056,"4":113,"18":11460,"19":1660,"20":3660,"21":2160,"22":360,"23":360,"24":180,"25":180,"26":1862,"27":1862,"34":15000}</v>
      </c>
    </row>
    <row r="136" spans="1:27">
      <c r="A136" s="132" t="str">
        <f>IF(B166="","",","&amp;B166)</f>
        <v>,"passive_skills":[]</v>
      </c>
      <c r="B136" s="158" t="str">
        <f>IF(C136=",","",C136)</f>
        <v>"1":73831,</v>
      </c>
      <c r="C136" t="str">
        <f>IF(Test!F136&gt;0,""""&amp;Test!C136&amp;""""&amp;":"&amp;Test!F136,"")&amp;IF(C137="","",",")</f>
        <v>"1":73831,</v>
      </c>
      <c r="M136" s="132" t="str">
        <f>IF(N166="","",","&amp;N166)</f>
        <v>,"passive_skills":[]</v>
      </c>
      <c r="N136" s="158" t="str">
        <f>IF(O136=",","",O136)</f>
        <v>"1":70663,</v>
      </c>
      <c r="O136" t="str">
        <f>IF(Test!R136&gt;0,""""&amp;Test!O136&amp;""""&amp;":"&amp;Test!R136,"")&amp;IF(O137="","",",")</f>
        <v>"1":70663,</v>
      </c>
      <c r="Y136" s="132" t="str">
        <f>IF(Z166="","",","&amp;Z166)</f>
        <v>,"passive_skills":[]</v>
      </c>
      <c r="Z136" s="158" t="str">
        <f>IF(AA136=",","",AA136)</f>
        <v>"1":75448,</v>
      </c>
      <c r="AA136" t="str">
        <f>IF(Test!AD136&gt;0,""""&amp;Test!AA136&amp;""""&amp;":"&amp;Test!AD136,"")&amp;IF(AA137="","",",")</f>
        <v>"1":75448,</v>
      </c>
    </row>
    <row r="137" spans="2:27">
      <c r="B137" s="158" t="str">
        <f t="shared" ref="B137:B165" si="9">IF(C137=",","",C137)</f>
        <v>"2":538445,</v>
      </c>
      <c r="C137" t="str">
        <f>IF(Test!F137&gt;0,""""&amp;Test!C137&amp;""""&amp;":"&amp;Test!F137,"")&amp;IF(C138="","",",")</f>
        <v>"2":538445,</v>
      </c>
      <c r="N137" s="158" t="str">
        <f t="shared" ref="N137:N165" si="10">IF(O137=",","",O137)</f>
        <v>"2":560525,</v>
      </c>
      <c r="O137" t="str">
        <f>IF(Test!R137&gt;0,""""&amp;Test!O137&amp;""""&amp;":"&amp;Test!R137,"")&amp;IF(O138="","",",")</f>
        <v>"2":560525,</v>
      </c>
      <c r="Z137" s="158" t="str">
        <f t="shared" ref="Z137:Z165" si="11">IF(AA137=",","",AA137)</f>
        <v>"2":536126,</v>
      </c>
      <c r="AA137" t="str">
        <f>IF(Test!AD137&gt;0,""""&amp;Test!AA137&amp;""""&amp;":"&amp;Test!AD137,"")&amp;IF(AA138="","",",")</f>
        <v>"2":536126,</v>
      </c>
    </row>
    <row r="138" spans="2:27">
      <c r="B138" s="158" t="str">
        <f t="shared" si="9"/>
        <v>"5":36145,</v>
      </c>
      <c r="C138" t="str">
        <f>IF(Test!F138&gt;0,""""&amp;Test!C138&amp;""""&amp;":"&amp;Test!F138,"")&amp;IF(C139="","",",")</f>
        <v>"5":36145,</v>
      </c>
      <c r="N138" s="158" t="str">
        <f t="shared" si="10"/>
        <v>"5":35451,</v>
      </c>
      <c r="O138" t="str">
        <f>IF(Test!R138&gt;0,""""&amp;Test!O138&amp;""""&amp;":"&amp;Test!R138,"")&amp;IF(O139="","",",")</f>
        <v>"5":35451,</v>
      </c>
      <c r="Z138" s="158" t="str">
        <f t="shared" si="11"/>
        <v>"5":34533,</v>
      </c>
      <c r="AA138" t="str">
        <f>IF(Test!AD138&gt;0,""""&amp;Test!AA138&amp;""""&amp;":"&amp;Test!AD138,"")&amp;IF(AA139="","",",")</f>
        <v>"5":34533,</v>
      </c>
    </row>
    <row r="139" spans="2:27">
      <c r="B139" s="158" t="str">
        <f t="shared" si="9"/>
        <v>"6":34692,</v>
      </c>
      <c r="C139" t="str">
        <f>IF(Test!F139&gt;0,""""&amp;Test!C139&amp;""""&amp;":"&amp;Test!F139,"")&amp;IF(C140="","",",")</f>
        <v>"6":34692,</v>
      </c>
      <c r="N139" s="158" t="str">
        <f t="shared" si="10"/>
        <v>"6":36576,</v>
      </c>
      <c r="O139" t="str">
        <f>IF(Test!R139&gt;0,""""&amp;Test!O139&amp;""""&amp;":"&amp;Test!R139,"")&amp;IF(O140="","",",")</f>
        <v>"6":36576,</v>
      </c>
      <c r="Z139" s="158" t="str">
        <f t="shared" si="11"/>
        <v>"6":36056,</v>
      </c>
      <c r="AA139" t="str">
        <f>IF(Test!AD139&gt;0,""""&amp;Test!AA139&amp;""""&amp;":"&amp;Test!AD139,"")&amp;IF(AA140="","",",")</f>
        <v>"6":36056,</v>
      </c>
    </row>
    <row r="140" spans="1:27">
      <c r="A140" s="163" t="str">
        <f>CONCATENATE(A141,"{",A130,A131,A132,A133,A134,A135,A136,"}")</f>
        <v>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</v>
      </c>
      <c r="B140" s="158" t="str">
        <f t="shared" si="9"/>
        <v>"4":110,</v>
      </c>
      <c r="C140" t="str">
        <f>IF(Test!F140&gt;0,""""&amp;Test!C140&amp;""""&amp;":"&amp;Test!F140,"")&amp;IF(C141="","",",")</f>
        <v>"4":110,</v>
      </c>
      <c r="M140" s="160" t="str">
        <f>CONCATENATE(M141,"{",M130,M131,M132,M133,M134,M135,M136,"}")</f>
        <v>,{"title":"x","num":9,"id":14002,"skills":[1400200,1400212,1400222,1400232,1400241,100411],"attrs":{"1":70663,"2":560525,"5":35451,"6":36576,"4":150,"18":11460,"19":1660,"20":2660,"21":3160,"22":360,"23":1860,"24":180,"25":180,"26":1862,"27":1862,"34":15000},"passive_skills":[]}</v>
      </c>
      <c r="N140" s="158" t="str">
        <f t="shared" si="10"/>
        <v>"4":150,</v>
      </c>
      <c r="O140" t="str">
        <f>IF(Test!R140&gt;0,""""&amp;Test!O140&amp;""""&amp;":"&amp;Test!R140,"")&amp;IF(O141="","",",")</f>
        <v>"4":150,</v>
      </c>
      <c r="Y140" s="160" t="str">
        <f>CONCATENATE(Y141,"{",Y130,Y131,Y132,Y133,Y134,Y135,Y136,"}")</f>
        <v>,{"title":"c","num":10,"id":52980,"skills":[5298000,5298012,5298022,5298032,100211],"attrs":{"1":75448,"2":536126,"5":34533,"6":36056,"4":113,"18":11460,"19":1660,"20":3660,"21":2160,"22":360,"23":360,"24":180,"25":180,"26":1862,"27":1862,"34":15000},"passive_skills":[]}</v>
      </c>
      <c r="Z140" s="158" t="str">
        <f t="shared" si="11"/>
        <v>"4":113,</v>
      </c>
      <c r="AA140" t="str">
        <f>IF(Test!AD140&gt;0,""""&amp;Test!AA140&amp;""""&amp;":"&amp;Test!AD140,"")&amp;IF(AA141="","",",")</f>
        <v>"4":113,</v>
      </c>
    </row>
    <row r="141" spans="1:27">
      <c r="A141" s="126" t="str">
        <f>IF(AND(M90="",A90=""),"",",")</f>
        <v>,</v>
      </c>
      <c r="B141" s="158" t="str">
        <f t="shared" si="9"/>
        <v>"18":11460,</v>
      </c>
      <c r="C141" t="str">
        <f>IF(Test!F141&gt;0,""""&amp;Test!C141&amp;""""&amp;":"&amp;Test!F141,"")&amp;IF(C142="","",",")</f>
        <v>"18":11460,</v>
      </c>
      <c r="M141" s="165" t="str">
        <f>IF(AND(A130="",M90="",A90=""),"",",")</f>
        <v>,</v>
      </c>
      <c r="N141" s="158" t="str">
        <f t="shared" si="10"/>
        <v>"18":11460,</v>
      </c>
      <c r="O141" t="str">
        <f>IF(Test!R141&gt;0,""""&amp;Test!O141&amp;""""&amp;":"&amp;Test!R141,"")&amp;IF(O142="","",",")</f>
        <v>"18":11460,</v>
      </c>
      <c r="Y141" s="165" t="str">
        <f>IF(AND(M130="",A130="",M90="",A90=""),"",",")</f>
        <v>,</v>
      </c>
      <c r="Z141" s="158" t="str">
        <f t="shared" si="11"/>
        <v>"18":11460,</v>
      </c>
      <c r="AA141" t="str">
        <f>IF(Test!AD141&gt;0,""""&amp;Test!AA141&amp;""""&amp;":"&amp;Test!AD141,"")&amp;IF(AA142="","",",")</f>
        <v>"18":11460,</v>
      </c>
    </row>
    <row r="142" spans="2:27">
      <c r="B142" s="158" t="str">
        <f t="shared" si="9"/>
        <v>"19":1660,</v>
      </c>
      <c r="C142" t="str">
        <f>IF(Test!F142&gt;0,""""&amp;Test!C142&amp;""""&amp;":"&amp;Test!F142,"")&amp;IF(C143="","",",")</f>
        <v>"19":1660,</v>
      </c>
      <c r="N142" s="158" t="str">
        <f t="shared" si="10"/>
        <v>"19":1660,</v>
      </c>
      <c r="O142" t="str">
        <f>IF(Test!R142&gt;0,""""&amp;Test!O142&amp;""""&amp;":"&amp;Test!R142,"")&amp;IF(O143="","",",")</f>
        <v>"19":1660,</v>
      </c>
      <c r="Z142" s="158" t="str">
        <f t="shared" si="11"/>
        <v>"19":1660,</v>
      </c>
      <c r="AA142" t="str">
        <f>IF(Test!AD142&gt;0,""""&amp;Test!AA142&amp;""""&amp;":"&amp;Test!AD142,"")&amp;IF(AA143="","",",")</f>
        <v>"19":1660,</v>
      </c>
    </row>
    <row r="143" spans="2:27">
      <c r="B143" s="158" t="str">
        <f t="shared" si="9"/>
        <v>"20":3660,</v>
      </c>
      <c r="C143" t="str">
        <f>IF(Test!F143&gt;0,""""&amp;Test!C143&amp;""""&amp;":"&amp;Test!F143,"")&amp;IF(C144="","",",")</f>
        <v>"20":3660,</v>
      </c>
      <c r="N143" s="158" t="str">
        <f t="shared" si="10"/>
        <v>"20":2660,</v>
      </c>
      <c r="O143" t="str">
        <f>IF(Test!R143&gt;0,""""&amp;Test!O143&amp;""""&amp;":"&amp;Test!R143,"")&amp;IF(O144="","",",")</f>
        <v>"20":2660,</v>
      </c>
      <c r="Z143" s="158" t="str">
        <f t="shared" si="11"/>
        <v>"20":3660,</v>
      </c>
      <c r="AA143" t="str">
        <f>IF(Test!AD143&gt;0,""""&amp;Test!AA143&amp;""""&amp;":"&amp;Test!AD143,"")&amp;IF(AA144="","",",")</f>
        <v>"20":3660,</v>
      </c>
    </row>
    <row r="144" spans="2:27">
      <c r="B144" s="158" t="str">
        <f t="shared" si="9"/>
        <v>"21":2160,</v>
      </c>
      <c r="C144" t="str">
        <f>IF(Test!F144&gt;0,""""&amp;Test!C144&amp;""""&amp;":"&amp;Test!F144,"")&amp;IF(C145="","",",")</f>
        <v>"21":2160,</v>
      </c>
      <c r="N144" s="158" t="str">
        <f t="shared" si="10"/>
        <v>"21":3160,</v>
      </c>
      <c r="O144" t="str">
        <f>IF(Test!R144&gt;0,""""&amp;Test!O144&amp;""""&amp;":"&amp;Test!R144,"")&amp;IF(O145="","",",")</f>
        <v>"21":3160,</v>
      </c>
      <c r="Z144" s="158" t="str">
        <f t="shared" si="11"/>
        <v>"21":2160,</v>
      </c>
      <c r="AA144" t="str">
        <f>IF(Test!AD144&gt;0,""""&amp;Test!AA144&amp;""""&amp;":"&amp;Test!AD144,"")&amp;IF(AA145="","",",")</f>
        <v>"21":2160,</v>
      </c>
    </row>
    <row r="145" spans="2:27">
      <c r="B145" s="158" t="str">
        <f t="shared" si="9"/>
        <v>"22":360,</v>
      </c>
      <c r="C145" t="str">
        <f>IF(Test!F145&gt;0,""""&amp;Test!C145&amp;""""&amp;":"&amp;Test!F145,"")&amp;IF(C146="","",",")</f>
        <v>"22":360,</v>
      </c>
      <c r="N145" s="158" t="str">
        <f t="shared" si="10"/>
        <v>"22":360,</v>
      </c>
      <c r="O145" t="str">
        <f>IF(Test!R145&gt;0,""""&amp;Test!O145&amp;""""&amp;":"&amp;Test!R145,"")&amp;IF(O146="","",",")</f>
        <v>"22":360,</v>
      </c>
      <c r="Z145" s="158" t="str">
        <f t="shared" si="11"/>
        <v>"22":360,</v>
      </c>
      <c r="AA145" t="str">
        <f>IF(Test!AD145&gt;0,""""&amp;Test!AA145&amp;""""&amp;":"&amp;Test!AD145,"")&amp;IF(AA146="","",",")</f>
        <v>"22":360,</v>
      </c>
    </row>
    <row r="146" spans="2:27">
      <c r="B146" s="158" t="str">
        <f t="shared" si="9"/>
        <v>"23":360,</v>
      </c>
      <c r="C146" t="str">
        <f>IF(Test!F146&gt;0,""""&amp;Test!C146&amp;""""&amp;":"&amp;Test!F146,"")&amp;IF(C147="","",",")</f>
        <v>"23":360,</v>
      </c>
      <c r="N146" s="158" t="str">
        <f t="shared" si="10"/>
        <v>"23":1860,</v>
      </c>
      <c r="O146" t="str">
        <f>IF(Test!R146&gt;0,""""&amp;Test!O146&amp;""""&amp;":"&amp;Test!R146,"")&amp;IF(O147="","",",")</f>
        <v>"23":1860,</v>
      </c>
      <c r="Z146" s="158" t="str">
        <f t="shared" si="11"/>
        <v>"23":360,</v>
      </c>
      <c r="AA146" t="str">
        <f>IF(Test!AD146&gt;0,""""&amp;Test!AA146&amp;""""&amp;":"&amp;Test!AD146,"")&amp;IF(AA147="","",",")</f>
        <v>"23":360,</v>
      </c>
    </row>
    <row r="147" spans="2:27">
      <c r="B147" s="158" t="str">
        <f t="shared" si="9"/>
        <v>"24":180,</v>
      </c>
      <c r="C147" t="str">
        <f>IF(Test!F147&gt;0,""""&amp;Test!C147&amp;""""&amp;":"&amp;Test!F147,"")&amp;IF(C148="","",",")</f>
        <v>"24":180,</v>
      </c>
      <c r="N147" s="158" t="str">
        <f t="shared" si="10"/>
        <v>"24":180,</v>
      </c>
      <c r="O147" t="str">
        <f>IF(Test!R147&gt;0,""""&amp;Test!O147&amp;""""&amp;":"&amp;Test!R147,"")&amp;IF(O148="","",",")</f>
        <v>"24":180,</v>
      </c>
      <c r="Z147" s="158" t="str">
        <f t="shared" si="11"/>
        <v>"24":180,</v>
      </c>
      <c r="AA147" t="str">
        <f>IF(Test!AD147&gt;0,""""&amp;Test!AA147&amp;""""&amp;":"&amp;Test!AD147,"")&amp;IF(AA148="","",",")</f>
        <v>"24":180,</v>
      </c>
    </row>
    <row r="148" spans="2:27">
      <c r="B148" s="158" t="str">
        <f t="shared" si="9"/>
        <v>"25":180,</v>
      </c>
      <c r="C148" t="str">
        <f>IF(Test!F148&gt;0,""""&amp;Test!C148&amp;""""&amp;":"&amp;Test!F148,"")&amp;IF(C149="","",",")</f>
        <v>"25":180,</v>
      </c>
      <c r="N148" s="158" t="str">
        <f t="shared" si="10"/>
        <v>"25":180,</v>
      </c>
      <c r="O148" t="str">
        <f>IF(Test!R148&gt;0,""""&amp;Test!O148&amp;""""&amp;":"&amp;Test!R148,"")&amp;IF(O149="","",",")</f>
        <v>"25":180,</v>
      </c>
      <c r="Z148" s="158" t="str">
        <f t="shared" si="11"/>
        <v>"25":180,</v>
      </c>
      <c r="AA148" t="str">
        <f>IF(Test!AD148&gt;0,""""&amp;Test!AA148&amp;""""&amp;":"&amp;Test!AD148,"")&amp;IF(AA149="","",",")</f>
        <v>"25":180,</v>
      </c>
    </row>
    <row r="149" spans="2:27">
      <c r="B149" s="158" t="str">
        <f t="shared" si="9"/>
        <v>"26":1862,</v>
      </c>
      <c r="C149" t="str">
        <f>IF(Test!F149&gt;0,""""&amp;Test!C149&amp;""""&amp;":"&amp;Test!F149,"")&amp;IF(C150="","",",")</f>
        <v>"26":1862,</v>
      </c>
      <c r="N149" s="158" t="str">
        <f t="shared" si="10"/>
        <v>"26":1862,</v>
      </c>
      <c r="O149" t="str">
        <f>IF(Test!R149&gt;0,""""&amp;Test!O149&amp;""""&amp;":"&amp;Test!R149,"")&amp;IF(O150="","",",")</f>
        <v>"26":1862,</v>
      </c>
      <c r="Z149" s="158" t="str">
        <f t="shared" si="11"/>
        <v>"26":1862,</v>
      </c>
      <c r="AA149" t="str">
        <f>IF(Test!AD149&gt;0,""""&amp;Test!AA149&amp;""""&amp;":"&amp;Test!AD149,"")&amp;IF(AA150="","",",")</f>
        <v>"26":1862,</v>
      </c>
    </row>
    <row r="150" spans="2:27">
      <c r="B150" s="158" t="str">
        <f t="shared" si="9"/>
        <v>"27":1862,</v>
      </c>
      <c r="C150" t="str">
        <f>IF(Test!F150&gt;0,""""&amp;Test!C150&amp;""""&amp;":"&amp;Test!F150,"")&amp;IF(C151="","",",")</f>
        <v>"27":1862,</v>
      </c>
      <c r="N150" s="158" t="str">
        <f t="shared" si="10"/>
        <v>"27":1862,</v>
      </c>
      <c r="O150" t="str">
        <f>IF(Test!R150&gt;0,""""&amp;Test!O150&amp;""""&amp;":"&amp;Test!R150,"")&amp;IF(O151="","",",")</f>
        <v>"27":1862,</v>
      </c>
      <c r="Z150" s="158" t="str">
        <f t="shared" si="11"/>
        <v>"27":1862,</v>
      </c>
      <c r="AA150" t="str">
        <f>IF(Test!AD150&gt;0,""""&amp;Test!AA150&amp;""""&amp;":"&amp;Test!AD150,"")&amp;IF(AA151="","",",")</f>
        <v>"27":1862,</v>
      </c>
    </row>
    <row r="151" spans="2:27">
      <c r="B151" s="158" t="str">
        <f t="shared" si="9"/>
        <v>"28":1500,</v>
      </c>
      <c r="C151" t="str">
        <f>IF(Test!F151&gt;0,""""&amp;Test!C151&amp;""""&amp;":"&amp;Test!F151,"")&amp;IF(C152="","",",")</f>
        <v>"28":1500,</v>
      </c>
      <c r="N151" s="158" t="str">
        <f t="shared" si="10"/>
        <v/>
      </c>
      <c r="O151" t="str">
        <f>IF(Test!R151&gt;0,""""&amp;Test!O151&amp;""""&amp;":"&amp;Test!R151,"")&amp;IF(O152="","",",")</f>
        <v>,</v>
      </c>
      <c r="Z151" s="15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158" t="str">
        <f t="shared" si="9"/>
        <v/>
      </c>
      <c r="C152" t="str">
        <f>IF(Test!F152&gt;0,""""&amp;Test!C152&amp;""""&amp;":"&amp;Test!F152,"")&amp;IF(C153="","",",")</f>
        <v>,</v>
      </c>
      <c r="N152" s="158" t="str">
        <f t="shared" si="10"/>
        <v/>
      </c>
      <c r="O152" t="str">
        <f>IF(Test!R152&gt;0,""""&amp;Test!O152&amp;""""&amp;":"&amp;Test!R152,"")&amp;IF(O153="","",",")</f>
        <v>,</v>
      </c>
      <c r="Z152" s="15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158" t="str">
        <f t="shared" si="9"/>
        <v/>
      </c>
      <c r="C153" t="str">
        <f>IF(Test!F153&gt;0,""""&amp;Test!C153&amp;""""&amp;":"&amp;Test!F153,"")&amp;IF(C154="","",",")</f>
        <v>,</v>
      </c>
      <c r="N153" s="158" t="str">
        <f t="shared" si="10"/>
        <v/>
      </c>
      <c r="O153" t="str">
        <f>IF(Test!R153&gt;0,""""&amp;Test!O153&amp;""""&amp;":"&amp;Test!R153,"")&amp;IF(O154="","",",")</f>
        <v>,</v>
      </c>
      <c r="Z153" s="15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158" t="str">
        <f t="shared" si="9"/>
        <v/>
      </c>
      <c r="C154" t="str">
        <f>IF(Test!F154&gt;0,""""&amp;Test!C154&amp;""""&amp;":"&amp;Test!F154,"")&amp;IF(C155="","",",")</f>
        <v>,</v>
      </c>
      <c r="N154" s="158" t="str">
        <f t="shared" si="10"/>
        <v/>
      </c>
      <c r="O154" t="str">
        <f>IF(Test!R154&gt;0,""""&amp;Test!O154&amp;""""&amp;":"&amp;Test!R154,"")&amp;IF(O155="","",",")</f>
        <v>,</v>
      </c>
      <c r="Z154" s="15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158" t="str">
        <f t="shared" si="9"/>
        <v/>
      </c>
      <c r="C155" t="str">
        <f>IF(Test!F155&gt;0,""""&amp;Test!C155&amp;""""&amp;":"&amp;Test!F155,"")&amp;IF(C156="","",",")</f>
        <v>,</v>
      </c>
      <c r="N155" s="158" t="str">
        <f t="shared" si="10"/>
        <v/>
      </c>
      <c r="O155" t="str">
        <f>IF(Test!R155&gt;0,""""&amp;Test!O155&amp;""""&amp;":"&amp;Test!R155,"")&amp;IF(O156="","",",")</f>
        <v>,</v>
      </c>
      <c r="Z155" s="15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158" t="str">
        <f t="shared" si="9"/>
        <v/>
      </c>
      <c r="C156" t="str">
        <f>IF(Test!F156&gt;0,""""&amp;Test!C156&amp;""""&amp;":"&amp;Test!F156,"")&amp;IF(C157="","",",")</f>
        <v>,</v>
      </c>
      <c r="N156" s="158" t="str">
        <f t="shared" si="10"/>
        <v/>
      </c>
      <c r="O156" t="str">
        <f>IF(Test!R156&gt;0,""""&amp;Test!O156&amp;""""&amp;":"&amp;Test!R156,"")&amp;IF(O157="","",",")</f>
        <v>,</v>
      </c>
      <c r="Z156" s="15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158" t="str">
        <f t="shared" si="9"/>
        <v>"34":15000</v>
      </c>
      <c r="C157" t="str">
        <f>IF(Test!F157&gt;0,""""&amp;Test!C157&amp;""""&amp;":"&amp;Test!F157,"")&amp;IF(C158="","",",")</f>
        <v>"34":15000</v>
      </c>
      <c r="N157" s="158" t="str">
        <f t="shared" si="10"/>
        <v>"34":15000</v>
      </c>
      <c r="O157" t="str">
        <f>IF(Test!R157&gt;0,""""&amp;Test!O157&amp;""""&amp;":"&amp;Test!R157,"")&amp;IF(O158="","",",")</f>
        <v>"34":15000</v>
      </c>
      <c r="Z157" s="15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158" t="str">
        <f t="shared" si="9"/>
        <v/>
      </c>
      <c r="C158" t="str">
        <f>IF(Test!F158&gt;0,""""&amp;Test!C158&amp;""""&amp;":"&amp;Test!F158,"")&amp;IF(C159="","",",")</f>
        <v/>
      </c>
      <c r="N158" s="158" t="str">
        <f t="shared" si="10"/>
        <v/>
      </c>
      <c r="O158" t="str">
        <f>IF(Test!R158&gt;0,""""&amp;Test!O158&amp;""""&amp;":"&amp;Test!R158,"")&amp;IF(O159="","",",")</f>
        <v/>
      </c>
      <c r="Z158" s="15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158" t="str">
        <f t="shared" si="9"/>
        <v/>
      </c>
      <c r="C159" t="str">
        <f>IF(Test!F159&gt;0,""""&amp;Test!C159&amp;""""&amp;":"&amp;Test!F159,"")&amp;IF(C160="","",",")</f>
        <v/>
      </c>
      <c r="N159" s="158" t="str">
        <f t="shared" si="10"/>
        <v/>
      </c>
      <c r="O159" t="str">
        <f>IF(Test!R159&gt;0,""""&amp;Test!O159&amp;""""&amp;":"&amp;Test!R159,"")&amp;IF(O160="","",",")</f>
        <v/>
      </c>
      <c r="Z159" s="15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158" t="str">
        <f t="shared" si="9"/>
        <v/>
      </c>
      <c r="C160" t="str">
        <f>IF(Test!F160&gt;0,""""&amp;Test!C160&amp;""""&amp;":"&amp;Test!F160,"")&amp;IF(C161="","",",")</f>
        <v/>
      </c>
      <c r="N160" s="158" t="str">
        <f t="shared" si="10"/>
        <v/>
      </c>
      <c r="O160" t="str">
        <f>IF(Test!R160&gt;0,""""&amp;Test!O160&amp;""""&amp;":"&amp;Test!R160,"")&amp;IF(O161="","",",")</f>
        <v/>
      </c>
      <c r="Z160" s="15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158" t="str">
        <f t="shared" si="9"/>
        <v/>
      </c>
      <c r="C161" t="str">
        <f>IF(Test!F161&gt;0,""""&amp;Test!C161&amp;""""&amp;":"&amp;Test!F161,"")&amp;IF(C162="","",",")</f>
        <v/>
      </c>
      <c r="N161" s="158" t="str">
        <f t="shared" si="10"/>
        <v/>
      </c>
      <c r="O161" t="str">
        <f>IF(Test!R161&gt;0,""""&amp;Test!O161&amp;""""&amp;":"&amp;Test!R161,"")&amp;IF(O162="","",",")</f>
        <v/>
      </c>
      <c r="Z161" s="15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158" t="str">
        <f t="shared" si="9"/>
        <v/>
      </c>
      <c r="C162" t="str">
        <f>IF(Test!F162&gt;0,""""&amp;Test!C162&amp;""""&amp;":"&amp;Test!F162,"")&amp;IF(C163="","",",")</f>
        <v/>
      </c>
      <c r="N162" s="158" t="str">
        <f t="shared" si="10"/>
        <v/>
      </c>
      <c r="O162" t="str">
        <f>IF(Test!R162&gt;0,""""&amp;Test!O162&amp;""""&amp;":"&amp;Test!R162,"")&amp;IF(O163="","",",")</f>
        <v/>
      </c>
      <c r="Z162" s="15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158" t="str">
        <f t="shared" si="9"/>
        <v/>
      </c>
      <c r="C163" t="str">
        <f>IF(Test!F163&gt;0,""""&amp;Test!C163&amp;""""&amp;":"&amp;Test!F163,"")&amp;IF(C164="","",",")</f>
        <v/>
      </c>
      <c r="N163" s="158" t="str">
        <f t="shared" si="10"/>
        <v/>
      </c>
      <c r="O163" t="str">
        <f>IF(Test!R163&gt;0,""""&amp;Test!O163&amp;""""&amp;":"&amp;Test!R163,"")&amp;IF(O164="","",",")</f>
        <v/>
      </c>
      <c r="Z163" s="15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158" t="str">
        <f t="shared" si="9"/>
        <v/>
      </c>
      <c r="C164" t="str">
        <f>IF(Test!F164&gt;0,""""&amp;Test!C164&amp;""""&amp;":"&amp;Test!F164,"")&amp;IF(C165="","",",")</f>
        <v/>
      </c>
      <c r="N164" s="158" t="str">
        <f t="shared" si="10"/>
        <v/>
      </c>
      <c r="O164" t="str">
        <f>IF(Test!R164&gt;0,""""&amp;Test!O164&amp;""""&amp;":"&amp;Test!R164,"")&amp;IF(O165="","",",")</f>
        <v/>
      </c>
      <c r="Z164" s="15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158" t="str">
        <f t="shared" si="9"/>
        <v/>
      </c>
      <c r="C165" t="str">
        <f>IF(Test!F165&gt;0,""""&amp;Test!C165&amp;""""&amp;":"&amp;Test!F165,"")&amp;IF(C166="","",",")</f>
        <v/>
      </c>
      <c r="N165" s="158" t="str">
        <f t="shared" si="10"/>
        <v/>
      </c>
      <c r="O165" t="str">
        <f>IF(Test!R165&gt;0,""""&amp;Test!O165&amp;""""&amp;":"&amp;Test!R165,"")&amp;IF(O166="","",",")</f>
        <v/>
      </c>
      <c r="Z165" s="15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61" t="str">
        <f>IF(Test!B166="","",Test!B166)</f>
        <v>"passive_skills":[]</v>
      </c>
      <c r="C166" s="162" t="str">
        <f>IF(AND(Test!F166="",Test!G166=""),"",","&amp;$A$5&amp;":["&amp;Test!F166&amp;IF(OR(Test!F166="",Test!G166=""),"",",")&amp;Test!G166&amp;"]")</f>
        <v/>
      </c>
      <c r="N166" s="161" t="str">
        <f>IF(Test!N166="","",Test!N166)</f>
        <v>"passive_skills":[]</v>
      </c>
      <c r="O166" s="162" t="str">
        <f>IF(AND(Test!R166="",Test!S166=""),"",","&amp;$A$5&amp;":["&amp;Test!R166&amp;IF(OR(Test!R166="",Test!S166=""),"",",")&amp;Test!S166&amp;"]")</f>
        <v/>
      </c>
      <c r="Z166" s="161" t="str">
        <f>IF(Test!Z166="","",Test!Z166)</f>
        <v>"passive_skills":[]</v>
      </c>
      <c r="AA166" s="162" t="str">
        <f>IF(AND(Test!AD166="",Test!AE166=""),"",","&amp;$A$5&amp;":["&amp;Test!AD166&amp;IF(OR(Test!AD166="",Test!AE166=""),"",",")&amp;Test!AE166&amp;"]")</f>
        <v/>
      </c>
    </row>
  </sheetData>
  <mergeCells count="3">
    <mergeCell ref="B1:AK4"/>
    <mergeCell ref="B5:AK6"/>
    <mergeCell ref="B7:AK8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65"/>
  <sheetViews>
    <sheetView topLeftCell="A49" workbookViewId="0">
      <selection activeCell="P60" sqref="P60"/>
    </sheetView>
  </sheetViews>
  <sheetFormatPr defaultColWidth="9" defaultRowHeight="14.25"/>
  <cols>
    <col min="13" max="13" width="9" style="136"/>
    <col min="25" max="25" width="9" style="136"/>
  </cols>
  <sheetData>
    <row r="1" ht="15" spans="1:25">
      <c r="A1" t="s">
        <v>140</v>
      </c>
      <c r="B1">
        <v>13001</v>
      </c>
      <c r="Y1" s="123" t="s">
        <v>141</v>
      </c>
    </row>
    <row r="2" spans="1:28">
      <c r="A2" t="s">
        <v>142</v>
      </c>
      <c r="B2">
        <v>145</v>
      </c>
      <c r="Y2" s="136">
        <v>1</v>
      </c>
      <c r="Z2">
        <v>5006</v>
      </c>
      <c r="AA2" t="s">
        <v>143</v>
      </c>
      <c r="AB2">
        <v>2000</v>
      </c>
    </row>
    <row r="3" spans="1:2">
      <c r="A3" t="s">
        <v>144</v>
      </c>
      <c r="B3">
        <v>6</v>
      </c>
    </row>
    <row r="4" spans="1:2">
      <c r="A4" t="s">
        <v>145</v>
      </c>
      <c r="B4">
        <v>6</v>
      </c>
    </row>
    <row r="10" spans="1:26">
      <c r="A10">
        <v>1</v>
      </c>
      <c r="M10" s="136">
        <v>2</v>
      </c>
      <c r="Y10" s="155" t="s">
        <v>146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369793</v>
      </c>
    </row>
    <row r="11" spans="1:16">
      <c r="A11" t="s">
        <v>29</v>
      </c>
      <c r="B11">
        <f>IF(Test!B12&gt;0,Test!B12,$B$1)</f>
        <v>11004</v>
      </c>
      <c r="C11" t="s">
        <v>147</v>
      </c>
      <c r="D11">
        <f>MOD(ROUNDDOWN(B11/1000,0),10)</f>
        <v>1</v>
      </c>
      <c r="M11" s="136" t="s">
        <v>29</v>
      </c>
      <c r="N11">
        <f>IF(Test!N12&gt;0,Test!N12,$B$1)</f>
        <v>44980</v>
      </c>
      <c r="O11" t="s">
        <v>147</v>
      </c>
      <c r="P11">
        <f>MOD(ROUNDDOWN(N11/1000,0),10)</f>
        <v>4</v>
      </c>
    </row>
    <row r="12" spans="1:16">
      <c r="A12" t="s">
        <v>148</v>
      </c>
      <c r="B12">
        <f>IF(Test!C12&gt;0,Test!C12,$B$2)</f>
        <v>47</v>
      </c>
      <c r="C12" t="s">
        <v>149</v>
      </c>
      <c r="D12">
        <f>ROUND(B13-9,0)</f>
        <v>0</v>
      </c>
      <c r="M12" s="136" t="s">
        <v>148</v>
      </c>
      <c r="N12">
        <f>IF(Test!O12&gt;0,Test!O12,$B$2)</f>
        <v>47</v>
      </c>
      <c r="O12" t="s">
        <v>149</v>
      </c>
      <c r="P12">
        <f>ROUND(N13-9,0)</f>
        <v>0</v>
      </c>
    </row>
    <row r="13" spans="1:14">
      <c r="A13" t="s">
        <v>150</v>
      </c>
      <c r="B13">
        <f>IF(Test!E12&gt;1,Test!E12,$B$3)</f>
        <v>9</v>
      </c>
      <c r="M13" s="136" t="s">
        <v>150</v>
      </c>
      <c r="N13">
        <f>IF(Test!Q12&gt;1,Test!Q12,$B$3)</f>
        <v>9</v>
      </c>
    </row>
    <row r="14" spans="1:14">
      <c r="A14" t="s">
        <v>151</v>
      </c>
      <c r="B14">
        <f>IF(Test!D12&gt;=0,Test!D12,$B$4)+B11*100</f>
        <v>1100408</v>
      </c>
      <c r="M14" s="136" t="s">
        <v>151</v>
      </c>
      <c r="N14">
        <f>IF(Test!P12&gt;=0,Test!P12,$B$4)+N11*100</f>
        <v>4498008</v>
      </c>
    </row>
    <row r="15" spans="2:28">
      <c r="B15" t="s">
        <v>44</v>
      </c>
      <c r="C15" t="s">
        <v>152</v>
      </c>
      <c r="D15" t="s">
        <v>153</v>
      </c>
      <c r="E15" t="s">
        <v>154</v>
      </c>
      <c r="F15" t="s">
        <v>155</v>
      </c>
      <c r="G15" s="154" t="s">
        <v>156</v>
      </c>
      <c r="H15" s="2" t="s">
        <v>157</v>
      </c>
      <c r="I15" s="2" t="s">
        <v>158</v>
      </c>
      <c r="J15" t="s">
        <v>159</v>
      </c>
      <c r="K15" t="s">
        <v>160</v>
      </c>
      <c r="L15" t="s">
        <v>161</v>
      </c>
      <c r="N15" t="s">
        <v>44</v>
      </c>
      <c r="O15" t="s">
        <v>152</v>
      </c>
      <c r="P15" t="s">
        <v>153</v>
      </c>
      <c r="Q15" t="s">
        <v>154</v>
      </c>
      <c r="R15" t="s">
        <v>155</v>
      </c>
      <c r="S15" t="s">
        <v>156</v>
      </c>
      <c r="T15" s="2" t="s">
        <v>157</v>
      </c>
      <c r="U15" s="2" t="s">
        <v>158</v>
      </c>
      <c r="V15" t="s">
        <v>159</v>
      </c>
      <c r="W15" t="s">
        <v>160</v>
      </c>
      <c r="X15" t="s">
        <v>161</v>
      </c>
      <c r="Z15" t="s">
        <v>162</v>
      </c>
      <c r="AA15" s="2" t="s">
        <v>163</v>
      </c>
      <c r="AB15" t="s">
        <v>164</v>
      </c>
    </row>
    <row r="16" spans="1:27">
      <c r="A16">
        <f>Test!C16</f>
        <v>1</v>
      </c>
      <c r="B16">
        <f>(D16+F16+H16+C16*(E16+1))*(G16+1)</f>
        <v>14455</v>
      </c>
      <c r="C16">
        <f>IF(J16=0,0,VLOOKUP(B11,hero_info!$A:$AE,J16,0)*(B12-1))</f>
        <v>414</v>
      </c>
      <c r="D16">
        <f>IF(K16=0,0,VLOOKUP(B14,hero_data_info!$A:$Z,K16,0))</f>
        <v>1757</v>
      </c>
      <c r="E16">
        <f>IF(L16=0,0,VLOOKUP(B13,hero_star_info!$A:$AZ,L16,0)/10000)</f>
        <v>7.5</v>
      </c>
      <c r="F16">
        <f>节点属性!B16</f>
        <v>220</v>
      </c>
      <c r="G16" s="154">
        <v>0</v>
      </c>
      <c r="H16">
        <f>IF(L16=0,0,VLOOKUP(B13,hero_star_info!$A:$AZ,L16+D11*4-20,0))</f>
        <v>8959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22</v>
      </c>
      <c r="M16" s="136">
        <f>Test!O16</f>
        <v>1</v>
      </c>
      <c r="N16">
        <f>(P16+R16+T16+O16*(Q16+1))*(S16+1)</f>
        <v>14644</v>
      </c>
      <c r="O16">
        <f>IF(V16=0,0,VLOOKUP(N11,hero_info!$A:$AE,V16,0)*(N12-1))</f>
        <v>414</v>
      </c>
      <c r="P16">
        <f>IF(W16=0,0,VLOOKUP(N14,hero_data_info!$A:$Z,W16,0))</f>
        <v>1757</v>
      </c>
      <c r="Q16">
        <f>IF(X16=0,0,VLOOKUP(N13,hero_star_info!$A:$AZ,X16,0)/10000)</f>
        <v>7.5</v>
      </c>
      <c r="R16">
        <f>节点属性!N16</f>
        <v>220</v>
      </c>
      <c r="S16">
        <v>0</v>
      </c>
      <c r="T16">
        <f>IF(X16=0,0,VLOOKUP(N13,hero_star_info!$A:$AZ,X16+P11*4-20,0))</f>
        <v>9148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22</v>
      </c>
      <c r="Y16" s="136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115497</v>
      </c>
      <c r="C17">
        <f>IF(J17=0,0,VLOOKUP(B11,hero_info!$A:$AE,J17,0)*(B12-1))</f>
        <v>3266</v>
      </c>
      <c r="D17">
        <f>IF(K17=0,0,VLOOKUP(B14,hero_data_info!$A:$Z,K17,0))</f>
        <v>13351</v>
      </c>
      <c r="E17">
        <f>IF(L17=0,0,VLOOKUP(B13,hero_star_info!$A:$AZ,L17,0)/10000)</f>
        <v>7.5</v>
      </c>
      <c r="F17">
        <f>节点属性!B17</f>
        <v>1650</v>
      </c>
      <c r="G17" s="154">
        <v>0</v>
      </c>
      <c r="H17">
        <f>IF(L17=0,0,VLOOKUP(B13,hero_star_info!$A:$AZ,L17+D11*4-20,0))</f>
        <v>72735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21</v>
      </c>
      <c r="M17" s="136">
        <f>Test!O17</f>
        <v>2</v>
      </c>
      <c r="N17">
        <f t="shared" ref="N17:N45" si="1">(P17+R17+T17+O17*(Q17+1))*(S17+1)</f>
        <v>130696</v>
      </c>
      <c r="O17">
        <f>IF(V17=0,0,VLOOKUP(N11,hero_info!$A:$AE,V17,0)*(N12-1))</f>
        <v>3450</v>
      </c>
      <c r="P17">
        <f>IF(W17=0,0,VLOOKUP(N14,hero_data_info!$A:$Z,W17,0))</f>
        <v>14062</v>
      </c>
      <c r="Q17">
        <f>IF(X17=0,0,VLOOKUP(N13,hero_star_info!$A:$AZ,X17,0)/10000)</f>
        <v>7.5</v>
      </c>
      <c r="R17">
        <f>节点属性!N17</f>
        <v>15000</v>
      </c>
      <c r="S17">
        <v>0</v>
      </c>
      <c r="T17">
        <f>IF(X17=0,0,VLOOKUP(N13,hero_star_info!$A:$AZ,X17+P11*4-20,0))</f>
        <v>72309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21</v>
      </c>
      <c r="Y17" s="136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9269</v>
      </c>
      <c r="C18">
        <f>IF(J18=0,0,VLOOKUP(B11,hero_info!$A:$AE,J18,0)*(B12-1))</f>
        <v>230</v>
      </c>
      <c r="D18">
        <f>IF(K18=0,0,VLOOKUP(B14,hero_data_info!$A:$Z,K18,0))</f>
        <v>953</v>
      </c>
      <c r="E18">
        <f>IF(L18=0,0,VLOOKUP(B13,hero_star_info!$A:$AZ,L18,0)/10000)</f>
        <v>7.5</v>
      </c>
      <c r="F18">
        <f>节点属性!B18</f>
        <v>1000</v>
      </c>
      <c r="G18" s="154">
        <v>0</v>
      </c>
      <c r="H18">
        <f>IF(L18=0,0,VLOOKUP(B13,hero_star_info!$A:$AZ,L18+D11*4-20,0))</f>
        <v>5361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23</v>
      </c>
      <c r="M18" s="136">
        <f>Test!O18</f>
        <v>5</v>
      </c>
      <c r="N18">
        <f t="shared" si="1"/>
        <v>7310</v>
      </c>
      <c r="O18">
        <f>IF(V18=0,0,VLOOKUP(N11,hero_info!$A:$AE,V18,0)*(N12-1))</f>
        <v>230</v>
      </c>
      <c r="P18">
        <f>IF(W18=0,0,VLOOKUP(N14,hero_data_info!$A:$Z,W18,0))</f>
        <v>860</v>
      </c>
      <c r="Q18">
        <f>IF(X18=0,0,VLOOKUP(N13,hero_star_info!$A:$AZ,X18,0)/10000)</f>
        <v>7.5</v>
      </c>
      <c r="R18">
        <f>节点属性!N18</f>
        <v>110</v>
      </c>
      <c r="S18">
        <v>0</v>
      </c>
      <c r="T18">
        <f>IF(X18=0,0,VLOOKUP(N13,hero_star_info!$A:$AZ,X18+P11*4-20,0))</f>
        <v>4385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23</v>
      </c>
      <c r="Y18" s="136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7790</v>
      </c>
      <c r="C19">
        <f>IF(J19=0,0,VLOOKUP(B11,hero_info!$A:$AE,J19,0)*(B12-1))</f>
        <v>184</v>
      </c>
      <c r="D19">
        <f>IF(K19=0,0,VLOOKUP(B14,hero_data_info!$A:$Z,K19,0))</f>
        <v>804</v>
      </c>
      <c r="E19">
        <f>IF(L19=0,0,VLOOKUP(B13,hero_star_info!$A:$AZ,L19,0)/10000)</f>
        <v>7.5</v>
      </c>
      <c r="F19">
        <f>节点属性!B19</f>
        <v>1000</v>
      </c>
      <c r="G19" s="154">
        <v>0</v>
      </c>
      <c r="H19">
        <f>IF(L19=0,0,VLOOKUP(B13,hero_star_info!$A:$AZ,L19+D11*4-20,0))</f>
        <v>4422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24</v>
      </c>
      <c r="M19" s="136">
        <f>Test!O19</f>
        <v>6</v>
      </c>
      <c r="N19">
        <f t="shared" si="1"/>
        <v>8308</v>
      </c>
      <c r="O19">
        <f>IF(V19=0,0,VLOOKUP(N11,hero_info!$A:$AE,V19,0)*(N12-1))</f>
        <v>230</v>
      </c>
      <c r="P19">
        <f>IF(W19=0,0,VLOOKUP(N14,hero_data_info!$A:$Z,W19,0))</f>
        <v>972</v>
      </c>
      <c r="Q19">
        <f>IF(X19=0,0,VLOOKUP(N13,hero_star_info!$A:$AZ,X19,0)/10000)</f>
        <v>7.5</v>
      </c>
      <c r="R19">
        <f>节点属性!N19</f>
        <v>110</v>
      </c>
      <c r="S19">
        <v>0</v>
      </c>
      <c r="T19">
        <f>IF(X19=0,0,VLOOKUP(N13,hero_star_info!$A:$AZ,X19+P11*4-20,0))</f>
        <v>5271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24</v>
      </c>
      <c r="Y19" s="136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118</v>
      </c>
      <c r="C20">
        <f>IF(J20=0,0,VLOOKUP(B11,hero_info!$A:$AE,J20,0)*(B12-1))</f>
        <v>0</v>
      </c>
      <c r="D20">
        <f>IF(K20=0,0,VLOOKUP(B14,hero_data_info!$A:$Z,K20,0))</f>
        <v>108</v>
      </c>
      <c r="E20">
        <f>IF(L20=0,0,VLOOKUP(B13,hero_star_info!$A:$AZ,L20,0)/10000)</f>
        <v>0</v>
      </c>
      <c r="F20">
        <f>节点属性!B20</f>
        <v>10</v>
      </c>
      <c r="G20" s="154">
        <v>0</v>
      </c>
      <c r="H20" s="5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27</v>
      </c>
      <c r="M20" s="136">
        <f>Test!O20</f>
        <v>4</v>
      </c>
      <c r="N20">
        <f t="shared" si="1"/>
        <v>121</v>
      </c>
      <c r="O20">
        <f>IF(V20=0,0,VLOOKUP(N11,hero_info!$A:$AE,V20,0)*(N12-1))</f>
        <v>0</v>
      </c>
      <c r="P20">
        <f>IF(W20=0,0,VLOOKUP(N14,hero_data_info!$A:$Z,W20,0))</f>
        <v>111</v>
      </c>
      <c r="Q20">
        <f>IF(X20=0,0,VLOOKUP(N13,hero_star_info!$A:$AZ,X20,0)/10000)</f>
        <v>0</v>
      </c>
      <c r="R20">
        <f>节点属性!N20</f>
        <v>10</v>
      </c>
      <c r="S20">
        <v>0</v>
      </c>
      <c r="T20" s="55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27</v>
      </c>
      <c r="Y20" s="136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IF(L21=0,0,VLOOKUP(B13,hero_star_info!$A:$AZ,L21,0)/10000)</f>
        <v>0</v>
      </c>
      <c r="F21">
        <f>节点属性!B21</f>
        <v>9800</v>
      </c>
      <c r="G21" s="154">
        <v>0</v>
      </c>
      <c r="H21">
        <f>IF(L21=0,0,VLOOKUP(B13,hero_star_info!$A:$AZ,L21+D11*4-20,0))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136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IF(X21=0,0,VLOOKUP(N13,hero_star_info!$A:$AZ,X21,0)/10000)</f>
        <v>0</v>
      </c>
      <c r="R21">
        <f>节点属性!N21</f>
        <v>9800</v>
      </c>
      <c r="S21">
        <v>0</v>
      </c>
      <c r="T21">
        <f>IF(X21=0,0,VLOOKUP(N13,hero_star_info!$A:$AZ,X21+P11*4-20,0))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136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IF(L22=0,0,VLOOKUP(B13,hero_star_info!$A:$AZ,L22,0)/10000)</f>
        <v>0</v>
      </c>
      <c r="F22">
        <f>节点属性!B22</f>
        <v>0</v>
      </c>
      <c r="G22" s="154">
        <v>0</v>
      </c>
      <c r="H22">
        <f>IF(L22=0,0,VLOOKUP(B13,hero_star_info!$A:$AZ,L22+D11*4-20,0))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136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IF(X22=0,0,VLOOKUP(N13,hero_star_info!$A:$AZ,X22,0)/10000)</f>
        <v>0</v>
      </c>
      <c r="R22">
        <f>节点属性!N22</f>
        <v>0</v>
      </c>
      <c r="S22">
        <v>0</v>
      </c>
      <c r="T22">
        <f>IF(X22=0,0,VLOOKUP(N13,hero_star_info!$A:$AZ,X22+P11*4-20,0))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136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IF(L23=0,0,VLOOKUP(B13,hero_star_info!$A:$AZ,L23,0)/10000)</f>
        <v>0</v>
      </c>
      <c r="F23">
        <f>节点属性!B23</f>
        <v>0</v>
      </c>
      <c r="G23" s="154">
        <v>0</v>
      </c>
      <c r="H23">
        <f>IF(L23=0,0,VLOOKUP(B13,hero_star_info!$A:$AZ,L23+D11*4-20,0))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136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IF(X23=0,0,VLOOKUP(N13,hero_star_info!$A:$AZ,X23,0)/10000)</f>
        <v>0</v>
      </c>
      <c r="R23">
        <f>节点属性!N23</f>
        <v>0</v>
      </c>
      <c r="S23">
        <v>0</v>
      </c>
      <c r="T23">
        <f>IF(X23=0,0,VLOOKUP(N13,hero_star_info!$A:$AZ,X23+P11*4-20,0))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136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IF(L24=0,0,VLOOKUP(B13,hero_star_info!$A:$AZ,L24,0)/10000)</f>
        <v>0</v>
      </c>
      <c r="F24">
        <f>节点属性!B24</f>
        <v>1000</v>
      </c>
      <c r="G24" s="154">
        <v>0</v>
      </c>
      <c r="H24">
        <f>IF(L24=0,0,VLOOKUP(B13,hero_star_info!$A:$AZ,L24+D11*4-20,0))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136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IF(X24=0,0,VLOOKUP(N13,hero_star_info!$A:$AZ,X24,0)/10000)</f>
        <v>0</v>
      </c>
      <c r="R24">
        <f>节点属性!N24</f>
        <v>1000</v>
      </c>
      <c r="S24">
        <v>0</v>
      </c>
      <c r="T24">
        <f>IF(X24=0,0,VLOOKUP(N13,hero_star_info!$A:$AZ,X24+P11*4-20,0))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136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IF(L25=0,0,VLOOKUP(B13,hero_star_info!$A:$AZ,L25,0)/10000)</f>
        <v>0</v>
      </c>
      <c r="F25">
        <f>节点属性!B25</f>
        <v>0</v>
      </c>
      <c r="G25" s="154">
        <v>0</v>
      </c>
      <c r="H25">
        <f>IF(L25=0,0,VLOOKUP(B13,hero_star_info!$A:$AZ,L25+D11*4-20,0))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136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IF(X25=0,0,VLOOKUP(N13,hero_star_info!$A:$AZ,X25,0)/10000)</f>
        <v>0</v>
      </c>
      <c r="R25">
        <f>节点属性!N25</f>
        <v>0</v>
      </c>
      <c r="S25">
        <v>0</v>
      </c>
      <c r="T25">
        <f>IF(X25=0,0,VLOOKUP(N13,hero_star_info!$A:$AZ,X25+P11*4-20,0))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136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IF(L26=0,0,VLOOKUP(B13,hero_star_info!$A:$AZ,L26,0)/10000)</f>
        <v>0</v>
      </c>
      <c r="F26">
        <f>节点属性!B26</f>
        <v>0</v>
      </c>
      <c r="G26" s="154">
        <v>0</v>
      </c>
      <c r="H26">
        <f>IF(L26=0,0,VLOOKUP(B13,hero_star_info!$A:$AZ,L26+D11*4-20,0))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136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IF(X26=0,0,VLOOKUP(N13,hero_star_info!$A:$AZ,X26,0)/10000)</f>
        <v>0</v>
      </c>
      <c r="R26">
        <f>节点属性!N26</f>
        <v>0</v>
      </c>
      <c r="S26">
        <v>0</v>
      </c>
      <c r="T26">
        <f>IF(X26=0,0,VLOOKUP(N13,hero_star_info!$A:$AZ,X26+P11*4-20,0))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136">
        <f>Test!AA26</f>
        <v>0</v>
      </c>
      <c r="Z26">
        <f t="shared" ref="Z26" si="4">AA26+AB26</f>
        <v>0</v>
      </c>
      <c r="AA26">
        <f t="shared" si="3"/>
        <v>0</v>
      </c>
    </row>
    <row r="27" spans="1:24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IF(L27=0,0,VLOOKUP(B13,hero_star_info!$A:$AZ,L27,0)/10000)</f>
        <v>0</v>
      </c>
      <c r="F27">
        <f>节点属性!B27</f>
        <v>0</v>
      </c>
      <c r="G27" s="154">
        <v>0</v>
      </c>
      <c r="H27">
        <f>IF(L27=0,0,VLOOKUP(B13,hero_star_info!$A:$AZ,L27+D11*4-20,0))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136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IF(X27=0,0,VLOOKUP(N13,hero_star_info!$A:$AZ,X27,0)/10000)</f>
        <v>0</v>
      </c>
      <c r="R27">
        <f>节点属性!N27</f>
        <v>0</v>
      </c>
      <c r="S27">
        <v>0</v>
      </c>
      <c r="T27">
        <f>IF(X27=0,0,VLOOKUP(N13,hero_star_info!$A:$AZ,X27+P11*4-20,0))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4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IF(L28=0,0,VLOOKUP(B13,hero_star_info!$A:$AZ,L28,0)/10000)</f>
        <v>0</v>
      </c>
      <c r="F28">
        <f>节点属性!B28</f>
        <v>0</v>
      </c>
      <c r="G28" s="154">
        <v>0</v>
      </c>
      <c r="H28">
        <f>IF(L28=0,0,VLOOKUP(B13,hero_star_info!$A:$AZ,L28+D11*4-20,0))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136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IF(X28=0,0,VLOOKUP(N13,hero_star_info!$A:$AZ,X28,0)/10000)</f>
        <v>0</v>
      </c>
      <c r="R28">
        <f>节点属性!N28</f>
        <v>0</v>
      </c>
      <c r="S28">
        <v>0</v>
      </c>
      <c r="T28">
        <f>IF(X28=0,0,VLOOKUP(N13,hero_star_info!$A:$AZ,X28+P11*4-20,0))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4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IF(L29=0,0,VLOOKUP(B13,hero_star_info!$A:$AZ,L29,0)/10000)</f>
        <v>0</v>
      </c>
      <c r="F29">
        <f>节点属性!B29</f>
        <v>0</v>
      </c>
      <c r="G29" s="154">
        <v>0</v>
      </c>
      <c r="H29">
        <f>IF(L29=0,0,VLOOKUP(B13,hero_star_info!$A:$AZ,L29+D11*4-20,0))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136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IF(X29=0,0,VLOOKUP(N13,hero_star_info!$A:$AZ,X29,0)/10000)</f>
        <v>0</v>
      </c>
      <c r="R29">
        <f>节点属性!N29</f>
        <v>0</v>
      </c>
      <c r="S29">
        <v>0</v>
      </c>
      <c r="T29">
        <f>IF(X29=0,0,VLOOKUP(N13,hero_star_info!$A:$AZ,X29+P11*4-20,0))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4">
      <c r="A30">
        <f>Test!C30</f>
        <v>27</v>
      </c>
      <c r="B30">
        <f t="shared" si="0"/>
        <v>1500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IF(L30=0,0,VLOOKUP(B13,hero_star_info!$A:$AZ,L30,0)/10000)</f>
        <v>0</v>
      </c>
      <c r="F30">
        <f>节点属性!B30</f>
        <v>1500</v>
      </c>
      <c r="G30" s="154">
        <v>0</v>
      </c>
      <c r="H30">
        <f>IF(L30=0,0,VLOOKUP(B13,hero_star_info!$A:$AZ,L30+D11*4-20,0))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136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IF(X30=0,0,VLOOKUP(N13,hero_star_info!$A:$AZ,X30,0)/10000)</f>
        <v>0</v>
      </c>
      <c r="R30">
        <f>节点属性!N30</f>
        <v>0</v>
      </c>
      <c r="S30">
        <v>0</v>
      </c>
      <c r="T30">
        <f>IF(X30=0,0,VLOOKUP(N13,hero_star_info!$A:$AZ,X30+P11*4-20,0))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4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IF(L31=0,0,VLOOKUP(B13,hero_star_info!$A:$AZ,L31,0)/10000)</f>
        <v>0</v>
      </c>
      <c r="F31">
        <f>节点属性!B31</f>
        <v>0</v>
      </c>
      <c r="G31" s="154">
        <v>0</v>
      </c>
      <c r="H31">
        <f>IF(L31=0,0,VLOOKUP(B13,hero_star_info!$A:$AZ,L31+D11*4-20,0))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136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IF(X31=0,0,VLOOKUP(N13,hero_star_info!$A:$AZ,X31,0)/10000)</f>
        <v>0</v>
      </c>
      <c r="R31">
        <f>节点属性!N31</f>
        <v>0</v>
      </c>
      <c r="S31">
        <v>0</v>
      </c>
      <c r="T31">
        <f>IF(X31=0,0,VLOOKUP(N13,hero_star_info!$A:$AZ,X31+P11*4-20,0))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4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IF(L32=0,0,VLOOKUP(B13,hero_star_info!$A:$AZ,L32,0)/10000)</f>
        <v>0</v>
      </c>
      <c r="F32">
        <f>节点属性!B32</f>
        <v>0</v>
      </c>
      <c r="G32" s="154">
        <v>0</v>
      </c>
      <c r="H32">
        <f>IF(L32=0,0,VLOOKUP(B13,hero_star_info!$A:$AZ,L32+D11*4-20,0))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136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IF(X32=0,0,VLOOKUP(N13,hero_star_info!$A:$AZ,X32,0)/10000)</f>
        <v>0</v>
      </c>
      <c r="R32">
        <f>节点属性!N32</f>
        <v>0</v>
      </c>
      <c r="S32">
        <v>0</v>
      </c>
      <c r="T32">
        <f>IF(X32=0,0,VLOOKUP(N13,hero_star_info!$A:$AZ,X32+P11*4-20,0))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IF(L33=0,0,VLOOKUP(B13,hero_star_info!$A:$AZ,L33,0)/10000)</f>
        <v>0</v>
      </c>
      <c r="F33">
        <f>节点属性!B33</f>
        <v>0</v>
      </c>
      <c r="G33" s="154">
        <v>0</v>
      </c>
      <c r="H33">
        <f>IF(L33=0,0,VLOOKUP(B13,hero_star_info!$A:$AZ,L33+D11*4-20,0))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136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IF(X33=0,0,VLOOKUP(N13,hero_star_info!$A:$AZ,X33,0)/10000)</f>
        <v>0</v>
      </c>
      <c r="R33">
        <f>节点属性!N33</f>
        <v>0</v>
      </c>
      <c r="S33">
        <v>0</v>
      </c>
      <c r="T33">
        <f>IF(X33=0,0,VLOOKUP(N13,hero_star_info!$A:$AZ,X33+P11*4-20,0))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IF(L34=0,0,VLOOKUP(B13,hero_star_info!$A:$AZ,L34,0)/10000)</f>
        <v>0</v>
      </c>
      <c r="F34">
        <f>节点属性!B34</f>
        <v>0</v>
      </c>
      <c r="G34" s="154">
        <v>0</v>
      </c>
      <c r="H34">
        <f>IF(L34=0,0,VLOOKUP(B13,hero_star_info!$A:$AZ,L34+D11*4-20,0))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136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IF(X34=0,0,VLOOKUP(N13,hero_star_info!$A:$AZ,X34,0)/10000)</f>
        <v>0</v>
      </c>
      <c r="R34">
        <f>节点属性!N34</f>
        <v>0</v>
      </c>
      <c r="S34">
        <v>0</v>
      </c>
      <c r="T34">
        <f>IF(X34=0,0,VLOOKUP(N13,hero_star_info!$A:$AZ,X34+P11*4-20,0))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IF(L35=0,0,VLOOKUP(B13,hero_star_info!$A:$AZ,L35,0)/10000)</f>
        <v>0</v>
      </c>
      <c r="F35">
        <f>节点属性!B35</f>
        <v>0</v>
      </c>
      <c r="G35" s="154">
        <v>0</v>
      </c>
      <c r="H35">
        <f>IF(L35=0,0,VLOOKUP(B13,hero_star_info!$A:$AZ,L35+D11*4-20,0))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136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IF(X35=0,0,VLOOKUP(N13,hero_star_info!$A:$AZ,X35,0)/10000)</f>
        <v>0</v>
      </c>
      <c r="R35">
        <f>节点属性!N35</f>
        <v>0</v>
      </c>
      <c r="S35">
        <v>0</v>
      </c>
      <c r="T35">
        <f>IF(X35=0,0,VLOOKUP(N13,hero_star_info!$A:$AZ,X35+P11*4-20,0))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IF(L36=0,0,VLOOKUP(B13,hero_star_info!$A:$AZ,L36,0)/10000)</f>
        <v>0</v>
      </c>
      <c r="F36">
        <f>节点属性!B36</f>
        <v>0</v>
      </c>
      <c r="G36" s="154">
        <v>0</v>
      </c>
      <c r="H36">
        <f>IF(L36=0,0,VLOOKUP(B13,hero_star_info!$A:$AZ,L36+D11*4-20,0))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136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IF(X36=0,0,VLOOKUP(N13,hero_star_info!$A:$AZ,X36,0)/10000)</f>
        <v>0</v>
      </c>
      <c r="R36">
        <f>节点属性!N36</f>
        <v>0</v>
      </c>
      <c r="S36">
        <v>0</v>
      </c>
      <c r="T36">
        <f>IF(X36=0,0,VLOOKUP(N13,hero_star_info!$A:$AZ,X36+P11*4-20,0))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IF(L37=0,0,VLOOKUP(B13,hero_star_info!$A:$AZ,L37,0)/10000)</f>
        <v>0</v>
      </c>
      <c r="F37">
        <f>节点属性!B37</f>
        <v>15000</v>
      </c>
      <c r="G37" s="154">
        <v>0</v>
      </c>
      <c r="H37">
        <f>IF(L37=0,0,VLOOKUP(B13,hero_star_info!$A:$AZ,L37+D11*4-20,0))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136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IF(X37=0,0,VLOOKUP(N13,hero_star_info!$A:$AZ,X37,0)/10000)</f>
        <v>0</v>
      </c>
      <c r="R37">
        <f>节点属性!N37</f>
        <v>15000</v>
      </c>
      <c r="S37">
        <v>0</v>
      </c>
      <c r="T37">
        <f>IF(X37=0,0,VLOOKUP(N13,hero_star_info!$A:$AZ,X37+P11*4-20,0))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IF(L38=0,0,VLOOKUP(B13,hero_star_info!$A:$AZ,L38,0)/10000)</f>
        <v>0</v>
      </c>
      <c r="F38">
        <f>节点属性!B38</f>
        <v>0</v>
      </c>
      <c r="G38" s="154">
        <v>0</v>
      </c>
      <c r="H38">
        <f>IF(L38=0,0,VLOOKUP(B13,hero_star_info!$A:$AZ,L38+D11*4-20,0))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136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IF(X38=0,0,VLOOKUP(N13,hero_star_info!$A:$AZ,X38,0)/10000)</f>
        <v>0</v>
      </c>
      <c r="R38">
        <f>节点属性!N38</f>
        <v>0</v>
      </c>
      <c r="S38">
        <v>0</v>
      </c>
      <c r="T38">
        <f>IF(X38=0,0,VLOOKUP(N13,hero_star_info!$A:$AZ,X38+P11*4-20,0))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IF(L39=0,0,VLOOKUP(B13,hero_star_info!$A:$AZ,L39,0)/10000)</f>
        <v>0</v>
      </c>
      <c r="F39">
        <f>节点属性!B39</f>
        <v>0</v>
      </c>
      <c r="G39" s="154">
        <v>0</v>
      </c>
      <c r="H39">
        <f>IF(L39=0,0,VLOOKUP(B13,hero_star_info!$A:$AZ,L39+D11*4-20,0))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136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IF(X39=0,0,VLOOKUP(N13,hero_star_info!$A:$AZ,X39,0)/10000)</f>
        <v>0</v>
      </c>
      <c r="R39">
        <f>节点属性!N39</f>
        <v>0</v>
      </c>
      <c r="S39">
        <v>0</v>
      </c>
      <c r="T39">
        <f>IF(X39=0,0,VLOOKUP(N13,hero_star_info!$A:$AZ,X39+P11*4-20,0))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IF(L40=0,0,VLOOKUP(B13,hero_star_info!$A:$AZ,L40,0)/10000)</f>
        <v>0</v>
      </c>
      <c r="F40">
        <f>节点属性!B40</f>
        <v>0</v>
      </c>
      <c r="G40" s="154">
        <v>0</v>
      </c>
      <c r="H40">
        <f>IF(L40=0,0,VLOOKUP(B13,hero_star_info!$A:$AZ,L40+D11*4-20,0))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136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IF(X40=0,0,VLOOKUP(N13,hero_star_info!$A:$AZ,X40,0)/10000)</f>
        <v>0</v>
      </c>
      <c r="R40">
        <f>节点属性!N40</f>
        <v>0</v>
      </c>
      <c r="S40">
        <v>0</v>
      </c>
      <c r="T40">
        <f>IF(X40=0,0,VLOOKUP(N13,hero_star_info!$A:$AZ,X40+P11*4-20,0))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IF(L41=0,0,VLOOKUP(B13,hero_star_info!$A:$AZ,L41,0)/10000)</f>
        <v>0</v>
      </c>
      <c r="F41">
        <f>节点属性!B41</f>
        <v>0</v>
      </c>
      <c r="G41" s="154">
        <v>0</v>
      </c>
      <c r="H41">
        <f>IF(L41=0,0,VLOOKUP(B13,hero_star_info!$A:$AZ,L41+D11*4-20,0))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136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IF(X41=0,0,VLOOKUP(N13,hero_star_info!$A:$AZ,X41,0)/10000)</f>
        <v>0</v>
      </c>
      <c r="R41">
        <f>节点属性!N41</f>
        <v>0</v>
      </c>
      <c r="S41">
        <v>0</v>
      </c>
      <c r="T41">
        <f>IF(X41=0,0,VLOOKUP(N13,hero_star_info!$A:$AZ,X41+P11*4-20,0))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IF(L42=0,0,VLOOKUP(B13,hero_star_info!$A:$AZ,L42,0)/10000)</f>
        <v>0</v>
      </c>
      <c r="F42">
        <f>节点属性!B42</f>
        <v>0</v>
      </c>
      <c r="G42" s="154">
        <v>0</v>
      </c>
      <c r="H42">
        <f>IF(L42=0,0,VLOOKUP(B13,hero_star_info!$A:$AZ,L42+D11*4-20,0))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136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IF(X42=0,0,VLOOKUP(N13,hero_star_info!$A:$AZ,X42,0)/10000)</f>
        <v>0</v>
      </c>
      <c r="R42">
        <f>节点属性!N42</f>
        <v>0</v>
      </c>
      <c r="S42">
        <v>0</v>
      </c>
      <c r="T42">
        <f>IF(X42=0,0,VLOOKUP(N13,hero_star_info!$A:$AZ,X42+P11*4-20,0))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IF(L43=0,0,VLOOKUP(B13,hero_star_info!$A:$AZ,L43,0)/10000)</f>
        <v>0</v>
      </c>
      <c r="F43">
        <f>节点属性!B43</f>
        <v>0</v>
      </c>
      <c r="G43" s="154">
        <v>0</v>
      </c>
      <c r="H43">
        <f>IF(L43=0,0,VLOOKUP(B13,hero_star_info!$A:$AZ,L43+D11*4-20,0))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136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IF(X43=0,0,VLOOKUP(N13,hero_star_info!$A:$AZ,X43,0)/10000)</f>
        <v>0</v>
      </c>
      <c r="R43">
        <f>节点属性!N43</f>
        <v>0</v>
      </c>
      <c r="S43">
        <v>0</v>
      </c>
      <c r="T43">
        <f>IF(X43=0,0,VLOOKUP(N13,hero_star_info!$A:$AZ,X43+P11*4-20,0))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IF(L44=0,0,VLOOKUP(B13,hero_star_info!$A:$AZ,L44,0)/10000)</f>
        <v>0</v>
      </c>
      <c r="F44">
        <f>节点属性!B44</f>
        <v>0</v>
      </c>
      <c r="G44" s="154">
        <v>0</v>
      </c>
      <c r="H44">
        <f>IF(L44=0,0,VLOOKUP(B13,hero_star_info!$A:$AZ,L44+D11*4-20,0))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136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IF(X44=0,0,VLOOKUP(N13,hero_star_info!$A:$AZ,X44,0)/10000)</f>
        <v>0</v>
      </c>
      <c r="R44">
        <f>节点属性!N44</f>
        <v>0</v>
      </c>
      <c r="S44">
        <v>0</v>
      </c>
      <c r="T44">
        <f>IF(X44=0,0,VLOOKUP(N13,hero_star_info!$A:$AZ,X44+P11*4-20,0))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IF(L45=0,0,VLOOKUP(B13,hero_star_info!$A:$AZ,L45,0)/10000)</f>
        <v>0</v>
      </c>
      <c r="F45">
        <f>节点属性!B45</f>
        <v>0</v>
      </c>
      <c r="G45" s="154">
        <v>0</v>
      </c>
      <c r="H45">
        <f>IF(L45=0,0,VLOOKUP(B13,hero_star_info!$A:$AZ,L45+D11*4-20,0))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136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IF(X45=0,0,VLOOKUP(N13,hero_star_info!$A:$AZ,X45,0)/10000)</f>
        <v>0</v>
      </c>
      <c r="R45">
        <f>节点属性!N45</f>
        <v>0</v>
      </c>
      <c r="S45">
        <v>0</v>
      </c>
      <c r="T45">
        <f>IF(X45=0,0,VLOOKUP(N13,hero_star_info!$A:$AZ,X45+P11*4-20,0))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25">
      <c r="A50">
        <v>3</v>
      </c>
      <c r="M50" s="136">
        <v>4</v>
      </c>
      <c r="Y50" s="136">
        <v>5</v>
      </c>
    </row>
    <row r="51" spans="1:28">
      <c r="A51" t="s">
        <v>29</v>
      </c>
      <c r="B51">
        <f>IF(Test!B52&gt;0,Test!B52,$B$1)</f>
        <v>22004</v>
      </c>
      <c r="C51" t="s">
        <v>147</v>
      </c>
      <c r="D51">
        <f>MOD(ROUNDDOWN(B51/1000,0),10)</f>
        <v>2</v>
      </c>
      <c r="M51" s="136" t="s">
        <v>29</v>
      </c>
      <c r="N51">
        <f>IF(Test!N52&gt;0,Test!N52,$B$1)</f>
        <v>43005</v>
      </c>
      <c r="O51" t="s">
        <v>147</v>
      </c>
      <c r="P51">
        <f>MOD(ROUNDDOWN(N51/1000,0),10)</f>
        <v>3</v>
      </c>
      <c r="Y51" s="136" t="s">
        <v>29</v>
      </c>
      <c r="Z51">
        <f>IF(Test!Z52&gt;0,Test!Z52,$B$1)</f>
        <v>12005</v>
      </c>
      <c r="AA51" t="s">
        <v>147</v>
      </c>
      <c r="AB51">
        <f>MOD(ROUNDDOWN(Z51/1000,0),10)</f>
        <v>2</v>
      </c>
    </row>
    <row r="52" spans="1:28">
      <c r="A52" t="s">
        <v>148</v>
      </c>
      <c r="B52">
        <f>IF(Test!C52&gt;0,Test!C52,$B$2)</f>
        <v>47</v>
      </c>
      <c r="C52" t="s">
        <v>149</v>
      </c>
      <c r="D52">
        <f>ROUND(B53-9,0)</f>
        <v>0</v>
      </c>
      <c r="M52" s="136" t="s">
        <v>148</v>
      </c>
      <c r="N52">
        <f>IF(Test!O52&gt;0,Test!O52,$B$2)</f>
        <v>47</v>
      </c>
      <c r="O52" t="s">
        <v>149</v>
      </c>
      <c r="P52">
        <f>ROUND(N53-9,0)</f>
        <v>0</v>
      </c>
      <c r="Y52" s="136" t="s">
        <v>148</v>
      </c>
      <c r="Z52">
        <f>IF(Test!AA52&gt;0,Test!AA52,$B$2)</f>
        <v>47</v>
      </c>
      <c r="AA52" t="s">
        <v>149</v>
      </c>
      <c r="AB52">
        <f>ROUND(Z53-9,0)</f>
        <v>0</v>
      </c>
    </row>
    <row r="53" spans="1:26">
      <c r="A53" t="s">
        <v>150</v>
      </c>
      <c r="B53">
        <f>IF(Test!E52&gt;1,Test!E52,$B$3)</f>
        <v>9</v>
      </c>
      <c r="M53" s="136" t="s">
        <v>150</v>
      </c>
      <c r="N53">
        <f>IF(Test!Q52&gt;1,Test!Q52,$B$3)</f>
        <v>9</v>
      </c>
      <c r="Y53" s="136" t="s">
        <v>150</v>
      </c>
      <c r="Z53">
        <f>IF(Test!AC52&gt;1,Test!AC52,$B$3)</f>
        <v>9</v>
      </c>
    </row>
    <row r="54" spans="1:26">
      <c r="A54" t="s">
        <v>151</v>
      </c>
      <c r="B54">
        <f>IF(Test!D52&gt;=0,Test!D52,$B$4)+B51*100</f>
        <v>2200408</v>
      </c>
      <c r="M54" s="136" t="s">
        <v>151</v>
      </c>
      <c r="N54">
        <f>IF(Test!P52&gt;=0,Test!P52,$B$4)+N51*100</f>
        <v>4300508</v>
      </c>
      <c r="Y54" s="136" t="s">
        <v>151</v>
      </c>
      <c r="Z54">
        <f>IF(Test!AB52&gt;=0,Test!AB52,$B$4)+Z51*100</f>
        <v>1200508</v>
      </c>
    </row>
    <row r="55" spans="2:36">
      <c r="B55" t="s">
        <v>44</v>
      </c>
      <c r="C55" t="s">
        <v>152</v>
      </c>
      <c r="D55" t="s">
        <v>153</v>
      </c>
      <c r="E55" t="s">
        <v>154</v>
      </c>
      <c r="F55" t="s">
        <v>155</v>
      </c>
      <c r="G55" t="s">
        <v>156</v>
      </c>
      <c r="H55" s="2" t="s">
        <v>157</v>
      </c>
      <c r="I55" s="2" t="s">
        <v>158</v>
      </c>
      <c r="J55" t="s">
        <v>159</v>
      </c>
      <c r="K55" t="s">
        <v>160</v>
      </c>
      <c r="L55" t="s">
        <v>161</v>
      </c>
      <c r="N55" t="s">
        <v>44</v>
      </c>
      <c r="O55" t="s">
        <v>152</v>
      </c>
      <c r="P55" t="s">
        <v>153</v>
      </c>
      <c r="Q55" t="s">
        <v>154</v>
      </c>
      <c r="R55" t="s">
        <v>155</v>
      </c>
      <c r="S55" t="s">
        <v>156</v>
      </c>
      <c r="T55" s="2" t="s">
        <v>157</v>
      </c>
      <c r="U55" s="2" t="s">
        <v>158</v>
      </c>
      <c r="V55" t="s">
        <v>159</v>
      </c>
      <c r="W55" t="s">
        <v>160</v>
      </c>
      <c r="X55" t="s">
        <v>161</v>
      </c>
      <c r="Z55" t="s">
        <v>44</v>
      </c>
      <c r="AA55" t="s">
        <v>152</v>
      </c>
      <c r="AB55" t="s">
        <v>153</v>
      </c>
      <c r="AC55" t="s">
        <v>154</v>
      </c>
      <c r="AD55" t="s">
        <v>155</v>
      </c>
      <c r="AE55" t="s">
        <v>156</v>
      </c>
      <c r="AF55" s="2" t="s">
        <v>157</v>
      </c>
      <c r="AG55" s="2" t="s">
        <v>158</v>
      </c>
      <c r="AH55" t="s">
        <v>159</v>
      </c>
      <c r="AI55" t="s">
        <v>160</v>
      </c>
      <c r="AJ55" t="s">
        <v>161</v>
      </c>
    </row>
    <row r="56" spans="1:36">
      <c r="A56">
        <f>Test!C56</f>
        <v>1</v>
      </c>
      <c r="B56">
        <f>(D56+F56+H56+C56*(E56+1))*(G56+1)</f>
        <v>18529</v>
      </c>
      <c r="C56">
        <f>IF(J56=0,0,VLOOKUP(B51,hero_info!$A:$AE,J56,0)*(B52-1))</f>
        <v>460</v>
      </c>
      <c r="D56">
        <f>IF(K56=0,0,VLOOKUP(B54,hero_data_info!$A:$Z,K56,0))</f>
        <v>1888</v>
      </c>
      <c r="E56">
        <f>IF(L56=0,0,VLOOKUP(B53,hero_star_info!$A:$AZ,L56,0)/10000)</f>
        <v>7.5</v>
      </c>
      <c r="F56">
        <f>节点属性!B56</f>
        <v>2000</v>
      </c>
      <c r="G56">
        <v>0</v>
      </c>
      <c r="H56">
        <f>IF(L56=0,0,VLOOKUP(B53,hero_star_info!$A:$AZ,L56+D51*4-20,0))</f>
        <v>10731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22</v>
      </c>
      <c r="M56" s="136">
        <f>Test!O56</f>
        <v>1</v>
      </c>
      <c r="N56">
        <f>(P56+R56+T56+O56*(Q56+1))*(S56+1)</f>
        <v>19165</v>
      </c>
      <c r="O56">
        <f>IF(V56=0,0,VLOOKUP(N51,hero_info!$A:$AE,V56,0)*(N52-1))</f>
        <v>552</v>
      </c>
      <c r="P56">
        <f>IF(W56=0,0,VLOOKUP(N54,hero_data_info!$A:$Z,W56,0))</f>
        <v>2225</v>
      </c>
      <c r="Q56">
        <f>IF(X56=0,0,VLOOKUP(N53,hero_star_info!$A:$AZ,X56,0)/10000)</f>
        <v>7.5</v>
      </c>
      <c r="R56">
        <f>节点属性!N56</f>
        <v>2000</v>
      </c>
      <c r="S56">
        <v>0</v>
      </c>
      <c r="T56">
        <f>IF(X56=0,0,VLOOKUP(N53,hero_star_info!$A:$AZ,X56+P51*4-20,0))</f>
        <v>10248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22</v>
      </c>
      <c r="Y56" s="136">
        <f>Test!AA56</f>
        <v>1</v>
      </c>
      <c r="Z56">
        <f>(AB56+AD56+AF56+AA56*(AC56+1))*(AE56+1)</f>
        <v>19126</v>
      </c>
      <c r="AA56">
        <f>IF(AH56=0,0,VLOOKUP(Z51,hero_info!$A:$AE,AH56,0)*(Z52-1))</f>
        <v>506</v>
      </c>
      <c r="AB56">
        <f>IF(AI56=0,0,VLOOKUP(Z54,hero_data_info!$A:$Z,AI56,0))</f>
        <v>2094</v>
      </c>
      <c r="AC56">
        <f>IF(AJ56=0,0,VLOOKUP(Z53,hero_star_info!$A:$AZ,AJ56,0)/10000)</f>
        <v>7.5</v>
      </c>
      <c r="AD56">
        <f>节点属性!Z56</f>
        <v>2000</v>
      </c>
      <c r="AE56">
        <v>0</v>
      </c>
      <c r="AF56">
        <f>IF(AJ56=0,0,VLOOKUP(Z53,hero_star_info!$A:$AZ,AJ56+AB51*4-20,0))</f>
        <v>10731</v>
      </c>
      <c r="AG56">
        <f>节点属性!AA56/10000</f>
        <v>0.08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22</v>
      </c>
    </row>
    <row r="57" spans="1:36">
      <c r="A57">
        <f>Test!C57</f>
        <v>2</v>
      </c>
      <c r="B57">
        <f t="shared" ref="B57:B85" si="5">(D57+F57+H57+C57*(E57+1))*(G57+1)</f>
        <v>108171</v>
      </c>
      <c r="C57">
        <f>IF(J57=0,0,VLOOKUP(B51,hero_info!$A:$AE,J57,0)*(B52-1))</f>
        <v>3174</v>
      </c>
      <c r="D57">
        <f>IF(K57=0,0,VLOOKUP(B54,hero_data_info!$A:$Z,K57,0))</f>
        <v>12921</v>
      </c>
      <c r="E57">
        <f>IF(L57=0,0,VLOOKUP(B53,hero_star_info!$A:$AZ,L57,0)/10000)</f>
        <v>7.5</v>
      </c>
      <c r="F57">
        <f>节点属性!B57</f>
        <v>1650</v>
      </c>
      <c r="G57">
        <v>0</v>
      </c>
      <c r="H57">
        <f>IF(L57=0,0,VLOOKUP(B53,hero_star_info!$A:$AZ,L57+D51*4-20,0))</f>
        <v>66621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21</v>
      </c>
      <c r="M57" s="136">
        <f>Test!O57</f>
        <v>2</v>
      </c>
      <c r="N57">
        <f t="shared" ref="N57:N85" si="6">(P57+R57+T57+O57*(Q57+1))*(S57+1)</f>
        <v>116291</v>
      </c>
      <c r="O57">
        <f>IF(V57=0,0,VLOOKUP(N51,hero_info!$A:$AE,V57,0)*(N52-1))</f>
        <v>3680</v>
      </c>
      <c r="P57">
        <f>IF(W57=0,0,VLOOKUP(N54,hero_data_info!$A:$Z,W57,0))</f>
        <v>15034</v>
      </c>
      <c r="Q57">
        <f>IF(X57=0,0,VLOOKUP(N53,hero_star_info!$A:$AZ,X57,0)/10000)</f>
        <v>7.5</v>
      </c>
      <c r="R57">
        <f>节点属性!N57</f>
        <v>1650</v>
      </c>
      <c r="S57">
        <v>0</v>
      </c>
      <c r="T57">
        <f>IF(X57=0,0,VLOOKUP(N53,hero_star_info!$A:$AZ,X57+P51*4-20,0))</f>
        <v>68327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21</v>
      </c>
      <c r="Y57" s="136">
        <f>Test!AA57</f>
        <v>2</v>
      </c>
      <c r="Z57">
        <f t="shared" ref="Z57:Z85" si="7">(AB57+AD57+AF57+AA57*(AC57+1))*(AE57+1)</f>
        <v>106362</v>
      </c>
      <c r="AA57">
        <f>IF(AH57=0,0,VLOOKUP(Z51,hero_info!$A:$AE,AH57,0)*(Z52-1))</f>
        <v>3036</v>
      </c>
      <c r="AB57">
        <f>IF(AI57=0,0,VLOOKUP(Z54,hero_data_info!$A:$Z,AI57,0))</f>
        <v>12285</v>
      </c>
      <c r="AC57">
        <f>IF(AJ57=0,0,VLOOKUP(Z53,hero_star_info!$A:$AZ,AJ57,0)/10000)</f>
        <v>7.5</v>
      </c>
      <c r="AD57">
        <f>节点属性!Z57</f>
        <v>1650</v>
      </c>
      <c r="AE57">
        <v>0</v>
      </c>
      <c r="AF57">
        <f>IF(AJ57=0,0,VLOOKUP(Z53,hero_star_info!$A:$AZ,AJ57+AB51*4-20,0))</f>
        <v>66621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21</v>
      </c>
    </row>
    <row r="58" spans="1:36">
      <c r="A58">
        <f>Test!C58</f>
        <v>5</v>
      </c>
      <c r="B58">
        <f t="shared" si="5"/>
        <v>6483</v>
      </c>
      <c r="C58">
        <f>IF(J58=0,0,VLOOKUP(B51,hero_info!$A:$AE,J58,0)*(B52-1))</f>
        <v>184</v>
      </c>
      <c r="D58">
        <f>IF(K58=0,0,VLOOKUP(B54,hero_data_info!$A:$Z,K58,0))</f>
        <v>804</v>
      </c>
      <c r="E58">
        <f>IF(L58=0,0,VLOOKUP(B53,hero_star_info!$A:$AZ,L58,0)/10000)</f>
        <v>7.5</v>
      </c>
      <c r="F58">
        <f>节点属性!B58</f>
        <v>110</v>
      </c>
      <c r="G58">
        <v>0</v>
      </c>
      <c r="H58">
        <f>IF(L58=0,0,VLOOKUP(B53,hero_star_info!$A:$AZ,L58+D51*4-20,0))</f>
        <v>4005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23</v>
      </c>
      <c r="M58" s="136">
        <f>Test!O58</f>
        <v>5</v>
      </c>
      <c r="N58">
        <f t="shared" si="6"/>
        <v>8489</v>
      </c>
      <c r="O58">
        <f>IF(V58=0,0,VLOOKUP(N51,hero_info!$A:$AE,V58,0)*(N52-1))</f>
        <v>276</v>
      </c>
      <c r="P58">
        <f>IF(W58=0,0,VLOOKUP(N54,hero_data_info!$A:$Z,W58,0))</f>
        <v>1103</v>
      </c>
      <c r="Q58">
        <f>IF(X58=0,0,VLOOKUP(N53,hero_star_info!$A:$AZ,X58,0)/10000)</f>
        <v>7.5</v>
      </c>
      <c r="R58">
        <f>节点属性!N58</f>
        <v>110</v>
      </c>
      <c r="S58">
        <v>0</v>
      </c>
      <c r="T58">
        <f>IF(X58=0,0,VLOOKUP(N53,hero_star_info!$A:$AZ,X58+P51*4-20,0))</f>
        <v>4930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23</v>
      </c>
      <c r="Y58" s="136">
        <f>Test!AA58</f>
        <v>5</v>
      </c>
      <c r="Z58">
        <f t="shared" si="7"/>
        <v>6427</v>
      </c>
      <c r="AA58">
        <f>IF(AH58=0,0,VLOOKUP(Z51,hero_info!$A:$AE,AH58,0)*(Z52-1))</f>
        <v>184</v>
      </c>
      <c r="AB58">
        <f>IF(AI58=0,0,VLOOKUP(Z54,hero_data_info!$A:$Z,AI58,0))</f>
        <v>748</v>
      </c>
      <c r="AC58">
        <f>IF(AJ58=0,0,VLOOKUP(Z53,hero_star_info!$A:$AZ,AJ58,0)/10000)</f>
        <v>7.5</v>
      </c>
      <c r="AD58">
        <f>节点属性!Z58</f>
        <v>110</v>
      </c>
      <c r="AE58">
        <v>0</v>
      </c>
      <c r="AF58">
        <f>IF(AJ58=0,0,VLOOKUP(Z53,hero_star_info!$A:$AZ,AJ58+AB51*4-20,0))</f>
        <v>4005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23</v>
      </c>
    </row>
    <row r="59" spans="1:36">
      <c r="A59">
        <f>Test!C59</f>
        <v>6</v>
      </c>
      <c r="B59">
        <f t="shared" si="5"/>
        <v>7848</v>
      </c>
      <c r="C59">
        <f>IF(J59=0,0,VLOOKUP(B51,hero_info!$A:$AE,J59,0)*(B52-1))</f>
        <v>230</v>
      </c>
      <c r="D59">
        <f>IF(K59=0,0,VLOOKUP(B54,hero_data_info!$A:$Z,K59,0))</f>
        <v>953</v>
      </c>
      <c r="E59">
        <f>IF(L59=0,0,VLOOKUP(B53,hero_star_info!$A:$AZ,L59,0)/10000)</f>
        <v>7.5</v>
      </c>
      <c r="F59">
        <f>节点属性!B59</f>
        <v>110</v>
      </c>
      <c r="G59">
        <v>0</v>
      </c>
      <c r="H59">
        <f>IF(L59=0,0,VLOOKUP(B53,hero_star_info!$A:$AZ,L59+D51*4-20,0))</f>
        <v>4830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24</v>
      </c>
      <c r="M59" s="136">
        <f>Test!O59</f>
        <v>6</v>
      </c>
      <c r="N59">
        <f t="shared" si="6"/>
        <v>7095</v>
      </c>
      <c r="O59">
        <f>IF(V59=0,0,VLOOKUP(N51,hero_info!$A:$AE,V59,0)*(N52-1))</f>
        <v>230</v>
      </c>
      <c r="P59">
        <f>IF(W59=0,0,VLOOKUP(N54,hero_data_info!$A:$Z,W59,0))</f>
        <v>878</v>
      </c>
      <c r="Q59">
        <f>IF(X59=0,0,VLOOKUP(N53,hero_star_info!$A:$AZ,X59,0)/10000)</f>
        <v>7.5</v>
      </c>
      <c r="R59">
        <f>节点属性!N59</f>
        <v>110</v>
      </c>
      <c r="S59">
        <v>0</v>
      </c>
      <c r="T59">
        <f>IF(X59=0,0,VLOOKUP(N53,hero_star_info!$A:$AZ,X59+P51*4-20,0))</f>
        <v>4152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24</v>
      </c>
      <c r="Y59" s="136">
        <f>Test!AA59</f>
        <v>6</v>
      </c>
      <c r="Z59">
        <f t="shared" si="7"/>
        <v>7792</v>
      </c>
      <c r="AA59">
        <f>IF(AH59=0,0,VLOOKUP(Z51,hero_info!$A:$AE,AH59,0)*(Z52-1))</f>
        <v>230</v>
      </c>
      <c r="AB59">
        <f>IF(AI59=0,0,VLOOKUP(Z54,hero_data_info!$A:$Z,AI59,0))</f>
        <v>897</v>
      </c>
      <c r="AC59">
        <f>IF(AJ59=0,0,VLOOKUP(Z53,hero_star_info!$A:$AZ,AJ59,0)/10000)</f>
        <v>7.5</v>
      </c>
      <c r="AD59">
        <f>节点属性!Z59</f>
        <v>110</v>
      </c>
      <c r="AE59">
        <v>0</v>
      </c>
      <c r="AF59">
        <f>IF(AJ59=0,0,VLOOKUP(Z53,hero_star_info!$A:$AZ,AJ59+AB51*4-20,0))</f>
        <v>4830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24</v>
      </c>
    </row>
    <row r="60" spans="1:36">
      <c r="A60">
        <f>Test!C60</f>
        <v>4</v>
      </c>
      <c r="B60">
        <f t="shared" si="5"/>
        <v>110</v>
      </c>
      <c r="C60">
        <f>IF(J60=0,0,VLOOKUP(B51,hero_info!$A:$AE,J60,0)*(B52-1))</f>
        <v>0</v>
      </c>
      <c r="D60">
        <f>IF(K60=0,0,VLOOKUP(B54,hero_data_info!$A:$Z,K60,0))</f>
        <v>100</v>
      </c>
      <c r="E60">
        <f>IF(L60=0,0,VLOOKUP(B53,hero_star_info!$A:$AZ,L60,0)/10000)</f>
        <v>0</v>
      </c>
      <c r="F60">
        <f>节点属性!B60</f>
        <v>10</v>
      </c>
      <c r="G60">
        <v>0</v>
      </c>
      <c r="H60" s="5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27</v>
      </c>
      <c r="M60" s="136">
        <f>Test!O60</f>
        <v>4</v>
      </c>
      <c r="N60">
        <f t="shared" si="6"/>
        <v>123</v>
      </c>
      <c r="O60">
        <f>IF(V60=0,0,VLOOKUP(N51,hero_info!$A:$AE,V60,0)*(N52-1))</f>
        <v>0</v>
      </c>
      <c r="P60">
        <f>IF(W60=0,0,VLOOKUP(N54,hero_data_info!$A:$Z,W60,0))</f>
        <v>113</v>
      </c>
      <c r="Q60">
        <f>IF(X60=0,0,VLOOKUP(N53,hero_star_info!$A:$AZ,X60,0)/10000)</f>
        <v>0</v>
      </c>
      <c r="R60">
        <f>节点属性!N60</f>
        <v>10</v>
      </c>
      <c r="S60">
        <v>0</v>
      </c>
      <c r="T60" s="5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27</v>
      </c>
      <c r="Y60" s="136">
        <f>Test!AA60</f>
        <v>4</v>
      </c>
      <c r="Z60">
        <f t="shared" si="7"/>
        <v>111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IF(AJ60=0,0,VLOOKUP(Z53,hero_star_info!$A:$AZ,AJ60,0)/10000)</f>
        <v>0</v>
      </c>
      <c r="AD60">
        <f>节点属性!Z60</f>
        <v>10</v>
      </c>
      <c r="AE60">
        <v>0</v>
      </c>
      <c r="AF60" s="5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27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IF(L61=0,0,VLOOKUP(B53,hero_star_info!$A:$AZ,L61,0)/10000)</f>
        <v>0</v>
      </c>
      <c r="F61">
        <f>节点属性!B61</f>
        <v>9800</v>
      </c>
      <c r="G61">
        <v>0</v>
      </c>
      <c r="H61">
        <f>IF(L61=0,0,VLOOKUP(B53,hero_star_info!$A:$AZ,L61+D51*4-20,0))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136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IF(X61=0,0,VLOOKUP(N53,hero_star_info!$A:$AZ,X61,0)/10000)</f>
        <v>0</v>
      </c>
      <c r="R61">
        <f>节点属性!N61</f>
        <v>9800</v>
      </c>
      <c r="S61">
        <v>0</v>
      </c>
      <c r="T61">
        <f>IF(X61=0,0,VLOOKUP(N53,hero_star_info!$A:$AZ,X61+P51*4-20,0))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136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IF(AJ61=0,0,VLOOKUP(Z53,hero_star_info!$A:$AZ,AJ61,0)/10000)</f>
        <v>0</v>
      </c>
      <c r="AD61">
        <f>节点属性!Z61</f>
        <v>9800</v>
      </c>
      <c r="AE61">
        <v>0</v>
      </c>
      <c r="AF61">
        <f>IF(AJ61=0,0,VLOOKUP(Z53,hero_star_info!$A:$AZ,AJ61+AB51*4-20,0))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2000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IF(L62=0,0,VLOOKUP(B53,hero_star_info!$A:$AZ,L62,0)/10000)</f>
        <v>0</v>
      </c>
      <c r="F62">
        <f>节点属性!B62</f>
        <v>2000</v>
      </c>
      <c r="G62">
        <v>0</v>
      </c>
      <c r="H62">
        <f>IF(L62=0,0,VLOOKUP(B53,hero_star_info!$A:$AZ,L62+D51*4-20,0))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136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IF(X62=0,0,VLOOKUP(N53,hero_star_info!$A:$AZ,X62,0)/10000)</f>
        <v>0</v>
      </c>
      <c r="R62">
        <f>节点属性!N62</f>
        <v>0</v>
      </c>
      <c r="S62">
        <v>0</v>
      </c>
      <c r="T62">
        <f>IF(X62=0,0,VLOOKUP(N53,hero_star_info!$A:$AZ,X62+P51*4-20,0))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136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IF(AJ62=0,0,VLOOKUP(Z53,hero_star_info!$A:$AZ,AJ62,0)/10000)</f>
        <v>0</v>
      </c>
      <c r="AD62">
        <f>节点属性!Z62</f>
        <v>0</v>
      </c>
      <c r="AE62">
        <v>0</v>
      </c>
      <c r="AF62">
        <f>IF(AJ62=0,0,VLOOKUP(Z53,hero_star_info!$A:$AZ,AJ62+AB51*4-20,0))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IF(L63=0,0,VLOOKUP(B53,hero_star_info!$A:$AZ,L63,0)/10000)</f>
        <v>0</v>
      </c>
      <c r="F63">
        <f>节点属性!B63</f>
        <v>1000</v>
      </c>
      <c r="G63">
        <v>0</v>
      </c>
      <c r="H63">
        <f>IF(L63=0,0,VLOOKUP(B53,hero_star_info!$A:$AZ,L63+D51*4-20,0))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136">
        <f>Test!O63</f>
        <v>20</v>
      </c>
      <c r="N63">
        <f t="shared" si="6"/>
        <v>1500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IF(X63=0,0,VLOOKUP(N53,hero_star_info!$A:$AZ,X63,0)/10000)</f>
        <v>0</v>
      </c>
      <c r="R63">
        <f>节点属性!N63</f>
        <v>1000</v>
      </c>
      <c r="S63">
        <v>0</v>
      </c>
      <c r="T63">
        <f>IF(X63=0,0,VLOOKUP(N53,hero_star_info!$A:$AZ,X63+P51*4-20,0))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136">
        <f>Test!AA63</f>
        <v>20</v>
      </c>
      <c r="Z63">
        <f t="shared" si="7"/>
        <v>1500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IF(AJ63=0,0,VLOOKUP(Z53,hero_star_info!$A:$AZ,AJ63,0)/10000)</f>
        <v>0</v>
      </c>
      <c r="AD63">
        <f>节点属性!Z63</f>
        <v>1000</v>
      </c>
      <c r="AE63">
        <v>0</v>
      </c>
      <c r="AF63">
        <f>IF(AJ63=0,0,VLOOKUP(Z53,hero_star_info!$A:$AZ,AJ63+AB51*4-20,0))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IF(L64=0,0,VLOOKUP(B53,hero_star_info!$A:$AZ,L64,0)/10000)</f>
        <v>0</v>
      </c>
      <c r="F64">
        <f>节点属性!B64</f>
        <v>0</v>
      </c>
      <c r="G64">
        <v>0</v>
      </c>
      <c r="H64">
        <f>IF(L64=0,0,VLOOKUP(B53,hero_star_info!$A:$AZ,L64+D51*4-20,0))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136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IF(X64=0,0,VLOOKUP(N53,hero_star_info!$A:$AZ,X64,0)/10000)</f>
        <v>0</v>
      </c>
      <c r="R64">
        <f>节点属性!N64</f>
        <v>0</v>
      </c>
      <c r="S64">
        <v>0</v>
      </c>
      <c r="T64">
        <f>IF(X64=0,0,VLOOKUP(N53,hero_star_info!$A:$AZ,X64+P51*4-20,0))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136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IF(AJ64=0,0,VLOOKUP(Z53,hero_star_info!$A:$AZ,AJ64,0)/10000)</f>
        <v>0</v>
      </c>
      <c r="AD64">
        <f>节点属性!Z64</f>
        <v>0</v>
      </c>
      <c r="AE64">
        <v>0</v>
      </c>
      <c r="AF64">
        <f>IF(AJ64=0,0,VLOOKUP(Z53,hero_star_info!$A:$AZ,AJ64+AB51*4-20,0))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IF(L65=0,0,VLOOKUP(B53,hero_star_info!$A:$AZ,L65,0)/10000)</f>
        <v>0</v>
      </c>
      <c r="F65">
        <f>节点属性!B65</f>
        <v>0</v>
      </c>
      <c r="G65">
        <v>0</v>
      </c>
      <c r="H65">
        <f>IF(L65=0,0,VLOOKUP(B53,hero_star_info!$A:$AZ,L65+D51*4-20,0))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136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IF(X65=0,0,VLOOKUP(N53,hero_star_info!$A:$AZ,X65,0)/10000)</f>
        <v>0</v>
      </c>
      <c r="R65">
        <f>节点属性!N65</f>
        <v>0</v>
      </c>
      <c r="S65">
        <v>0</v>
      </c>
      <c r="T65">
        <f>IF(X65=0,0,VLOOKUP(N53,hero_star_info!$A:$AZ,X65+P51*4-20,0))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136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IF(AJ65=0,0,VLOOKUP(Z53,hero_star_info!$A:$AZ,AJ65,0)/10000)</f>
        <v>0</v>
      </c>
      <c r="AD65">
        <f>节点属性!Z65</f>
        <v>0</v>
      </c>
      <c r="AE65">
        <v>0</v>
      </c>
      <c r="AF65">
        <f>IF(AJ65=0,0,VLOOKUP(Z53,hero_star_info!$A:$AZ,AJ65+AB51*4-20,0))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IF(L66=0,0,VLOOKUP(B53,hero_star_info!$A:$AZ,L66,0)/10000)</f>
        <v>0</v>
      </c>
      <c r="F66">
        <f>节点属性!B66</f>
        <v>0</v>
      </c>
      <c r="G66">
        <v>0</v>
      </c>
      <c r="H66">
        <f>IF(L66=0,0,VLOOKUP(B53,hero_star_info!$A:$AZ,L66+D51*4-20,0))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136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IF(X66=0,0,VLOOKUP(N53,hero_star_info!$A:$AZ,X66,0)/10000)</f>
        <v>0</v>
      </c>
      <c r="R66">
        <f>节点属性!N66</f>
        <v>0</v>
      </c>
      <c r="S66">
        <v>0</v>
      </c>
      <c r="T66">
        <f>IF(X66=0,0,VLOOKUP(N53,hero_star_info!$A:$AZ,X66+P51*4-20,0))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136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IF(AJ66=0,0,VLOOKUP(Z53,hero_star_info!$A:$AZ,AJ66,0)/10000)</f>
        <v>0</v>
      </c>
      <c r="AD66">
        <f>节点属性!Z66</f>
        <v>0</v>
      </c>
      <c r="AE66">
        <v>0</v>
      </c>
      <c r="AF66">
        <f>IF(AJ66=0,0,VLOOKUP(Z53,hero_star_info!$A:$AZ,AJ66+AB51*4-20,0))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IF(L67=0,0,VLOOKUP(B53,hero_star_info!$A:$AZ,L67,0)/10000)</f>
        <v>0</v>
      </c>
      <c r="F67">
        <f>节点属性!B67</f>
        <v>0</v>
      </c>
      <c r="G67">
        <v>0</v>
      </c>
      <c r="H67">
        <f>IF(L67=0,0,VLOOKUP(B53,hero_star_info!$A:$AZ,L67+D51*4-20,0))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136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IF(X67=0,0,VLOOKUP(N53,hero_star_info!$A:$AZ,X67,0)/10000)</f>
        <v>0</v>
      </c>
      <c r="R67">
        <f>节点属性!N67</f>
        <v>0</v>
      </c>
      <c r="S67">
        <v>0</v>
      </c>
      <c r="T67">
        <f>IF(X67=0,0,VLOOKUP(N53,hero_star_info!$A:$AZ,X67+P51*4-20,0))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136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IF(AJ67=0,0,VLOOKUP(Z53,hero_star_info!$A:$AZ,AJ67,0)/10000)</f>
        <v>0</v>
      </c>
      <c r="AD67">
        <f>节点属性!Z67</f>
        <v>0</v>
      </c>
      <c r="AE67">
        <v>0</v>
      </c>
      <c r="AF67">
        <f>IF(AJ67=0,0,VLOOKUP(Z53,hero_star_info!$A:$AZ,AJ67+AB51*4-20,0))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IF(L68=0,0,VLOOKUP(B53,hero_star_info!$A:$AZ,L68,0)/10000)</f>
        <v>0</v>
      </c>
      <c r="F68">
        <f>节点属性!B68</f>
        <v>0</v>
      </c>
      <c r="G68">
        <v>0</v>
      </c>
      <c r="H68">
        <f>IF(L68=0,0,VLOOKUP(B53,hero_star_info!$A:$AZ,L68+D51*4-20,0))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136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IF(X68=0,0,VLOOKUP(N53,hero_star_info!$A:$AZ,X68,0)/10000)</f>
        <v>0</v>
      </c>
      <c r="R68">
        <f>节点属性!N68</f>
        <v>0</v>
      </c>
      <c r="S68">
        <v>0</v>
      </c>
      <c r="T68">
        <f>IF(X68=0,0,VLOOKUP(N53,hero_star_info!$A:$AZ,X68+P51*4-20,0))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136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IF(AJ68=0,0,VLOOKUP(Z53,hero_star_info!$A:$AZ,AJ68,0)/10000)</f>
        <v>0</v>
      </c>
      <c r="AD68">
        <f>节点属性!Z68</f>
        <v>0</v>
      </c>
      <c r="AE68">
        <v>0</v>
      </c>
      <c r="AF68">
        <f>IF(AJ68=0,0,VLOOKUP(Z53,hero_star_info!$A:$AZ,AJ68+AB51*4-20,0))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IF(L69=0,0,VLOOKUP(B53,hero_star_info!$A:$AZ,L69,0)/10000)</f>
        <v>0</v>
      </c>
      <c r="F69">
        <f>节点属性!B69</f>
        <v>0</v>
      </c>
      <c r="G69">
        <v>0</v>
      </c>
      <c r="H69">
        <f>IF(L69=0,0,VLOOKUP(B53,hero_star_info!$A:$AZ,L69+D51*4-20,0))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136">
        <f>Test!O69</f>
        <v>26</v>
      </c>
      <c r="N69">
        <f t="shared" si="6"/>
        <v>1500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IF(X69=0,0,VLOOKUP(N53,hero_star_info!$A:$AZ,X69,0)/10000)</f>
        <v>0</v>
      </c>
      <c r="R69">
        <f>节点属性!N69</f>
        <v>1500</v>
      </c>
      <c r="S69">
        <v>0</v>
      </c>
      <c r="T69">
        <f>IF(X69=0,0,VLOOKUP(N53,hero_star_info!$A:$AZ,X69+P51*4-20,0))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136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IF(AJ69=0,0,VLOOKUP(Z53,hero_star_info!$A:$AZ,AJ69,0)/10000)</f>
        <v>0</v>
      </c>
      <c r="AD69">
        <f>节点属性!Z69</f>
        <v>0</v>
      </c>
      <c r="AE69">
        <v>0</v>
      </c>
      <c r="AF69">
        <f>IF(AJ69=0,0,VLOOKUP(Z53,hero_star_info!$A:$AZ,AJ69+AB51*4-20,0))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IF(L70=0,0,VLOOKUP(B53,hero_star_info!$A:$AZ,L70,0)/10000)</f>
        <v>0</v>
      </c>
      <c r="F70">
        <f>节点属性!B70</f>
        <v>0</v>
      </c>
      <c r="G70">
        <v>0</v>
      </c>
      <c r="H70">
        <f>IF(L70=0,0,VLOOKUP(B53,hero_star_info!$A:$AZ,L70+D51*4-20,0))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136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IF(X70=0,0,VLOOKUP(N53,hero_star_info!$A:$AZ,X70,0)/10000)</f>
        <v>0</v>
      </c>
      <c r="R70">
        <f>节点属性!N70</f>
        <v>0</v>
      </c>
      <c r="S70">
        <v>0</v>
      </c>
      <c r="T70">
        <f>IF(X70=0,0,VLOOKUP(N53,hero_star_info!$A:$AZ,X70+P51*4-20,0))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136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IF(AJ70=0,0,VLOOKUP(Z53,hero_star_info!$A:$AZ,AJ70,0)/10000)</f>
        <v>0</v>
      </c>
      <c r="AD70">
        <f>节点属性!Z70</f>
        <v>0</v>
      </c>
      <c r="AE70">
        <v>0</v>
      </c>
      <c r="AF70">
        <f>IF(AJ70=0,0,VLOOKUP(Z53,hero_star_info!$A:$AZ,AJ70+AB51*4-20,0))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IF(L71=0,0,VLOOKUP(B53,hero_star_info!$A:$AZ,L71,0)/10000)</f>
        <v>0</v>
      </c>
      <c r="F71">
        <f>节点属性!B71</f>
        <v>0</v>
      </c>
      <c r="G71">
        <v>0</v>
      </c>
      <c r="H71">
        <f>IF(L71=0,0,VLOOKUP(B53,hero_star_info!$A:$AZ,L71+D51*4-20,0))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136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IF(X71=0,0,VLOOKUP(N53,hero_star_info!$A:$AZ,X71,0)/10000)</f>
        <v>0</v>
      </c>
      <c r="R71">
        <f>节点属性!N71</f>
        <v>0</v>
      </c>
      <c r="S71">
        <v>0</v>
      </c>
      <c r="T71">
        <f>IF(X71=0,0,VLOOKUP(N53,hero_star_info!$A:$AZ,X71+P51*4-20,0))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136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IF(AJ71=0,0,VLOOKUP(Z53,hero_star_info!$A:$AZ,AJ71,0)/10000)</f>
        <v>0</v>
      </c>
      <c r="AD71">
        <f>节点属性!Z71</f>
        <v>0</v>
      </c>
      <c r="AE71">
        <v>0</v>
      </c>
      <c r="AF71">
        <f>IF(AJ71=0,0,VLOOKUP(Z53,hero_star_info!$A:$AZ,AJ71+AB51*4-20,0))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IF(L72=0,0,VLOOKUP(B53,hero_star_info!$A:$AZ,L72,0)/10000)</f>
        <v>0</v>
      </c>
      <c r="F72">
        <f>节点属性!B72</f>
        <v>0</v>
      </c>
      <c r="G72">
        <v>0</v>
      </c>
      <c r="H72">
        <f>IF(L72=0,0,VLOOKUP(B53,hero_star_info!$A:$AZ,L72+D51*4-20,0))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136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IF(X72=0,0,VLOOKUP(N53,hero_star_info!$A:$AZ,X72,0)/10000)</f>
        <v>0</v>
      </c>
      <c r="R72">
        <f>节点属性!N72</f>
        <v>0</v>
      </c>
      <c r="S72">
        <v>0</v>
      </c>
      <c r="T72">
        <f>IF(X72=0,0,VLOOKUP(N53,hero_star_info!$A:$AZ,X72+P51*4-20,0))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136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IF(AJ72=0,0,VLOOKUP(Z53,hero_star_info!$A:$AZ,AJ72,0)/10000)</f>
        <v>0</v>
      </c>
      <c r="AD72">
        <f>节点属性!Z72</f>
        <v>0</v>
      </c>
      <c r="AE72">
        <v>0</v>
      </c>
      <c r="AF72">
        <f>IF(AJ72=0,0,VLOOKUP(Z53,hero_star_info!$A:$AZ,AJ72+AB51*4-20,0))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IF(L73=0,0,VLOOKUP(B53,hero_star_info!$A:$AZ,L73,0)/10000)</f>
        <v>0</v>
      </c>
      <c r="F73">
        <f>节点属性!B73</f>
        <v>0</v>
      </c>
      <c r="G73">
        <v>0</v>
      </c>
      <c r="H73">
        <f>IF(L73=0,0,VLOOKUP(B53,hero_star_info!$A:$AZ,L73+D51*4-20,0))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136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IF(X73=0,0,VLOOKUP(N53,hero_star_info!$A:$AZ,X73,0)/10000)</f>
        <v>0</v>
      </c>
      <c r="R73">
        <f>节点属性!N73</f>
        <v>0</v>
      </c>
      <c r="S73">
        <v>0</v>
      </c>
      <c r="T73">
        <f>IF(X73=0,0,VLOOKUP(N53,hero_star_info!$A:$AZ,X73+P51*4-20,0))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136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IF(AJ73=0,0,VLOOKUP(Z53,hero_star_info!$A:$AZ,AJ73,0)/10000)</f>
        <v>0</v>
      </c>
      <c r="AD73">
        <f>节点属性!Z73</f>
        <v>0</v>
      </c>
      <c r="AE73">
        <v>0</v>
      </c>
      <c r="AF73">
        <f>IF(AJ73=0,0,VLOOKUP(Z53,hero_star_info!$A:$AZ,AJ73+AB51*4-20,0))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IF(L74=0,0,VLOOKUP(B53,hero_star_info!$A:$AZ,L74,0)/10000)</f>
        <v>0</v>
      </c>
      <c r="F74">
        <f>节点属性!B74</f>
        <v>0</v>
      </c>
      <c r="G74">
        <v>0</v>
      </c>
      <c r="H74">
        <f>IF(L74=0,0,VLOOKUP(B53,hero_star_info!$A:$AZ,L74+D51*4-20,0))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136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IF(X74=0,0,VLOOKUP(N53,hero_star_info!$A:$AZ,X74,0)/10000)</f>
        <v>0</v>
      </c>
      <c r="R74">
        <f>节点属性!N74</f>
        <v>0</v>
      </c>
      <c r="S74">
        <v>0</v>
      </c>
      <c r="T74">
        <f>IF(X74=0,0,VLOOKUP(N53,hero_star_info!$A:$AZ,X74+P51*4-20,0))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136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IF(AJ74=0,0,VLOOKUP(Z53,hero_star_info!$A:$AZ,AJ74,0)/10000)</f>
        <v>0</v>
      </c>
      <c r="AD74">
        <f>节点属性!Z74</f>
        <v>0</v>
      </c>
      <c r="AE74">
        <v>0</v>
      </c>
      <c r="AF74">
        <f>IF(AJ74=0,0,VLOOKUP(Z53,hero_star_info!$A:$AZ,AJ74+AB51*4-20,0))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IF(L75=0,0,VLOOKUP(B53,hero_star_info!$A:$AZ,L75,0)/10000)</f>
        <v>0</v>
      </c>
      <c r="F75">
        <f>节点属性!B75</f>
        <v>0</v>
      </c>
      <c r="G75">
        <v>0</v>
      </c>
      <c r="H75">
        <f>IF(L75=0,0,VLOOKUP(B53,hero_star_info!$A:$AZ,L75+D51*4-20,0))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136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IF(X75=0,0,VLOOKUP(N53,hero_star_info!$A:$AZ,X75,0)/10000)</f>
        <v>0</v>
      </c>
      <c r="R75">
        <f>节点属性!N75</f>
        <v>0</v>
      </c>
      <c r="S75">
        <v>0</v>
      </c>
      <c r="T75">
        <f>IF(X75=0,0,VLOOKUP(N53,hero_star_info!$A:$AZ,X75+P51*4-20,0))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136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IF(AJ75=0,0,VLOOKUP(Z53,hero_star_info!$A:$AZ,AJ75,0)/10000)</f>
        <v>0</v>
      </c>
      <c r="AD75">
        <f>节点属性!Z75</f>
        <v>0</v>
      </c>
      <c r="AE75">
        <v>0</v>
      </c>
      <c r="AF75">
        <f>IF(AJ75=0,0,VLOOKUP(Z53,hero_star_info!$A:$AZ,AJ75+AB51*4-20,0))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IF(L76=0,0,VLOOKUP(B53,hero_star_info!$A:$AZ,L76,0)/10000)</f>
        <v>0</v>
      </c>
      <c r="F76">
        <f>节点属性!B76</f>
        <v>0</v>
      </c>
      <c r="G76">
        <v>0</v>
      </c>
      <c r="H76">
        <f>IF(L76=0,0,VLOOKUP(B53,hero_star_info!$A:$AZ,L76+D51*4-20,0))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136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IF(X76=0,0,VLOOKUP(N53,hero_star_info!$A:$AZ,X76,0)/10000)</f>
        <v>0</v>
      </c>
      <c r="R76">
        <f>节点属性!N76</f>
        <v>0</v>
      </c>
      <c r="S76">
        <v>0</v>
      </c>
      <c r="T76">
        <f>IF(X76=0,0,VLOOKUP(N53,hero_star_info!$A:$AZ,X76+P51*4-20,0))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136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IF(AJ76=0,0,VLOOKUP(Z53,hero_star_info!$A:$AZ,AJ76,0)/10000)</f>
        <v>0</v>
      </c>
      <c r="AD76">
        <f>节点属性!Z76</f>
        <v>0</v>
      </c>
      <c r="AE76">
        <v>0</v>
      </c>
      <c r="AF76">
        <f>IF(AJ76=0,0,VLOOKUP(Z53,hero_star_info!$A:$AZ,AJ76+AB51*4-20,0))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IF(L77=0,0,VLOOKUP(B53,hero_star_info!$A:$AZ,L77,0)/10000)</f>
        <v>0</v>
      </c>
      <c r="F77">
        <f>节点属性!B77</f>
        <v>15000</v>
      </c>
      <c r="G77">
        <v>0</v>
      </c>
      <c r="H77">
        <f>IF(L77=0,0,VLOOKUP(B53,hero_star_info!$A:$AZ,L77+D51*4-20,0))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136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IF(X77=0,0,VLOOKUP(N53,hero_star_info!$A:$AZ,X77,0)/10000)</f>
        <v>0</v>
      </c>
      <c r="R77">
        <f>节点属性!N77</f>
        <v>15000</v>
      </c>
      <c r="S77">
        <v>0</v>
      </c>
      <c r="T77">
        <f>IF(X77=0,0,VLOOKUP(N53,hero_star_info!$A:$AZ,X77+P51*4-20,0))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136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IF(AJ77=0,0,VLOOKUP(Z53,hero_star_info!$A:$AZ,AJ77,0)/10000)</f>
        <v>0</v>
      </c>
      <c r="AD77">
        <f>节点属性!Z77</f>
        <v>15000</v>
      </c>
      <c r="AE77">
        <v>0</v>
      </c>
      <c r="AF77">
        <f>IF(AJ77=0,0,VLOOKUP(Z53,hero_star_info!$A:$AZ,AJ77+AB51*4-20,0))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IF(L78=0,0,VLOOKUP(B53,hero_star_info!$A:$AZ,L78,0)/10000)</f>
        <v>0</v>
      </c>
      <c r="F78">
        <f>节点属性!B78</f>
        <v>0</v>
      </c>
      <c r="G78">
        <v>0</v>
      </c>
      <c r="H78">
        <f>IF(L78=0,0,VLOOKUP(B53,hero_star_info!$A:$AZ,L78+D51*4-20,0))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136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IF(X78=0,0,VLOOKUP(N53,hero_star_info!$A:$AZ,X78,0)/10000)</f>
        <v>0</v>
      </c>
      <c r="R78">
        <f>节点属性!N78</f>
        <v>0</v>
      </c>
      <c r="S78">
        <v>0</v>
      </c>
      <c r="T78">
        <f>IF(X78=0,0,VLOOKUP(N53,hero_star_info!$A:$AZ,X78+P51*4-20,0))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136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IF(AJ78=0,0,VLOOKUP(Z53,hero_star_info!$A:$AZ,AJ78,0)/10000)</f>
        <v>0</v>
      </c>
      <c r="AD78">
        <f>节点属性!Z78</f>
        <v>0</v>
      </c>
      <c r="AE78">
        <v>0</v>
      </c>
      <c r="AF78">
        <f>IF(AJ78=0,0,VLOOKUP(Z53,hero_star_info!$A:$AZ,AJ78+AB51*4-20,0))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IF(L79=0,0,VLOOKUP(B53,hero_star_info!$A:$AZ,L79,0)/10000)</f>
        <v>0</v>
      </c>
      <c r="F79">
        <f>节点属性!B79</f>
        <v>0</v>
      </c>
      <c r="G79">
        <v>0</v>
      </c>
      <c r="H79">
        <f>IF(L79=0,0,VLOOKUP(B53,hero_star_info!$A:$AZ,L79+D51*4-20,0))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136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IF(X79=0,0,VLOOKUP(N53,hero_star_info!$A:$AZ,X79,0)/10000)</f>
        <v>0</v>
      </c>
      <c r="R79">
        <f>节点属性!N79</f>
        <v>0</v>
      </c>
      <c r="S79">
        <v>0</v>
      </c>
      <c r="T79">
        <f>IF(X79=0,0,VLOOKUP(N53,hero_star_info!$A:$AZ,X79+P51*4-20,0))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136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IF(AJ79=0,0,VLOOKUP(Z53,hero_star_info!$A:$AZ,AJ79,0)/10000)</f>
        <v>0</v>
      </c>
      <c r="AD79">
        <f>节点属性!Z79</f>
        <v>0</v>
      </c>
      <c r="AE79">
        <v>0</v>
      </c>
      <c r="AF79">
        <f>IF(AJ79=0,0,VLOOKUP(Z53,hero_star_info!$A:$AZ,AJ79+AB51*4-20,0))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IF(L80=0,0,VLOOKUP(B53,hero_star_info!$A:$AZ,L80,0)/10000)</f>
        <v>0</v>
      </c>
      <c r="F80">
        <f>节点属性!B80</f>
        <v>0</v>
      </c>
      <c r="G80">
        <v>0</v>
      </c>
      <c r="H80">
        <f>IF(L80=0,0,VLOOKUP(B53,hero_star_info!$A:$AZ,L80+D51*4-20,0))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136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IF(X80=0,0,VLOOKUP(N53,hero_star_info!$A:$AZ,X80,0)/10000)</f>
        <v>0</v>
      </c>
      <c r="R80">
        <f>节点属性!N80</f>
        <v>0</v>
      </c>
      <c r="S80">
        <v>0</v>
      </c>
      <c r="T80">
        <f>IF(X80=0,0,VLOOKUP(N53,hero_star_info!$A:$AZ,X80+P51*4-20,0))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136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IF(AJ80=0,0,VLOOKUP(Z53,hero_star_info!$A:$AZ,AJ80,0)/10000)</f>
        <v>0</v>
      </c>
      <c r="AD80">
        <f>节点属性!Z80</f>
        <v>0</v>
      </c>
      <c r="AE80">
        <v>0</v>
      </c>
      <c r="AF80">
        <f>IF(AJ80=0,0,VLOOKUP(Z53,hero_star_info!$A:$AZ,AJ80+AB51*4-20,0))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IF(L81=0,0,VLOOKUP(B53,hero_star_info!$A:$AZ,L81,0)/10000)</f>
        <v>0</v>
      </c>
      <c r="F81">
        <f>节点属性!B81</f>
        <v>0</v>
      </c>
      <c r="G81">
        <v>0</v>
      </c>
      <c r="H81">
        <f>IF(L81=0,0,VLOOKUP(B53,hero_star_info!$A:$AZ,L81+D51*4-20,0))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136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IF(X81=0,0,VLOOKUP(N53,hero_star_info!$A:$AZ,X81,0)/10000)</f>
        <v>0</v>
      </c>
      <c r="R81">
        <f>节点属性!N81</f>
        <v>0</v>
      </c>
      <c r="S81">
        <v>0</v>
      </c>
      <c r="T81">
        <f>IF(X81=0,0,VLOOKUP(N53,hero_star_info!$A:$AZ,X81+P51*4-20,0))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136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IF(AJ81=0,0,VLOOKUP(Z53,hero_star_info!$A:$AZ,AJ81,0)/10000)</f>
        <v>0</v>
      </c>
      <c r="AD81">
        <f>节点属性!Z81</f>
        <v>0</v>
      </c>
      <c r="AE81">
        <v>0</v>
      </c>
      <c r="AF81">
        <f>IF(AJ81=0,0,VLOOKUP(Z53,hero_star_info!$A:$AZ,AJ81+AB51*4-20,0))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IF(L82=0,0,VLOOKUP(B53,hero_star_info!$A:$AZ,L82,0)/10000)</f>
        <v>0</v>
      </c>
      <c r="F82">
        <f>节点属性!B82</f>
        <v>0</v>
      </c>
      <c r="G82">
        <v>0</v>
      </c>
      <c r="H82">
        <f>IF(L82=0,0,VLOOKUP(B53,hero_star_info!$A:$AZ,L82+D51*4-20,0))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136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IF(X82=0,0,VLOOKUP(N53,hero_star_info!$A:$AZ,X82,0)/10000)</f>
        <v>0</v>
      </c>
      <c r="R82">
        <f>节点属性!N82</f>
        <v>0</v>
      </c>
      <c r="S82">
        <v>0</v>
      </c>
      <c r="T82">
        <f>IF(X82=0,0,VLOOKUP(N53,hero_star_info!$A:$AZ,X82+P51*4-20,0))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136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IF(AJ82=0,0,VLOOKUP(Z53,hero_star_info!$A:$AZ,AJ82,0)/10000)</f>
        <v>0</v>
      </c>
      <c r="AD82">
        <f>节点属性!Z82</f>
        <v>0</v>
      </c>
      <c r="AE82">
        <v>0</v>
      </c>
      <c r="AF82">
        <f>IF(AJ82=0,0,VLOOKUP(Z53,hero_star_info!$A:$AZ,AJ82+AB51*4-20,0))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IF(L83=0,0,VLOOKUP(B53,hero_star_info!$A:$AZ,L83,0)/10000)</f>
        <v>0</v>
      </c>
      <c r="F83">
        <f>节点属性!B83</f>
        <v>0</v>
      </c>
      <c r="G83">
        <v>0</v>
      </c>
      <c r="H83">
        <f>IF(L83=0,0,VLOOKUP(B53,hero_star_info!$A:$AZ,L83+D51*4-20,0))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136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IF(X83=0,0,VLOOKUP(N53,hero_star_info!$A:$AZ,X83,0)/10000)</f>
        <v>0</v>
      </c>
      <c r="R83">
        <f>节点属性!N83</f>
        <v>0</v>
      </c>
      <c r="S83">
        <v>0</v>
      </c>
      <c r="T83">
        <f>IF(X83=0,0,VLOOKUP(N53,hero_star_info!$A:$AZ,X83+P51*4-20,0))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136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IF(AJ83=0,0,VLOOKUP(Z53,hero_star_info!$A:$AZ,AJ83,0)/10000)</f>
        <v>0</v>
      </c>
      <c r="AD83">
        <f>节点属性!Z83</f>
        <v>0</v>
      </c>
      <c r="AE83">
        <v>0</v>
      </c>
      <c r="AF83">
        <f>IF(AJ83=0,0,VLOOKUP(Z53,hero_star_info!$A:$AZ,AJ83+AB51*4-20,0))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IF(L84=0,0,VLOOKUP(B53,hero_star_info!$A:$AZ,L84,0)/10000)</f>
        <v>0</v>
      </c>
      <c r="F84">
        <f>节点属性!B84</f>
        <v>0</v>
      </c>
      <c r="G84">
        <v>0</v>
      </c>
      <c r="H84">
        <f>IF(L84=0,0,VLOOKUP(B53,hero_star_info!$A:$AZ,L84+D51*4-20,0))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136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IF(X84=0,0,VLOOKUP(N53,hero_star_info!$A:$AZ,X84,0)/10000)</f>
        <v>0</v>
      </c>
      <c r="R84">
        <f>节点属性!N84</f>
        <v>0</v>
      </c>
      <c r="S84">
        <v>0</v>
      </c>
      <c r="T84">
        <f>IF(X84=0,0,VLOOKUP(N53,hero_star_info!$A:$AZ,X84+P51*4-20,0))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136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IF(AJ84=0,0,VLOOKUP(Z53,hero_star_info!$A:$AZ,AJ84,0)/10000)</f>
        <v>0</v>
      </c>
      <c r="AD84">
        <f>节点属性!Z84</f>
        <v>0</v>
      </c>
      <c r="AE84">
        <v>0</v>
      </c>
      <c r="AF84">
        <f>IF(AJ84=0,0,VLOOKUP(Z53,hero_star_info!$A:$AZ,AJ84+AB51*4-20,0))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IF(L85=0,0,VLOOKUP(B53,hero_star_info!$A:$AZ,L85,0)/10000)</f>
        <v>0</v>
      </c>
      <c r="F85">
        <f>节点属性!B85</f>
        <v>0</v>
      </c>
      <c r="G85">
        <v>0</v>
      </c>
      <c r="H85">
        <f>IF(L85=0,0,VLOOKUP(B53,hero_star_info!$A:$AZ,L85+D51*4-20,0))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136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IF(X85=0,0,VLOOKUP(N53,hero_star_info!$A:$AZ,X85,0)/10000)</f>
        <v>0</v>
      </c>
      <c r="R85">
        <f>节点属性!N85</f>
        <v>0</v>
      </c>
      <c r="S85">
        <v>0</v>
      </c>
      <c r="T85">
        <f>IF(X85=0,0,VLOOKUP(N53,hero_star_info!$A:$AZ,X85+P51*4-20,0))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136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IF(AJ85=0,0,VLOOKUP(Z53,hero_star_info!$A:$AZ,AJ85,0)/10000)</f>
        <v>0</v>
      </c>
      <c r="AD85">
        <f>节点属性!Z85</f>
        <v>0</v>
      </c>
      <c r="AE85">
        <v>0</v>
      </c>
      <c r="AF85">
        <f>IF(AJ85=0,0,VLOOKUP(Z53,hero_star_info!$A:$AZ,AJ85+AB51*4-20,0))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26">
      <c r="A90">
        <v>6</v>
      </c>
      <c r="M90" s="136">
        <v>7</v>
      </c>
      <c r="Y90" s="155" t="s">
        <v>146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364190</v>
      </c>
    </row>
    <row r="91" spans="1:16">
      <c r="A91" t="s">
        <v>29</v>
      </c>
      <c r="B91">
        <f>IF(Test!B92&gt;0,Test!B92,$B$1)</f>
        <v>31002</v>
      </c>
      <c r="C91" t="s">
        <v>147</v>
      </c>
      <c r="D91">
        <f>MOD(ROUNDDOWN(B91/1000,0),10)</f>
        <v>1</v>
      </c>
      <c r="M91" s="136" t="s">
        <v>29</v>
      </c>
      <c r="N91">
        <f>IF(Test!N92&gt;0,Test!N92,$B$1)</f>
        <v>13003</v>
      </c>
      <c r="O91" t="s">
        <v>147</v>
      </c>
      <c r="P91">
        <f>MOD(ROUNDDOWN(N91/1000,0),10)</f>
        <v>3</v>
      </c>
    </row>
    <row r="92" spans="1:16">
      <c r="A92" t="s">
        <v>148</v>
      </c>
      <c r="B92">
        <f>IF(Test!C92&gt;0,Test!C92,$B$2)</f>
        <v>47</v>
      </c>
      <c r="C92" t="s">
        <v>149</v>
      </c>
      <c r="D92">
        <f>ROUND(B93-9,0)</f>
        <v>0</v>
      </c>
      <c r="M92" s="136" t="s">
        <v>148</v>
      </c>
      <c r="N92">
        <f>IF(Test!O92&gt;0,Test!O92,$B$2)</f>
        <v>47</v>
      </c>
      <c r="O92" t="s">
        <v>149</v>
      </c>
      <c r="P92">
        <f>ROUND(N93-9,0)</f>
        <v>0</v>
      </c>
    </row>
    <row r="93" spans="1:14">
      <c r="A93" t="s">
        <v>150</v>
      </c>
      <c r="B93">
        <f>IF(Test!E92&gt;1,Test!E92,$B$3)</f>
        <v>9</v>
      </c>
      <c r="M93" s="136" t="s">
        <v>150</v>
      </c>
      <c r="N93">
        <f>IF(Test!Q92&gt;1,Test!Q92,$B$3)</f>
        <v>9</v>
      </c>
    </row>
    <row r="94" spans="1:14">
      <c r="A94" t="s">
        <v>151</v>
      </c>
      <c r="B94">
        <f>IF(Test!D92&gt;=0,Test!D92,$B$4)+B91*100</f>
        <v>3100208</v>
      </c>
      <c r="M94" s="136" t="s">
        <v>151</v>
      </c>
      <c r="N94">
        <f>IF(Test!P92&gt;=0,Test!P92,$B$4)+N91*100</f>
        <v>1300308</v>
      </c>
    </row>
    <row r="95" spans="2:28">
      <c r="B95" t="s">
        <v>44</v>
      </c>
      <c r="C95" t="s">
        <v>152</v>
      </c>
      <c r="D95" t="s">
        <v>153</v>
      </c>
      <c r="E95" t="s">
        <v>154</v>
      </c>
      <c r="F95" t="s">
        <v>155</v>
      </c>
      <c r="G95" t="s">
        <v>156</v>
      </c>
      <c r="H95" s="2" t="s">
        <v>157</v>
      </c>
      <c r="I95" s="2" t="s">
        <v>158</v>
      </c>
      <c r="J95" t="s">
        <v>159</v>
      </c>
      <c r="K95" t="s">
        <v>160</v>
      </c>
      <c r="L95" t="s">
        <v>161</v>
      </c>
      <c r="N95" t="s">
        <v>44</v>
      </c>
      <c r="O95" t="s">
        <v>152</v>
      </c>
      <c r="P95" t="s">
        <v>153</v>
      </c>
      <c r="Q95" t="s">
        <v>154</v>
      </c>
      <c r="R95" t="s">
        <v>155</v>
      </c>
      <c r="S95" t="s">
        <v>156</v>
      </c>
      <c r="T95" s="2" t="s">
        <v>157</v>
      </c>
      <c r="U95" s="2" t="s">
        <v>158</v>
      </c>
      <c r="V95" t="s">
        <v>159</v>
      </c>
      <c r="W95" t="s">
        <v>160</v>
      </c>
      <c r="X95" t="s">
        <v>161</v>
      </c>
      <c r="Z95" t="s">
        <v>162</v>
      </c>
      <c r="AA95" s="2" t="s">
        <v>163</v>
      </c>
      <c r="AB95" t="s">
        <v>164</v>
      </c>
    </row>
    <row r="96" spans="1:27">
      <c r="A96">
        <f>Test!C96</f>
        <v>1</v>
      </c>
      <c r="B96">
        <f>(D96+F96+H96+C96*(E96+1))*(G96+1)</f>
        <v>14455</v>
      </c>
      <c r="C96">
        <f>IF(J96=0,0,VLOOKUP(B91,hero_info!$A:$AE,J96,0)*(B92-1))</f>
        <v>414</v>
      </c>
      <c r="D96">
        <f>IF(K96=0,0,VLOOKUP(B94,hero_data_info!$A:$Z,K96,0))</f>
        <v>1757</v>
      </c>
      <c r="E96">
        <f>IF(L96=0,0,VLOOKUP(B93,hero_star_info!$A:$AZ,L96,0)/10000)</f>
        <v>7.5</v>
      </c>
      <c r="F96">
        <f>节点属性!B96</f>
        <v>220</v>
      </c>
      <c r="G96">
        <v>0</v>
      </c>
      <c r="H96">
        <f>IF(L96=0,0,VLOOKUP(B93,hero_star_info!$A:$AZ,L96+D91*4-20,0))</f>
        <v>8959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22</v>
      </c>
      <c r="M96" s="136">
        <f>Test!O96</f>
        <v>1</v>
      </c>
      <c r="N96">
        <f>(P96+R96+T96+O96*(Q96+1))*(S96+1)</f>
        <v>18568</v>
      </c>
      <c r="O96">
        <f>IF(V96=0,0,VLOOKUP(N91,hero_info!$A:$AE,V96,0)*(N92-1))</f>
        <v>506</v>
      </c>
      <c r="P96">
        <f>IF(W96=0,0,VLOOKUP(N94,hero_data_info!$A:$Z,W96,0))</f>
        <v>2019</v>
      </c>
      <c r="Q96">
        <f>IF(X96=0,0,VLOOKUP(N93,hero_star_info!$A:$AZ,X96,0)/10000)</f>
        <v>7.5</v>
      </c>
      <c r="R96">
        <f>节点属性!N96</f>
        <v>2000</v>
      </c>
      <c r="S96">
        <v>0</v>
      </c>
      <c r="T96">
        <f>IF(X96=0,0,VLOOKUP(N93,hero_star_info!$A:$AZ,X96+P91*4-20,0))</f>
        <v>10248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22</v>
      </c>
      <c r="Y96" s="136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118891</v>
      </c>
      <c r="C97">
        <f>IF(J97=0,0,VLOOKUP(B91,hero_info!$A:$AE,J97,0)*(B92-1))</f>
        <v>3542</v>
      </c>
      <c r="D97">
        <f>IF(K97=0,0,VLOOKUP(B94,hero_data_info!$A:$Z,K97,0))</f>
        <v>14399</v>
      </c>
      <c r="E97">
        <f>IF(L97=0,0,VLOOKUP(B93,hero_star_info!$A:$AZ,L97,0)/10000)</f>
        <v>7.5</v>
      </c>
      <c r="F97">
        <f>节点属性!B97</f>
        <v>1650</v>
      </c>
      <c r="G97">
        <v>0</v>
      </c>
      <c r="H97">
        <f>IF(L97=0,0,VLOOKUP(B93,hero_star_info!$A:$AZ,L97+D91*4-20,0))</f>
        <v>72735</v>
      </c>
      <c r="I97">
        <f>节点属性!C97/10000</f>
        <v>0.08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21</v>
      </c>
      <c r="M97" s="136">
        <f>Test!O97</f>
        <v>2</v>
      </c>
      <c r="N97">
        <f t="shared" ref="N97:N125" si="9">(P97+R97+T97+O97*(Q97+1))*(S97+1)</f>
        <v>108740</v>
      </c>
      <c r="O97">
        <f>IF(V97=0,0,VLOOKUP(N91,hero_info!$A:$AE,V97,0)*(N92-1))</f>
        <v>3082</v>
      </c>
      <c r="P97">
        <f>IF(W97=0,0,VLOOKUP(N94,hero_data_info!$A:$Z,W97,0))</f>
        <v>12566</v>
      </c>
      <c r="Q97">
        <f>IF(X97=0,0,VLOOKUP(N93,hero_star_info!$A:$AZ,X97,0)/10000)</f>
        <v>7.5</v>
      </c>
      <c r="R97">
        <f>节点属性!N97</f>
        <v>1650</v>
      </c>
      <c r="S97">
        <v>0</v>
      </c>
      <c r="T97">
        <f>IF(X97=0,0,VLOOKUP(N93,hero_star_info!$A:$AZ,X97+P91*4-20,0))</f>
        <v>68327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21</v>
      </c>
      <c r="Y97" s="136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9735</v>
      </c>
      <c r="C98">
        <f>IF(J98=0,0,VLOOKUP(B91,hero_info!$A:$AE,J98,0)*(B92-1))</f>
        <v>276</v>
      </c>
      <c r="D98">
        <f>IF(K98=0,0,VLOOKUP(B94,hero_data_info!$A:$Z,K98,0))</f>
        <v>1028</v>
      </c>
      <c r="E98">
        <f>IF(L98=0,0,VLOOKUP(B93,hero_star_info!$A:$AZ,L98,0)/10000)</f>
        <v>7.5</v>
      </c>
      <c r="F98">
        <f>节点属性!B98</f>
        <v>1000</v>
      </c>
      <c r="G98">
        <v>0</v>
      </c>
      <c r="H98">
        <f>IF(L98=0,0,VLOOKUP(B93,hero_star_info!$A:$AZ,L98+D91*4-20,0))</f>
        <v>5361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23</v>
      </c>
      <c r="M98" s="136">
        <f>Test!O98</f>
        <v>5</v>
      </c>
      <c r="N98">
        <f t="shared" si="9"/>
        <v>7911</v>
      </c>
      <c r="O98">
        <f>IF(V98=0,0,VLOOKUP(N91,hero_info!$A:$AE,V98,0)*(N92-1))</f>
        <v>230</v>
      </c>
      <c r="P98">
        <f>IF(W98=0,0,VLOOKUP(N94,hero_data_info!$A:$Z,W98,0))</f>
        <v>916</v>
      </c>
      <c r="Q98">
        <f>IF(X98=0,0,VLOOKUP(N93,hero_star_info!$A:$AZ,X98,0)/10000)</f>
        <v>7.5</v>
      </c>
      <c r="R98">
        <f>节点属性!N98</f>
        <v>110</v>
      </c>
      <c r="S98">
        <v>0</v>
      </c>
      <c r="T98">
        <f>IF(X98=0,0,VLOOKUP(N93,hero_star_info!$A:$AZ,X98+P91*4-20,0))</f>
        <v>4930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23</v>
      </c>
      <c r="Y98" s="136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8255</v>
      </c>
      <c r="C99">
        <f>IF(J99=0,0,VLOOKUP(B91,hero_info!$A:$AE,J99,0)*(B92-1))</f>
        <v>230</v>
      </c>
      <c r="D99">
        <f>IF(K99=0,0,VLOOKUP(B94,hero_data_info!$A:$Z,K99,0))</f>
        <v>878</v>
      </c>
      <c r="E99">
        <f>IF(L99=0,0,VLOOKUP(B93,hero_star_info!$A:$AZ,L99,0)/10000)</f>
        <v>7.5</v>
      </c>
      <c r="F99">
        <f>节点属性!B99</f>
        <v>1000</v>
      </c>
      <c r="G99">
        <v>0</v>
      </c>
      <c r="H99">
        <f>IF(L99=0,0,VLOOKUP(B93,hero_star_info!$A:$AZ,L99+D91*4-20,0))</f>
        <v>4422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24</v>
      </c>
      <c r="M99" s="136">
        <f>Test!O99</f>
        <v>6</v>
      </c>
      <c r="N99">
        <f t="shared" si="9"/>
        <v>6592</v>
      </c>
      <c r="O99">
        <f>IF(V99=0,0,VLOOKUP(N91,hero_info!$A:$AE,V99,0)*(N92-1))</f>
        <v>184</v>
      </c>
      <c r="P99">
        <f>IF(W99=0,0,VLOOKUP(N94,hero_data_info!$A:$Z,W99,0))</f>
        <v>766</v>
      </c>
      <c r="Q99">
        <f>IF(X99=0,0,VLOOKUP(N93,hero_star_info!$A:$AZ,X99,0)/10000)</f>
        <v>7.5</v>
      </c>
      <c r="R99">
        <f>节点属性!N99</f>
        <v>110</v>
      </c>
      <c r="S99">
        <v>0</v>
      </c>
      <c r="T99">
        <f>IF(X99=0,0,VLOOKUP(N93,hero_star_info!$A:$AZ,X99+P91*4-20,0))</f>
        <v>4152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24</v>
      </c>
      <c r="Y99" s="136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117</v>
      </c>
      <c r="C100">
        <f>IF(J100=0,0,VLOOKUP(B91,hero_info!$A:$AE,J100,0)*(B92-1))</f>
        <v>0</v>
      </c>
      <c r="D100">
        <f>IF(K100=0,0,VLOOKUP(B94,hero_data_info!$A:$Z,K100,0))</f>
        <v>107</v>
      </c>
      <c r="E100">
        <f>IF(L100=0,0,VLOOKUP(B93,hero_star_info!$A:$AZ,L100,0)/10000)</f>
        <v>0</v>
      </c>
      <c r="F100">
        <f>节点属性!B100</f>
        <v>10</v>
      </c>
      <c r="G100">
        <v>0</v>
      </c>
      <c r="H100" s="5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27</v>
      </c>
      <c r="M100" s="136">
        <f>Test!O100</f>
        <v>4</v>
      </c>
      <c r="N100">
        <f t="shared" si="9"/>
        <v>105</v>
      </c>
      <c r="O100">
        <f>IF(V100=0,0,VLOOKUP(N91,hero_info!$A:$AE,V100,0)*(N92-1))</f>
        <v>0</v>
      </c>
      <c r="P100">
        <f>IF(W100=0,0,VLOOKUP(N94,hero_data_info!$A:$Z,W100,0))</f>
        <v>95</v>
      </c>
      <c r="Q100">
        <f>IF(X100=0,0,VLOOKUP(N93,hero_star_info!$A:$AZ,X100,0)/10000)</f>
        <v>0</v>
      </c>
      <c r="R100">
        <f>节点属性!N100</f>
        <v>10</v>
      </c>
      <c r="S100">
        <v>0</v>
      </c>
      <c r="T100" s="5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27</v>
      </c>
      <c r="Y100" s="136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IF(L101=0,0,VLOOKUP(B93,hero_star_info!$A:$AZ,L101,0)/10000)</f>
        <v>0</v>
      </c>
      <c r="F101">
        <f>节点属性!B101</f>
        <v>9800</v>
      </c>
      <c r="G101">
        <v>0</v>
      </c>
      <c r="H101">
        <f>IF(L101=0,0,VLOOKUP(B93,hero_star_info!$A:$AZ,L101+D91*4-20,0))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136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IF(X101=0,0,VLOOKUP(N93,hero_star_info!$A:$AZ,X101,0)/10000)</f>
        <v>0</v>
      </c>
      <c r="R101">
        <f>节点属性!N101</f>
        <v>9800</v>
      </c>
      <c r="S101">
        <v>0</v>
      </c>
      <c r="T101">
        <f>IF(X101=0,0,VLOOKUP(N93,hero_star_info!$A:$AZ,X101+P91*4-20,0))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136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IF(L102=0,0,VLOOKUP(B93,hero_star_info!$A:$AZ,L102,0)/10000)</f>
        <v>0</v>
      </c>
      <c r="F102">
        <f>节点属性!B102</f>
        <v>0</v>
      </c>
      <c r="G102">
        <v>0</v>
      </c>
      <c r="H102">
        <f>IF(L102=0,0,VLOOKUP(B93,hero_star_info!$A:$AZ,L102+D91*4-20,0))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136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IF(X102=0,0,VLOOKUP(N93,hero_star_info!$A:$AZ,X102,0)/10000)</f>
        <v>0</v>
      </c>
      <c r="R102">
        <f>节点属性!N102</f>
        <v>0</v>
      </c>
      <c r="S102">
        <v>0</v>
      </c>
      <c r="T102">
        <f>IF(X102=0,0,VLOOKUP(N93,hero_star_info!$A:$AZ,X102+P91*4-20,0))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136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IF(L103=0,0,VLOOKUP(B93,hero_star_info!$A:$AZ,L103,0)/10000)</f>
        <v>0</v>
      </c>
      <c r="F103">
        <f>节点属性!B103</f>
        <v>0</v>
      </c>
      <c r="G103">
        <v>0</v>
      </c>
      <c r="H103">
        <f>IF(L103=0,0,VLOOKUP(B93,hero_star_info!$A:$AZ,L103+D91*4-20,0))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136">
        <f>Test!O103</f>
        <v>20</v>
      </c>
      <c r="N103">
        <f t="shared" si="9"/>
        <v>3000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IF(X103=0,0,VLOOKUP(N93,hero_star_info!$A:$AZ,X103,0)/10000)</f>
        <v>0</v>
      </c>
      <c r="R103">
        <f>节点属性!N103</f>
        <v>2500</v>
      </c>
      <c r="S103">
        <v>0</v>
      </c>
      <c r="T103">
        <f>IF(X103=0,0,VLOOKUP(N93,hero_star_info!$A:$AZ,X103+P91*4-20,0))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136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IF(L104=0,0,VLOOKUP(B93,hero_star_info!$A:$AZ,L104,0)/10000)</f>
        <v>0</v>
      </c>
      <c r="F104">
        <f>节点属性!B104</f>
        <v>1000</v>
      </c>
      <c r="G104">
        <v>0</v>
      </c>
      <c r="H104">
        <f>IF(L104=0,0,VLOOKUP(B93,hero_star_info!$A:$AZ,L104+D91*4-20,0))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136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IF(X104=0,0,VLOOKUP(N93,hero_star_info!$A:$AZ,X104,0)/10000)</f>
        <v>0</v>
      </c>
      <c r="R104">
        <f>节点属性!N104</f>
        <v>0</v>
      </c>
      <c r="S104">
        <v>0</v>
      </c>
      <c r="T104">
        <f>IF(X104=0,0,VLOOKUP(N93,hero_star_info!$A:$AZ,X104+P91*4-20,0))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136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IF(L105=0,0,VLOOKUP(B93,hero_star_info!$A:$AZ,L105,0)/10000)</f>
        <v>0</v>
      </c>
      <c r="F105">
        <f>节点属性!B105</f>
        <v>0</v>
      </c>
      <c r="G105">
        <v>0</v>
      </c>
      <c r="H105">
        <f>IF(L105=0,0,VLOOKUP(B93,hero_star_info!$A:$AZ,L105+D91*4-20,0))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136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IF(X105=0,0,VLOOKUP(N93,hero_star_info!$A:$AZ,X105,0)/10000)</f>
        <v>0</v>
      </c>
      <c r="R105">
        <f>节点属性!N105</f>
        <v>0</v>
      </c>
      <c r="S105">
        <v>0</v>
      </c>
      <c r="T105">
        <f>IF(X105=0,0,VLOOKUP(N93,hero_star_info!$A:$AZ,X105+P91*4-20,0))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136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IF(L106=0,0,VLOOKUP(B93,hero_star_info!$A:$AZ,L106,0)/10000)</f>
        <v>0</v>
      </c>
      <c r="F106">
        <f>节点属性!B106</f>
        <v>0</v>
      </c>
      <c r="G106">
        <v>0</v>
      </c>
      <c r="H106">
        <f>IF(L106=0,0,VLOOKUP(B93,hero_star_info!$A:$AZ,L106+D91*4-20,0))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136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IF(X106=0,0,VLOOKUP(N93,hero_star_info!$A:$AZ,X106,0)/10000)</f>
        <v>0</v>
      </c>
      <c r="R106">
        <f>节点属性!N106</f>
        <v>0</v>
      </c>
      <c r="S106">
        <v>0</v>
      </c>
      <c r="T106">
        <f>IF(X106=0,0,VLOOKUP(N93,hero_star_info!$A:$AZ,X106+P91*4-20,0))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136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4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IF(L107=0,0,VLOOKUP(B93,hero_star_info!$A:$AZ,L107,0)/10000)</f>
        <v>0</v>
      </c>
      <c r="F107">
        <f>节点属性!B107</f>
        <v>0</v>
      </c>
      <c r="G107">
        <v>0</v>
      </c>
      <c r="H107">
        <f>IF(L107=0,0,VLOOKUP(B93,hero_star_info!$A:$AZ,L107+D91*4-20,0))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136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IF(X107=0,0,VLOOKUP(N93,hero_star_info!$A:$AZ,X107,0)/10000)</f>
        <v>0</v>
      </c>
      <c r="R107">
        <f>节点属性!N107</f>
        <v>0</v>
      </c>
      <c r="S107">
        <v>0</v>
      </c>
      <c r="T107">
        <f>IF(X107=0,0,VLOOKUP(N93,hero_star_info!$A:$AZ,X107+P91*4-20,0))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4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IF(L108=0,0,VLOOKUP(B93,hero_star_info!$A:$AZ,L108,0)/10000)</f>
        <v>0</v>
      </c>
      <c r="F108">
        <f>节点属性!B108</f>
        <v>0</v>
      </c>
      <c r="G108">
        <v>0</v>
      </c>
      <c r="H108">
        <f>IF(L108=0,0,VLOOKUP(B93,hero_star_info!$A:$AZ,L108+D91*4-20,0))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136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IF(X108=0,0,VLOOKUP(N93,hero_star_info!$A:$AZ,X108,0)/10000)</f>
        <v>0</v>
      </c>
      <c r="R108">
        <f>节点属性!N108</f>
        <v>0</v>
      </c>
      <c r="S108">
        <v>0</v>
      </c>
      <c r="T108">
        <f>IF(X108=0,0,VLOOKUP(N93,hero_star_info!$A:$AZ,X108+P91*4-20,0))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4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IF(L109=0,0,VLOOKUP(B93,hero_star_info!$A:$AZ,L109,0)/10000)</f>
        <v>0</v>
      </c>
      <c r="F109">
        <f>节点属性!B109</f>
        <v>0</v>
      </c>
      <c r="G109">
        <v>0</v>
      </c>
      <c r="H109">
        <f>IF(L109=0,0,VLOOKUP(B93,hero_star_info!$A:$AZ,L109+D91*4-20,0))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136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IF(X109=0,0,VLOOKUP(N93,hero_star_info!$A:$AZ,X109,0)/10000)</f>
        <v>0</v>
      </c>
      <c r="R109">
        <f>节点属性!N109</f>
        <v>0</v>
      </c>
      <c r="S109">
        <v>0</v>
      </c>
      <c r="T109">
        <f>IF(X109=0,0,VLOOKUP(N93,hero_star_info!$A:$AZ,X109+P91*4-20,0))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4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IF(L110=0,0,VLOOKUP(B93,hero_star_info!$A:$AZ,L110,0)/10000)</f>
        <v>0</v>
      </c>
      <c r="F110">
        <f>节点属性!B110</f>
        <v>0</v>
      </c>
      <c r="G110">
        <v>0</v>
      </c>
      <c r="H110">
        <f>IF(L110=0,0,VLOOKUP(B93,hero_star_info!$A:$AZ,L110+D91*4-20,0))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136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IF(X110=0,0,VLOOKUP(N93,hero_star_info!$A:$AZ,X110,0)/10000)</f>
        <v>0</v>
      </c>
      <c r="R110">
        <f>节点属性!N110</f>
        <v>0</v>
      </c>
      <c r="S110">
        <v>0</v>
      </c>
      <c r="T110">
        <f>IF(X110=0,0,VLOOKUP(N93,hero_star_info!$A:$AZ,X110+P91*4-20,0))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4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IF(L111=0,0,VLOOKUP(B93,hero_star_info!$A:$AZ,L111,0)/10000)</f>
        <v>0</v>
      </c>
      <c r="F111">
        <f>节点属性!B111</f>
        <v>0</v>
      </c>
      <c r="G111">
        <v>0</v>
      </c>
      <c r="H111">
        <f>IF(L111=0,0,VLOOKUP(B93,hero_star_info!$A:$AZ,L111+D91*4-20,0))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136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IF(X111=0,0,VLOOKUP(N93,hero_star_info!$A:$AZ,X111,0)/10000)</f>
        <v>0</v>
      </c>
      <c r="R111">
        <f>节点属性!N111</f>
        <v>0</v>
      </c>
      <c r="S111">
        <v>0</v>
      </c>
      <c r="T111">
        <f>IF(X111=0,0,VLOOKUP(N93,hero_star_info!$A:$AZ,X111+P91*4-20,0))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4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IF(L112=0,0,VLOOKUP(B93,hero_star_info!$A:$AZ,L112,0)/10000)</f>
        <v>0</v>
      </c>
      <c r="F112">
        <f>节点属性!B112</f>
        <v>0</v>
      </c>
      <c r="G112">
        <v>0</v>
      </c>
      <c r="H112">
        <f>IF(L112=0,0,VLOOKUP(B93,hero_star_info!$A:$AZ,L112+D91*4-20,0))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136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IF(X112=0,0,VLOOKUP(N93,hero_star_info!$A:$AZ,X112,0)/10000)</f>
        <v>0</v>
      </c>
      <c r="R112">
        <f>节点属性!N112</f>
        <v>0</v>
      </c>
      <c r="S112">
        <v>0</v>
      </c>
      <c r="T112">
        <f>IF(X112=0,0,VLOOKUP(N93,hero_star_info!$A:$AZ,X112+P91*4-20,0))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IF(L113=0,0,VLOOKUP(B93,hero_star_info!$A:$AZ,L113,0)/10000)</f>
        <v>0</v>
      </c>
      <c r="F113">
        <f>节点属性!B113</f>
        <v>0</v>
      </c>
      <c r="G113">
        <v>0</v>
      </c>
      <c r="H113">
        <f>IF(L113=0,0,VLOOKUP(B93,hero_star_info!$A:$AZ,L113+D91*4-20,0))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136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IF(X113=0,0,VLOOKUP(N93,hero_star_info!$A:$AZ,X113,0)/10000)</f>
        <v>0</v>
      </c>
      <c r="R113">
        <f>节点属性!N113</f>
        <v>0</v>
      </c>
      <c r="S113">
        <v>0</v>
      </c>
      <c r="T113">
        <f>IF(X113=0,0,VLOOKUP(N93,hero_star_info!$A:$AZ,X113+P91*4-20,0))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IF(L114=0,0,VLOOKUP(B93,hero_star_info!$A:$AZ,L114,0)/10000)</f>
        <v>0</v>
      </c>
      <c r="F114">
        <f>节点属性!B114</f>
        <v>0</v>
      </c>
      <c r="G114">
        <v>0</v>
      </c>
      <c r="H114">
        <f>IF(L114=0,0,VLOOKUP(B93,hero_star_info!$A:$AZ,L114+D91*4-20,0))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136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IF(X114=0,0,VLOOKUP(N93,hero_star_info!$A:$AZ,X114,0)/10000)</f>
        <v>0</v>
      </c>
      <c r="R114">
        <f>节点属性!N114</f>
        <v>0</v>
      </c>
      <c r="S114">
        <v>0</v>
      </c>
      <c r="T114">
        <f>IF(X114=0,0,VLOOKUP(N93,hero_star_info!$A:$AZ,X114+P91*4-20,0))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IF(L115=0,0,VLOOKUP(B93,hero_star_info!$A:$AZ,L115,0)/10000)</f>
        <v>0</v>
      </c>
      <c r="F115">
        <f>节点属性!B115</f>
        <v>0</v>
      </c>
      <c r="G115">
        <v>0</v>
      </c>
      <c r="H115">
        <f>IF(L115=0,0,VLOOKUP(B93,hero_star_info!$A:$AZ,L115+D91*4-20,0))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136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IF(X115=0,0,VLOOKUP(N93,hero_star_info!$A:$AZ,X115,0)/10000)</f>
        <v>0</v>
      </c>
      <c r="R115">
        <f>节点属性!N115</f>
        <v>0</v>
      </c>
      <c r="S115">
        <v>0</v>
      </c>
      <c r="T115">
        <f>IF(X115=0,0,VLOOKUP(N93,hero_star_info!$A:$AZ,X115+P91*4-20,0))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IF(L116=0,0,VLOOKUP(B93,hero_star_info!$A:$AZ,L116,0)/10000)</f>
        <v>0</v>
      </c>
      <c r="F116">
        <f>节点属性!B116</f>
        <v>0</v>
      </c>
      <c r="G116">
        <v>0</v>
      </c>
      <c r="H116">
        <f>IF(L116=0,0,VLOOKUP(B93,hero_star_info!$A:$AZ,L116+D91*4-20,0))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136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IF(X116=0,0,VLOOKUP(N93,hero_star_info!$A:$AZ,X116,0)/10000)</f>
        <v>0</v>
      </c>
      <c r="R116">
        <f>节点属性!N116</f>
        <v>0</v>
      </c>
      <c r="S116">
        <v>0</v>
      </c>
      <c r="T116">
        <f>IF(X116=0,0,VLOOKUP(N93,hero_star_info!$A:$AZ,X116+P91*4-20,0))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IF(L117=0,0,VLOOKUP(B93,hero_star_info!$A:$AZ,L117,0)/10000)</f>
        <v>0</v>
      </c>
      <c r="F117">
        <f>节点属性!B117</f>
        <v>15000</v>
      </c>
      <c r="G117">
        <v>0</v>
      </c>
      <c r="H117">
        <f>IF(L117=0,0,VLOOKUP(B93,hero_star_info!$A:$AZ,L117+D91*4-20,0))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136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IF(X117=0,0,VLOOKUP(N93,hero_star_info!$A:$AZ,X117,0)/10000)</f>
        <v>0</v>
      </c>
      <c r="R117">
        <f>节点属性!N117</f>
        <v>15000</v>
      </c>
      <c r="S117">
        <v>0</v>
      </c>
      <c r="T117">
        <f>IF(X117=0,0,VLOOKUP(N93,hero_star_info!$A:$AZ,X117+P91*4-20,0))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IF(L118=0,0,VLOOKUP(B93,hero_star_info!$A:$AZ,L118,0)/10000)</f>
        <v>0</v>
      </c>
      <c r="F118">
        <f>节点属性!B118</f>
        <v>0</v>
      </c>
      <c r="G118">
        <v>0</v>
      </c>
      <c r="H118">
        <f>IF(L118=0,0,VLOOKUP(B93,hero_star_info!$A:$AZ,L118+D91*4-20,0))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136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IF(X118=0,0,VLOOKUP(N93,hero_star_info!$A:$AZ,X118,0)/10000)</f>
        <v>0</v>
      </c>
      <c r="R118">
        <f>节点属性!N118</f>
        <v>0</v>
      </c>
      <c r="S118">
        <v>0</v>
      </c>
      <c r="T118">
        <f>IF(X118=0,0,VLOOKUP(N93,hero_star_info!$A:$AZ,X118+P91*4-20,0))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IF(L119=0,0,VLOOKUP(B93,hero_star_info!$A:$AZ,L119,0)/10000)</f>
        <v>0</v>
      </c>
      <c r="F119">
        <f>节点属性!B119</f>
        <v>0</v>
      </c>
      <c r="G119">
        <v>0</v>
      </c>
      <c r="H119">
        <f>IF(L119=0,0,VLOOKUP(B93,hero_star_info!$A:$AZ,L119+D91*4-20,0))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136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IF(X119=0,0,VLOOKUP(N93,hero_star_info!$A:$AZ,X119,0)/10000)</f>
        <v>0</v>
      </c>
      <c r="R119">
        <f>节点属性!N119</f>
        <v>0</v>
      </c>
      <c r="S119">
        <v>0</v>
      </c>
      <c r="T119">
        <f>IF(X119=0,0,VLOOKUP(N93,hero_star_info!$A:$AZ,X119+P91*4-20,0))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IF(L120=0,0,VLOOKUP(B93,hero_star_info!$A:$AZ,L120,0)/10000)</f>
        <v>0</v>
      </c>
      <c r="F120">
        <f>节点属性!B120</f>
        <v>0</v>
      </c>
      <c r="G120">
        <v>0</v>
      </c>
      <c r="H120">
        <f>IF(L120=0,0,VLOOKUP(B93,hero_star_info!$A:$AZ,L120+D91*4-20,0))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136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IF(X120=0,0,VLOOKUP(N93,hero_star_info!$A:$AZ,X120,0)/10000)</f>
        <v>0</v>
      </c>
      <c r="R120">
        <f>节点属性!N120</f>
        <v>0</v>
      </c>
      <c r="S120">
        <v>0</v>
      </c>
      <c r="T120">
        <f>IF(X120=0,0,VLOOKUP(N93,hero_star_info!$A:$AZ,X120+P91*4-20,0))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IF(L121=0,0,VLOOKUP(B93,hero_star_info!$A:$AZ,L121,0)/10000)</f>
        <v>0</v>
      </c>
      <c r="F121">
        <f>节点属性!B121</f>
        <v>0</v>
      </c>
      <c r="G121">
        <v>0</v>
      </c>
      <c r="H121">
        <f>IF(L121=0,0,VLOOKUP(B93,hero_star_info!$A:$AZ,L121+D91*4-20,0))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136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IF(X121=0,0,VLOOKUP(N93,hero_star_info!$A:$AZ,X121,0)/10000)</f>
        <v>0</v>
      </c>
      <c r="R121">
        <f>节点属性!N121</f>
        <v>0</v>
      </c>
      <c r="S121">
        <v>0</v>
      </c>
      <c r="T121">
        <f>IF(X121=0,0,VLOOKUP(N93,hero_star_info!$A:$AZ,X121+P91*4-20,0))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IF(L122=0,0,VLOOKUP(B93,hero_star_info!$A:$AZ,L122,0)/10000)</f>
        <v>0</v>
      </c>
      <c r="F122">
        <f>节点属性!B122</f>
        <v>0</v>
      </c>
      <c r="G122">
        <v>0</v>
      </c>
      <c r="H122">
        <f>IF(L122=0,0,VLOOKUP(B93,hero_star_info!$A:$AZ,L122+D91*4-20,0))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136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IF(X122=0,0,VLOOKUP(N93,hero_star_info!$A:$AZ,X122,0)/10000)</f>
        <v>0</v>
      </c>
      <c r="R122">
        <f>节点属性!N122</f>
        <v>0</v>
      </c>
      <c r="S122">
        <v>0</v>
      </c>
      <c r="T122">
        <f>IF(X122=0,0,VLOOKUP(N93,hero_star_info!$A:$AZ,X122+P91*4-20,0))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IF(L123=0,0,VLOOKUP(B93,hero_star_info!$A:$AZ,L123,0)/10000)</f>
        <v>0</v>
      </c>
      <c r="F123">
        <f>节点属性!B123</f>
        <v>0</v>
      </c>
      <c r="G123">
        <v>0</v>
      </c>
      <c r="H123">
        <f>IF(L123=0,0,VLOOKUP(B93,hero_star_info!$A:$AZ,L123+D91*4-20,0))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136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IF(X123=0,0,VLOOKUP(N93,hero_star_info!$A:$AZ,X123,0)/10000)</f>
        <v>0</v>
      </c>
      <c r="R123">
        <f>节点属性!N123</f>
        <v>0</v>
      </c>
      <c r="S123">
        <v>0</v>
      </c>
      <c r="T123">
        <f>IF(X123=0,0,VLOOKUP(N93,hero_star_info!$A:$AZ,X123+P91*4-20,0))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IF(L124=0,0,VLOOKUP(B93,hero_star_info!$A:$AZ,L124,0)/10000)</f>
        <v>0</v>
      </c>
      <c r="F124">
        <f>节点属性!B124</f>
        <v>0</v>
      </c>
      <c r="G124">
        <v>0</v>
      </c>
      <c r="H124">
        <f>IF(L124=0,0,VLOOKUP(B93,hero_star_info!$A:$AZ,L124+D91*4-20,0))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136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IF(X124=0,0,VLOOKUP(N93,hero_star_info!$A:$AZ,X124,0)/10000)</f>
        <v>0</v>
      </c>
      <c r="R124">
        <f>节点属性!N124</f>
        <v>0</v>
      </c>
      <c r="S124">
        <v>0</v>
      </c>
      <c r="T124">
        <f>IF(X124=0,0,VLOOKUP(N93,hero_star_info!$A:$AZ,X124+P91*4-20,0))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IF(L125=0,0,VLOOKUP(B93,hero_star_info!$A:$AZ,L125,0)/10000)</f>
        <v>0</v>
      </c>
      <c r="F125">
        <f>节点属性!B125</f>
        <v>0</v>
      </c>
      <c r="G125">
        <v>0</v>
      </c>
      <c r="H125">
        <f>IF(L125=0,0,VLOOKUP(B93,hero_star_info!$A:$AZ,L125+D91*4-20,0))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136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IF(X125=0,0,VLOOKUP(N93,hero_star_info!$A:$AZ,X125,0)/10000)</f>
        <v>0</v>
      </c>
      <c r="R125">
        <f>节点属性!N125</f>
        <v>0</v>
      </c>
      <c r="S125">
        <v>0</v>
      </c>
      <c r="T125">
        <f>IF(X125=0,0,VLOOKUP(N93,hero_star_info!$A:$AZ,X125+P91*4-20,0))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25">
      <c r="A130">
        <v>8</v>
      </c>
      <c r="M130" s="136">
        <v>9</v>
      </c>
      <c r="Y130" s="136">
        <v>10</v>
      </c>
    </row>
    <row r="131" spans="1:28">
      <c r="A131" t="s">
        <v>29</v>
      </c>
      <c r="B131">
        <f>IF(Test!B132&gt;0,Test!B132,$B$1)</f>
        <v>33004</v>
      </c>
      <c r="C131" t="s">
        <v>147</v>
      </c>
      <c r="D131">
        <f>MOD(ROUNDDOWN(B131/1000,0),10)</f>
        <v>3</v>
      </c>
      <c r="M131" s="136" t="s">
        <v>29</v>
      </c>
      <c r="N131">
        <f>IF(Test!N132&gt;0,Test!N132,$B$1)</f>
        <v>14002</v>
      </c>
      <c r="O131" t="s">
        <v>147</v>
      </c>
      <c r="P131">
        <f>MOD(ROUNDDOWN(N131/1000,0),10)</f>
        <v>4</v>
      </c>
      <c r="Y131" s="136" t="s">
        <v>29</v>
      </c>
      <c r="Z131">
        <f>IF(Test!Z132&gt;0,Test!Z132,$B$1)</f>
        <v>52980</v>
      </c>
      <c r="AA131" t="s">
        <v>147</v>
      </c>
      <c r="AB131">
        <f>MOD(ROUNDDOWN(Z131/1000,0),10)</f>
        <v>2</v>
      </c>
    </row>
    <row r="132" spans="1:28">
      <c r="A132" t="s">
        <v>148</v>
      </c>
      <c r="B132">
        <f>IF(Test!C132&gt;0,Test!C132,$B$2)</f>
        <v>47</v>
      </c>
      <c r="C132" t="s">
        <v>149</v>
      </c>
      <c r="D132">
        <f>ROUND(B133-9,0)</f>
        <v>0</v>
      </c>
      <c r="M132" s="136" t="s">
        <v>148</v>
      </c>
      <c r="N132">
        <f>IF(Test!O132&gt;0,Test!O132,$B$2)</f>
        <v>47</v>
      </c>
      <c r="O132" t="s">
        <v>149</v>
      </c>
      <c r="P132">
        <f>ROUND(N133-9,0)</f>
        <v>0</v>
      </c>
      <c r="Y132" s="136" t="s">
        <v>148</v>
      </c>
      <c r="Z132">
        <f>IF(Test!AA132&gt;0,Test!AA132,$B$2)</f>
        <v>47</v>
      </c>
      <c r="AA132" t="s">
        <v>149</v>
      </c>
      <c r="AB132">
        <f>ROUND(Z133-9,0)</f>
        <v>0</v>
      </c>
    </row>
    <row r="133" spans="1:26">
      <c r="A133" t="s">
        <v>150</v>
      </c>
      <c r="B133">
        <f>IF(Test!E132&gt;1,Test!E132,$B$3)</f>
        <v>9</v>
      </c>
      <c r="M133" s="136" t="s">
        <v>150</v>
      </c>
      <c r="N133">
        <f>IF(Test!Q132&gt;1,Test!Q132,$B$3)</f>
        <v>9</v>
      </c>
      <c r="Y133" s="136" t="s">
        <v>150</v>
      </c>
      <c r="Z133">
        <f>IF(Test!AC132&gt;1,Test!AC132,$B$3)</f>
        <v>9</v>
      </c>
    </row>
    <row r="134" spans="1:26">
      <c r="A134" t="s">
        <v>151</v>
      </c>
      <c r="B134">
        <f>IF(Test!D132&gt;=0,Test!D132,$B$4)+B131*100</f>
        <v>3300408</v>
      </c>
      <c r="M134" s="136" t="s">
        <v>151</v>
      </c>
      <c r="N134">
        <f>IF(Test!P132&gt;=0,Test!P132,$B$4)+N131*100</f>
        <v>1400208</v>
      </c>
      <c r="Y134" s="136" t="s">
        <v>151</v>
      </c>
      <c r="Z134">
        <f>IF(Test!AB132&gt;=0,Test!AB132,$B$4)+Z131*100</f>
        <v>5298008</v>
      </c>
    </row>
    <row r="135" spans="2:36">
      <c r="B135" t="s">
        <v>44</v>
      </c>
      <c r="C135" t="s">
        <v>152</v>
      </c>
      <c r="D135" t="s">
        <v>153</v>
      </c>
      <c r="E135" t="s">
        <v>154</v>
      </c>
      <c r="F135" t="s">
        <v>155</v>
      </c>
      <c r="G135" t="s">
        <v>156</v>
      </c>
      <c r="H135" s="2" t="s">
        <v>157</v>
      </c>
      <c r="I135" s="2" t="s">
        <v>158</v>
      </c>
      <c r="J135" t="s">
        <v>159</v>
      </c>
      <c r="K135" t="s">
        <v>160</v>
      </c>
      <c r="L135" t="s">
        <v>161</v>
      </c>
      <c r="N135" t="s">
        <v>44</v>
      </c>
      <c r="O135" t="s">
        <v>152</v>
      </c>
      <c r="P135" t="s">
        <v>153</v>
      </c>
      <c r="Q135" t="s">
        <v>154</v>
      </c>
      <c r="R135" t="s">
        <v>155</v>
      </c>
      <c r="S135" t="s">
        <v>156</v>
      </c>
      <c r="T135" s="2" t="s">
        <v>157</v>
      </c>
      <c r="U135" s="2" t="s">
        <v>158</v>
      </c>
      <c r="V135" t="s">
        <v>159</v>
      </c>
      <c r="W135" t="s">
        <v>160</v>
      </c>
      <c r="X135" t="s">
        <v>161</v>
      </c>
      <c r="Z135" t="s">
        <v>44</v>
      </c>
      <c r="AA135" t="s">
        <v>152</v>
      </c>
      <c r="AB135" t="s">
        <v>153</v>
      </c>
      <c r="AC135" t="s">
        <v>154</v>
      </c>
      <c r="AD135" t="s">
        <v>155</v>
      </c>
      <c r="AE135" t="s">
        <v>156</v>
      </c>
      <c r="AF135" s="2" t="s">
        <v>157</v>
      </c>
      <c r="AG135" s="2" t="s">
        <v>158</v>
      </c>
      <c r="AH135" t="s">
        <v>159</v>
      </c>
      <c r="AI135" t="s">
        <v>160</v>
      </c>
      <c r="AJ135" t="s">
        <v>161</v>
      </c>
    </row>
    <row r="136" spans="1:36">
      <c r="A136">
        <f>Test!C136</f>
        <v>1</v>
      </c>
      <c r="B136">
        <f>(D136+F136+H136+C136*(E136+1))*(G136+1)</f>
        <v>18084</v>
      </c>
      <c r="C136">
        <f>IF(J136=0,0,VLOOKUP(B131,hero_info!$A:$AE,J136,0)*(B132-1))</f>
        <v>460</v>
      </c>
      <c r="D136">
        <f>IF(K136=0,0,VLOOKUP(B134,hero_data_info!$A:$Z,K136,0))</f>
        <v>1926</v>
      </c>
      <c r="E136">
        <f>IF(L136=0,0,VLOOKUP(B133,hero_star_info!$A:$AZ,L136,0)/10000)</f>
        <v>7.5</v>
      </c>
      <c r="F136">
        <f>节点属性!B136</f>
        <v>2000</v>
      </c>
      <c r="G136">
        <v>0</v>
      </c>
      <c r="H136">
        <f>IF(L136=0,0,VLOOKUP(B133,hero_star_info!$A:$AZ,L136+D131*4-20,0))</f>
        <v>10248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22</v>
      </c>
      <c r="M136" s="136">
        <f>Test!O136</f>
        <v>1</v>
      </c>
      <c r="N136">
        <f>(P136+R136+T136+O136*(Q136+1))*(S136+1)</f>
        <v>15166</v>
      </c>
      <c r="O136">
        <f>IF(V136=0,0,VLOOKUP(N131,hero_info!$A:$AE,V136,0)*(N132-1))</f>
        <v>460</v>
      </c>
      <c r="P136">
        <f>IF(W136=0,0,VLOOKUP(N134,hero_data_info!$A:$Z,W136,0))</f>
        <v>1888</v>
      </c>
      <c r="Q136">
        <f>IF(X136=0,0,VLOOKUP(N133,hero_star_info!$A:$AZ,X136,0)/10000)</f>
        <v>7.5</v>
      </c>
      <c r="R136">
        <f>节点属性!N136</f>
        <v>220</v>
      </c>
      <c r="S136">
        <v>0</v>
      </c>
      <c r="T136">
        <f>IF(X136=0,0,VLOOKUP(N133,hero_star_info!$A:$AZ,X136+P131*4-20,0))</f>
        <v>9148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22</v>
      </c>
      <c r="Y136" s="136">
        <f>Test!AA136</f>
        <v>1</v>
      </c>
      <c r="Z136">
        <f>(AB136+AD136+AF136+AA136*(AC136+1))*(AE136+1)</f>
        <v>19573</v>
      </c>
      <c r="AA136">
        <f>IF(AH136=0,0,VLOOKUP(Z131,hero_info!$A:$AE,AH136,0)*(Z132-1))</f>
        <v>552</v>
      </c>
      <c r="AB136">
        <f>IF(AI136=0,0,VLOOKUP(Z134,hero_data_info!$A:$Z,AI136,0))</f>
        <v>2150</v>
      </c>
      <c r="AC136">
        <f>IF(AJ136=0,0,VLOOKUP(Z133,hero_star_info!$A:$AZ,AJ136,0)/10000)</f>
        <v>7.5</v>
      </c>
      <c r="AD136">
        <f>节点属性!Z136</f>
        <v>2000</v>
      </c>
      <c r="AE136">
        <v>0</v>
      </c>
      <c r="AF136">
        <f>IF(AJ136=0,0,VLOOKUP(Z133,hero_star_info!$A:$AZ,AJ136+AB131*4-20,0))</f>
        <v>10731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22</v>
      </c>
    </row>
    <row r="137" spans="1:36">
      <c r="A137">
        <f>Test!C137</f>
        <v>2</v>
      </c>
      <c r="B137">
        <f t="shared" ref="B137:B165" si="12">(D137+F137+H137+C137*(E137+1))*(G137+1)</f>
        <v>109784</v>
      </c>
      <c r="C137">
        <f>IF(J137=0,0,VLOOKUP(B131,hero_info!$A:$AE,J137,0)*(B132-1))</f>
        <v>3174</v>
      </c>
      <c r="D137">
        <f>IF(K137=0,0,VLOOKUP(B134,hero_data_info!$A:$Z,K137,0))</f>
        <v>12828</v>
      </c>
      <c r="E137">
        <f>IF(L137=0,0,VLOOKUP(B133,hero_star_info!$A:$AZ,L137,0)/10000)</f>
        <v>7.5</v>
      </c>
      <c r="F137">
        <f>节点属性!B137</f>
        <v>1650</v>
      </c>
      <c r="G137">
        <v>0</v>
      </c>
      <c r="H137">
        <f>IF(L137=0,0,VLOOKUP(B133,hero_star_info!$A:$AZ,L137+D131*4-20,0))</f>
        <v>68327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21</v>
      </c>
      <c r="M137" s="136">
        <f>Test!O137</f>
        <v>2</v>
      </c>
      <c r="N137">
        <f t="shared" ref="N137:N165" si="13">(P137+R137+T137+O137*(Q137+1))*(S137+1)</f>
        <v>130118</v>
      </c>
      <c r="O137">
        <f>IF(V137=0,0,VLOOKUP(N131,hero_info!$A:$AE,V137,0)*(N132-1))</f>
        <v>3404</v>
      </c>
      <c r="P137">
        <f>IF(W137=0,0,VLOOKUP(N134,hero_data_info!$A:$Z,W137,0))</f>
        <v>13875</v>
      </c>
      <c r="Q137">
        <f>IF(X137=0,0,VLOOKUP(N133,hero_star_info!$A:$AZ,X137,0)/10000)</f>
        <v>7.5</v>
      </c>
      <c r="R137">
        <f>节点属性!N137</f>
        <v>15000</v>
      </c>
      <c r="S137">
        <v>0</v>
      </c>
      <c r="T137">
        <f>IF(X137=0,0,VLOOKUP(N133,hero_star_info!$A:$AZ,X137+P131*4-20,0))</f>
        <v>72309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21</v>
      </c>
      <c r="Y137" s="136">
        <f>Test!AA137</f>
        <v>2</v>
      </c>
      <c r="Z137">
        <f t="shared" ref="Z137:Z165" si="14">(AB137+AD137+AF137+AA137*(AC137+1))*(AE137+1)</f>
        <v>107649</v>
      </c>
      <c r="AA137">
        <f>IF(AH137=0,0,VLOOKUP(Z131,hero_info!$A:$AE,AH137,0)*(Z132-1))</f>
        <v>3128</v>
      </c>
      <c r="AB137">
        <f>IF(AI137=0,0,VLOOKUP(Z134,hero_data_info!$A:$Z,AI137,0))</f>
        <v>12790</v>
      </c>
      <c r="AC137">
        <f>IF(AJ137=0,0,VLOOKUP(Z133,hero_star_info!$A:$AZ,AJ137,0)/10000)</f>
        <v>7.5</v>
      </c>
      <c r="AD137">
        <f>节点属性!Z137</f>
        <v>1650</v>
      </c>
      <c r="AE137">
        <v>0</v>
      </c>
      <c r="AF137">
        <f>IF(AJ137=0,0,VLOOKUP(Z133,hero_star_info!$A:$AZ,AJ137+AB131*4-20,0))</f>
        <v>66621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21</v>
      </c>
    </row>
    <row r="138" spans="1:36">
      <c r="A138">
        <f>Test!C138</f>
        <v>5</v>
      </c>
      <c r="B138">
        <f t="shared" si="12"/>
        <v>7930</v>
      </c>
      <c r="C138">
        <f>IF(J138=0,0,VLOOKUP(B131,hero_info!$A:$AE,J138,0)*(B132-1))</f>
        <v>230</v>
      </c>
      <c r="D138">
        <f>IF(K138=0,0,VLOOKUP(B134,hero_data_info!$A:$Z,K138,0))</f>
        <v>935</v>
      </c>
      <c r="E138">
        <f>IF(L138=0,0,VLOOKUP(B133,hero_star_info!$A:$AZ,L138,0)/10000)</f>
        <v>7.5</v>
      </c>
      <c r="F138">
        <f>节点属性!B138</f>
        <v>110</v>
      </c>
      <c r="G138">
        <v>0</v>
      </c>
      <c r="H138">
        <f>IF(L138=0,0,VLOOKUP(B133,hero_star_info!$A:$AZ,L138+D131*4-20,0))</f>
        <v>4930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23</v>
      </c>
      <c r="M138" s="136">
        <f>Test!O138</f>
        <v>5</v>
      </c>
      <c r="N138">
        <f t="shared" si="13"/>
        <v>7291</v>
      </c>
      <c r="O138">
        <f>IF(V138=0,0,VLOOKUP(N131,hero_info!$A:$AE,V138,0)*(N132-1))</f>
        <v>230</v>
      </c>
      <c r="P138">
        <f>IF(W138=0,0,VLOOKUP(N134,hero_data_info!$A:$Z,W138,0))</f>
        <v>841</v>
      </c>
      <c r="Q138">
        <f>IF(X138=0,0,VLOOKUP(N133,hero_star_info!$A:$AZ,X138,0)/10000)</f>
        <v>7.5</v>
      </c>
      <c r="R138">
        <f>节点属性!N138</f>
        <v>110</v>
      </c>
      <c r="S138">
        <v>0</v>
      </c>
      <c r="T138">
        <f>IF(X138=0,0,VLOOKUP(N133,hero_star_info!$A:$AZ,X138+P131*4-20,0))</f>
        <v>4385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23</v>
      </c>
      <c r="Y138" s="136">
        <f>Test!AA138</f>
        <v>5</v>
      </c>
      <c r="Z138">
        <f t="shared" si="14"/>
        <v>6445</v>
      </c>
      <c r="AA138">
        <f>IF(AH138=0,0,VLOOKUP(Z131,hero_info!$A:$AE,AH138,0)*(Z132-1))</f>
        <v>184</v>
      </c>
      <c r="AB138">
        <f>IF(AI138=0,0,VLOOKUP(Z134,hero_data_info!$A:$Z,AI138,0))</f>
        <v>766</v>
      </c>
      <c r="AC138">
        <f>IF(AJ138=0,0,VLOOKUP(Z133,hero_star_info!$A:$AZ,AJ138,0)/10000)</f>
        <v>7.5</v>
      </c>
      <c r="AD138">
        <f>节点属性!Z138</f>
        <v>110</v>
      </c>
      <c r="AE138">
        <v>0</v>
      </c>
      <c r="AF138">
        <f>IF(AJ138=0,0,VLOOKUP(Z133,hero_star_info!$A:$AZ,AJ138+AB131*4-20,0))</f>
        <v>4005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23</v>
      </c>
    </row>
    <row r="139" spans="1:36">
      <c r="A139">
        <f>Test!C139</f>
        <v>6</v>
      </c>
      <c r="B139">
        <f t="shared" si="12"/>
        <v>6592</v>
      </c>
      <c r="C139">
        <f>IF(J139=0,0,VLOOKUP(B131,hero_info!$A:$AE,J139,0)*(B132-1))</f>
        <v>184</v>
      </c>
      <c r="D139">
        <f>IF(K139=0,0,VLOOKUP(B134,hero_data_info!$A:$Z,K139,0))</f>
        <v>766</v>
      </c>
      <c r="E139">
        <f>IF(L139=0,0,VLOOKUP(B133,hero_star_info!$A:$AZ,L139,0)/10000)</f>
        <v>7.5</v>
      </c>
      <c r="F139">
        <f>节点属性!B139</f>
        <v>110</v>
      </c>
      <c r="G139">
        <v>0</v>
      </c>
      <c r="H139">
        <f>IF(L139=0,0,VLOOKUP(B133,hero_star_info!$A:$AZ,L139+D131*4-20,0))</f>
        <v>4152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24</v>
      </c>
      <c r="M139" s="136">
        <f>Test!O139</f>
        <v>6</v>
      </c>
      <c r="N139">
        <f t="shared" si="13"/>
        <v>8327</v>
      </c>
      <c r="O139">
        <f>IF(V139=0,0,VLOOKUP(N131,hero_info!$A:$AE,V139,0)*(N132-1))</f>
        <v>230</v>
      </c>
      <c r="P139">
        <f>IF(W139=0,0,VLOOKUP(N134,hero_data_info!$A:$Z,W139,0))</f>
        <v>991</v>
      </c>
      <c r="Q139">
        <f>IF(X139=0,0,VLOOKUP(N133,hero_star_info!$A:$AZ,X139,0)/10000)</f>
        <v>7.5</v>
      </c>
      <c r="R139">
        <f>节点属性!N139</f>
        <v>110</v>
      </c>
      <c r="S139">
        <v>0</v>
      </c>
      <c r="T139">
        <f>IF(X139=0,0,VLOOKUP(N133,hero_star_info!$A:$AZ,X139+P131*4-20,0))</f>
        <v>5271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24</v>
      </c>
      <c r="Y139" s="136">
        <f>Test!AA139</f>
        <v>6</v>
      </c>
      <c r="Z139">
        <f t="shared" si="14"/>
        <v>7848</v>
      </c>
      <c r="AA139">
        <f>IF(AH139=0,0,VLOOKUP(Z131,hero_info!$A:$AE,AH139,0)*(Z132-1))</f>
        <v>230</v>
      </c>
      <c r="AB139">
        <f>IF(AI139=0,0,VLOOKUP(Z134,hero_data_info!$A:$Z,AI139,0))</f>
        <v>953</v>
      </c>
      <c r="AC139">
        <f>IF(AJ139=0,0,VLOOKUP(Z133,hero_star_info!$A:$AZ,AJ139,0)/10000)</f>
        <v>7.5</v>
      </c>
      <c r="AD139">
        <f>节点属性!Z139</f>
        <v>110</v>
      </c>
      <c r="AE139">
        <v>0</v>
      </c>
      <c r="AF139">
        <f>IF(AJ139=0,0,VLOOKUP(Z133,hero_star_info!$A:$AZ,AJ139+AB131*4-20,0))</f>
        <v>4830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24</v>
      </c>
    </row>
    <row r="140" spans="1:36">
      <c r="A140">
        <f>Test!C140</f>
        <v>4</v>
      </c>
      <c r="B140">
        <f t="shared" si="12"/>
        <v>100</v>
      </c>
      <c r="C140">
        <f>IF(J140=0,0,VLOOKUP(B131,hero_info!$A:$AE,J140,0)*(B132-1))</f>
        <v>0</v>
      </c>
      <c r="D140">
        <f>IF(K140=0,0,VLOOKUP(B134,hero_data_info!$A:$Z,K140,0))</f>
        <v>90</v>
      </c>
      <c r="E140">
        <f>IF(L140=0,0,VLOOKUP(B133,hero_star_info!$A:$AZ,L140,0)/10000)</f>
        <v>0</v>
      </c>
      <c r="F140">
        <f>节点属性!B140</f>
        <v>10</v>
      </c>
      <c r="G140">
        <v>0</v>
      </c>
      <c r="H140" s="5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27</v>
      </c>
      <c r="M140" s="136">
        <f>Test!O140</f>
        <v>4</v>
      </c>
      <c r="N140">
        <f t="shared" si="13"/>
        <v>140</v>
      </c>
      <c r="O140">
        <f>IF(V140=0,0,VLOOKUP(N131,hero_info!$A:$AE,V140,0)*(N132-1))</f>
        <v>0</v>
      </c>
      <c r="P140">
        <f>IF(W140=0,0,VLOOKUP(N134,hero_data_info!$A:$Z,W140,0))</f>
        <v>130</v>
      </c>
      <c r="Q140">
        <f>IF(X140=0,0,VLOOKUP(N133,hero_star_info!$A:$AZ,X140,0)/10000)</f>
        <v>0</v>
      </c>
      <c r="R140">
        <f>节点属性!N140</f>
        <v>10</v>
      </c>
      <c r="S140">
        <v>0</v>
      </c>
      <c r="T140" s="55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27</v>
      </c>
      <c r="Y140" s="136">
        <f>Test!AA140</f>
        <v>4</v>
      </c>
      <c r="Z140">
        <f t="shared" si="14"/>
        <v>103</v>
      </c>
      <c r="AA140">
        <f>IF(AH140=0,0,VLOOKUP(Z131,hero_info!$A:$AE,AH140,0)*(Z132-1))</f>
        <v>0</v>
      </c>
      <c r="AB140">
        <f>IF(AI140=0,0,VLOOKUP(Z134,hero_data_info!$A:$Z,AI140,0))</f>
        <v>93</v>
      </c>
      <c r="AC140">
        <f>IF(AJ140=0,0,VLOOKUP(Z133,hero_star_info!$A:$AZ,AJ140,0)/10000)</f>
        <v>0</v>
      </c>
      <c r="AD140">
        <f>节点属性!Z140</f>
        <v>10</v>
      </c>
      <c r="AE140">
        <v>0</v>
      </c>
      <c r="AF140" s="5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27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IF(L141=0,0,VLOOKUP(B133,hero_star_info!$A:$AZ,L141,0)/10000)</f>
        <v>0</v>
      </c>
      <c r="F141">
        <f>节点属性!B141</f>
        <v>9800</v>
      </c>
      <c r="G141">
        <v>0</v>
      </c>
      <c r="H141">
        <f>IF(L141=0,0,VLOOKUP(B133,hero_star_info!$A:$AZ,L141+D131*4-20,0))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136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IF(X141=0,0,VLOOKUP(N133,hero_star_info!$A:$AZ,X141,0)/10000)</f>
        <v>0</v>
      </c>
      <c r="R141">
        <f>节点属性!N141</f>
        <v>9800</v>
      </c>
      <c r="S141">
        <v>0</v>
      </c>
      <c r="T141">
        <f>IF(X141=0,0,VLOOKUP(N133,hero_star_info!$A:$AZ,X141+P131*4-20,0))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136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IF(AJ141=0,0,VLOOKUP(Z133,hero_star_info!$A:$AZ,AJ141,0)/10000)</f>
        <v>0</v>
      </c>
      <c r="AD141">
        <f>节点属性!Z141</f>
        <v>9800</v>
      </c>
      <c r="AE141">
        <v>0</v>
      </c>
      <c r="AF141">
        <f>IF(AJ141=0,0,VLOOKUP(Z133,hero_star_info!$A:$AZ,AJ141+AB131*4-20,0))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IF(L142=0,0,VLOOKUP(B133,hero_star_info!$A:$AZ,L142,0)/10000)</f>
        <v>0</v>
      </c>
      <c r="F142">
        <f>节点属性!B142</f>
        <v>0</v>
      </c>
      <c r="G142">
        <v>0</v>
      </c>
      <c r="H142">
        <f>IF(L142=0,0,VLOOKUP(B133,hero_star_info!$A:$AZ,L142+D131*4-20,0))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136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IF(X142=0,0,VLOOKUP(N133,hero_star_info!$A:$AZ,X142,0)/10000)</f>
        <v>0</v>
      </c>
      <c r="R142">
        <f>节点属性!N142</f>
        <v>0</v>
      </c>
      <c r="S142">
        <v>0</v>
      </c>
      <c r="T142">
        <f>IF(X142=0,0,VLOOKUP(N133,hero_star_info!$A:$AZ,X142+P131*4-20,0))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136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IF(AJ142=0,0,VLOOKUP(Z133,hero_star_info!$A:$AZ,AJ142,0)/10000)</f>
        <v>0</v>
      </c>
      <c r="AD142">
        <f>节点属性!Z142</f>
        <v>0</v>
      </c>
      <c r="AE142">
        <v>0</v>
      </c>
      <c r="AF142">
        <f>IF(AJ142=0,0,VLOOKUP(Z133,hero_star_info!$A:$AZ,AJ142+AB131*4-20,0))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IF(L143=0,0,VLOOKUP(B133,hero_star_info!$A:$AZ,L143,0)/10000)</f>
        <v>0</v>
      </c>
      <c r="F143">
        <f>节点属性!B143</f>
        <v>1000</v>
      </c>
      <c r="G143">
        <v>0</v>
      </c>
      <c r="H143">
        <f>IF(L143=0,0,VLOOKUP(B133,hero_star_info!$A:$AZ,L143+D131*4-20,0))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136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IF(X143=0,0,VLOOKUP(N133,hero_star_info!$A:$AZ,X143,0)/10000)</f>
        <v>0</v>
      </c>
      <c r="R143">
        <f>节点属性!N143</f>
        <v>0</v>
      </c>
      <c r="S143">
        <v>0</v>
      </c>
      <c r="T143">
        <f>IF(X143=0,0,VLOOKUP(N133,hero_star_info!$A:$AZ,X143+P131*4-20,0))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136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IF(AJ143=0,0,VLOOKUP(Z133,hero_star_info!$A:$AZ,AJ143,0)/10000)</f>
        <v>0</v>
      </c>
      <c r="AD143">
        <f>节点属性!Z143</f>
        <v>1000</v>
      </c>
      <c r="AE143">
        <v>0</v>
      </c>
      <c r="AF143">
        <f>IF(AJ143=0,0,VLOOKUP(Z133,hero_star_info!$A:$AZ,AJ143+AB131*4-20,0))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IF(L144=0,0,VLOOKUP(B133,hero_star_info!$A:$AZ,L144,0)/10000)</f>
        <v>0</v>
      </c>
      <c r="F144">
        <f>节点属性!B144</f>
        <v>0</v>
      </c>
      <c r="G144">
        <v>0</v>
      </c>
      <c r="H144">
        <f>IF(L144=0,0,VLOOKUP(B133,hero_star_info!$A:$AZ,L144+D131*4-20,0))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136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IF(X144=0,0,VLOOKUP(N133,hero_star_info!$A:$AZ,X144,0)/10000)</f>
        <v>0</v>
      </c>
      <c r="R144">
        <f>节点属性!N144</f>
        <v>1000</v>
      </c>
      <c r="S144">
        <v>0</v>
      </c>
      <c r="T144">
        <f>IF(X144=0,0,VLOOKUP(N133,hero_star_info!$A:$AZ,X144+P131*4-20,0))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136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IF(AJ144=0,0,VLOOKUP(Z133,hero_star_info!$A:$AZ,AJ144,0)/10000)</f>
        <v>0</v>
      </c>
      <c r="AD144">
        <f>节点属性!Z144</f>
        <v>0</v>
      </c>
      <c r="AE144">
        <v>0</v>
      </c>
      <c r="AF144">
        <f>IF(AJ144=0,0,VLOOKUP(Z133,hero_star_info!$A:$AZ,AJ144+AB131*4-20,0))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IF(L145=0,0,VLOOKUP(B133,hero_star_info!$A:$AZ,L145,0)/10000)</f>
        <v>0</v>
      </c>
      <c r="F145">
        <f>节点属性!B145</f>
        <v>0</v>
      </c>
      <c r="G145">
        <v>0</v>
      </c>
      <c r="H145">
        <f>IF(L145=0,0,VLOOKUP(B133,hero_star_info!$A:$AZ,L145+D131*4-20,0))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136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IF(X145=0,0,VLOOKUP(N133,hero_star_info!$A:$AZ,X145,0)/10000)</f>
        <v>0</v>
      </c>
      <c r="R145">
        <f>节点属性!N145</f>
        <v>0</v>
      </c>
      <c r="S145">
        <v>0</v>
      </c>
      <c r="T145">
        <f>IF(X145=0,0,VLOOKUP(N133,hero_star_info!$A:$AZ,X145+P131*4-20,0))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136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IF(AJ145=0,0,VLOOKUP(Z133,hero_star_info!$A:$AZ,AJ145,0)/10000)</f>
        <v>0</v>
      </c>
      <c r="AD145">
        <f>节点属性!Z145</f>
        <v>0</v>
      </c>
      <c r="AE145">
        <v>0</v>
      </c>
      <c r="AF145">
        <f>IF(AJ145=0,0,VLOOKUP(Z133,hero_star_info!$A:$AZ,AJ145+AB131*4-20,0))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IF(L146=0,0,VLOOKUP(B133,hero_star_info!$A:$AZ,L146,0)/10000)</f>
        <v>0</v>
      </c>
      <c r="F146">
        <f>节点属性!B146</f>
        <v>0</v>
      </c>
      <c r="G146">
        <v>0</v>
      </c>
      <c r="H146">
        <f>IF(L146=0,0,VLOOKUP(B133,hero_star_info!$A:$AZ,L146+D131*4-20,0))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136">
        <f>Test!O146</f>
        <v>23</v>
      </c>
      <c r="N146">
        <f t="shared" si="13"/>
        <v>1500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IF(X146=0,0,VLOOKUP(N133,hero_star_info!$A:$AZ,X146,0)/10000)</f>
        <v>0</v>
      </c>
      <c r="R146">
        <f>节点属性!N146</f>
        <v>1500</v>
      </c>
      <c r="S146">
        <v>0</v>
      </c>
      <c r="T146">
        <f>IF(X146=0,0,VLOOKUP(N133,hero_star_info!$A:$AZ,X146+P131*4-20,0))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136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IF(AJ146=0,0,VLOOKUP(Z133,hero_star_info!$A:$AZ,AJ146,0)/10000)</f>
        <v>0</v>
      </c>
      <c r="AD146">
        <f>节点属性!Z146</f>
        <v>0</v>
      </c>
      <c r="AE146">
        <v>0</v>
      </c>
      <c r="AF146">
        <f>IF(AJ146=0,0,VLOOKUP(Z133,hero_star_info!$A:$AZ,AJ146+AB131*4-20,0))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IF(L147=0,0,VLOOKUP(B133,hero_star_info!$A:$AZ,L147,0)/10000)</f>
        <v>0</v>
      </c>
      <c r="F147">
        <f>节点属性!B147</f>
        <v>0</v>
      </c>
      <c r="G147">
        <v>0</v>
      </c>
      <c r="H147">
        <f>IF(L147=0,0,VLOOKUP(B133,hero_star_info!$A:$AZ,L147+D131*4-20,0))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136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IF(X147=0,0,VLOOKUP(N133,hero_star_info!$A:$AZ,X147,0)/10000)</f>
        <v>0</v>
      </c>
      <c r="R147">
        <f>节点属性!N147</f>
        <v>0</v>
      </c>
      <c r="S147">
        <v>0</v>
      </c>
      <c r="T147">
        <f>IF(X147=0,0,VLOOKUP(N133,hero_star_info!$A:$AZ,X147+P131*4-20,0))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136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IF(AJ147=0,0,VLOOKUP(Z133,hero_star_info!$A:$AZ,AJ147,0)/10000)</f>
        <v>0</v>
      </c>
      <c r="AD147">
        <f>节点属性!Z147</f>
        <v>0</v>
      </c>
      <c r="AE147">
        <v>0</v>
      </c>
      <c r="AF147">
        <f>IF(AJ147=0,0,VLOOKUP(Z133,hero_star_info!$A:$AZ,AJ147+AB131*4-20,0))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IF(L148=0,0,VLOOKUP(B133,hero_star_info!$A:$AZ,L148,0)/10000)</f>
        <v>0</v>
      </c>
      <c r="F148">
        <f>节点属性!B148</f>
        <v>0</v>
      </c>
      <c r="G148">
        <v>0</v>
      </c>
      <c r="H148">
        <f>IF(L148=0,0,VLOOKUP(B133,hero_star_info!$A:$AZ,L148+D131*4-20,0))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136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IF(X148=0,0,VLOOKUP(N133,hero_star_info!$A:$AZ,X148,0)/10000)</f>
        <v>0</v>
      </c>
      <c r="R148">
        <f>节点属性!N148</f>
        <v>0</v>
      </c>
      <c r="S148">
        <v>0</v>
      </c>
      <c r="T148">
        <f>IF(X148=0,0,VLOOKUP(N133,hero_star_info!$A:$AZ,X148+P131*4-20,0))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136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IF(AJ148=0,0,VLOOKUP(Z133,hero_star_info!$A:$AZ,AJ148,0)/10000)</f>
        <v>0</v>
      </c>
      <c r="AD148">
        <f>节点属性!Z148</f>
        <v>0</v>
      </c>
      <c r="AE148">
        <v>0</v>
      </c>
      <c r="AF148">
        <f>IF(AJ148=0,0,VLOOKUP(Z133,hero_star_info!$A:$AZ,AJ148+AB131*4-20,0))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IF(L149=0,0,VLOOKUP(B133,hero_star_info!$A:$AZ,L149,0)/10000)</f>
        <v>0</v>
      </c>
      <c r="F149">
        <f>节点属性!B149</f>
        <v>0</v>
      </c>
      <c r="G149">
        <v>0</v>
      </c>
      <c r="H149">
        <f>IF(L149=0,0,VLOOKUP(B133,hero_star_info!$A:$AZ,L149+D131*4-20,0))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136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IF(X149=0,0,VLOOKUP(N133,hero_star_info!$A:$AZ,X149,0)/10000)</f>
        <v>0</v>
      </c>
      <c r="R149">
        <f>节点属性!N149</f>
        <v>0</v>
      </c>
      <c r="S149">
        <v>0</v>
      </c>
      <c r="T149">
        <f>IF(X149=0,0,VLOOKUP(N133,hero_star_info!$A:$AZ,X149+P131*4-20,0))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136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IF(AJ149=0,0,VLOOKUP(Z133,hero_star_info!$A:$AZ,AJ149,0)/10000)</f>
        <v>0</v>
      </c>
      <c r="AD149">
        <f>节点属性!Z149</f>
        <v>0</v>
      </c>
      <c r="AE149">
        <v>0</v>
      </c>
      <c r="AF149">
        <f>IF(AJ149=0,0,VLOOKUP(Z133,hero_star_info!$A:$AZ,AJ149+AB131*4-20,0))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IF(L150=0,0,VLOOKUP(B133,hero_star_info!$A:$AZ,L150,0)/10000)</f>
        <v>0</v>
      </c>
      <c r="F150">
        <f>节点属性!B150</f>
        <v>0</v>
      </c>
      <c r="G150">
        <v>0</v>
      </c>
      <c r="H150">
        <f>IF(L150=0,0,VLOOKUP(B133,hero_star_info!$A:$AZ,L150+D131*4-20,0))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136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IF(X150=0,0,VLOOKUP(N133,hero_star_info!$A:$AZ,X150,0)/10000)</f>
        <v>0</v>
      </c>
      <c r="R150">
        <f>节点属性!N150</f>
        <v>0</v>
      </c>
      <c r="S150">
        <v>0</v>
      </c>
      <c r="T150">
        <f>IF(X150=0,0,VLOOKUP(N133,hero_star_info!$A:$AZ,X150+P131*4-20,0))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136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IF(AJ150=0,0,VLOOKUP(Z133,hero_star_info!$A:$AZ,AJ150,0)/10000)</f>
        <v>0</v>
      </c>
      <c r="AD150">
        <f>节点属性!Z150</f>
        <v>0</v>
      </c>
      <c r="AE150">
        <v>0</v>
      </c>
      <c r="AF150">
        <f>IF(AJ150=0,0,VLOOKUP(Z133,hero_star_info!$A:$AZ,AJ150+AB131*4-20,0))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1500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IF(L151=0,0,VLOOKUP(B133,hero_star_info!$A:$AZ,L151,0)/10000)</f>
        <v>0</v>
      </c>
      <c r="F151">
        <f>节点属性!B151</f>
        <v>1500</v>
      </c>
      <c r="G151">
        <v>0</v>
      </c>
      <c r="H151">
        <f>IF(L151=0,0,VLOOKUP(B133,hero_star_info!$A:$AZ,L151+D131*4-20,0))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136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IF(X151=0,0,VLOOKUP(N133,hero_star_info!$A:$AZ,X151,0)/10000)</f>
        <v>0</v>
      </c>
      <c r="R151">
        <f>节点属性!N151</f>
        <v>0</v>
      </c>
      <c r="S151">
        <v>0</v>
      </c>
      <c r="T151">
        <f>IF(X151=0,0,VLOOKUP(N133,hero_star_info!$A:$AZ,X151+P131*4-20,0))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136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IF(AJ151=0,0,VLOOKUP(Z133,hero_star_info!$A:$AZ,AJ151,0)/10000)</f>
        <v>0</v>
      </c>
      <c r="AD151">
        <f>节点属性!Z151</f>
        <v>0</v>
      </c>
      <c r="AE151">
        <v>0</v>
      </c>
      <c r="AF151">
        <f>IF(AJ151=0,0,VLOOKUP(Z133,hero_star_info!$A:$AZ,AJ151+AB131*4-20,0))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IF(L152=0,0,VLOOKUP(B133,hero_star_info!$A:$AZ,L152,0)/10000)</f>
        <v>0</v>
      </c>
      <c r="F152">
        <f>节点属性!B152</f>
        <v>0</v>
      </c>
      <c r="G152">
        <v>0</v>
      </c>
      <c r="H152">
        <f>IF(L152=0,0,VLOOKUP(B133,hero_star_info!$A:$AZ,L152+D131*4-20,0))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136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IF(X152=0,0,VLOOKUP(N133,hero_star_info!$A:$AZ,X152,0)/10000)</f>
        <v>0</v>
      </c>
      <c r="R152">
        <f>节点属性!N152</f>
        <v>0</v>
      </c>
      <c r="S152">
        <v>0</v>
      </c>
      <c r="T152">
        <f>IF(X152=0,0,VLOOKUP(N133,hero_star_info!$A:$AZ,X152+P131*4-20,0))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136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IF(AJ152=0,0,VLOOKUP(Z133,hero_star_info!$A:$AZ,AJ152,0)/10000)</f>
        <v>0</v>
      </c>
      <c r="AD152">
        <f>节点属性!Z152</f>
        <v>0</v>
      </c>
      <c r="AE152">
        <v>0</v>
      </c>
      <c r="AF152">
        <f>IF(AJ152=0,0,VLOOKUP(Z133,hero_star_info!$A:$AZ,AJ152+AB131*4-20,0))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IF(L153=0,0,VLOOKUP(B133,hero_star_info!$A:$AZ,L153,0)/10000)</f>
        <v>0</v>
      </c>
      <c r="F153">
        <f>节点属性!B153</f>
        <v>0</v>
      </c>
      <c r="G153">
        <v>0</v>
      </c>
      <c r="H153">
        <f>IF(L153=0,0,VLOOKUP(B133,hero_star_info!$A:$AZ,L153+D131*4-20,0))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136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IF(X153=0,0,VLOOKUP(N133,hero_star_info!$A:$AZ,X153,0)/10000)</f>
        <v>0</v>
      </c>
      <c r="R153">
        <f>节点属性!N153</f>
        <v>0</v>
      </c>
      <c r="S153">
        <v>0</v>
      </c>
      <c r="T153">
        <f>IF(X153=0,0,VLOOKUP(N133,hero_star_info!$A:$AZ,X153+P131*4-20,0))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136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IF(AJ153=0,0,VLOOKUP(Z133,hero_star_info!$A:$AZ,AJ153,0)/10000)</f>
        <v>0</v>
      </c>
      <c r="AD153">
        <f>节点属性!Z153</f>
        <v>0</v>
      </c>
      <c r="AE153">
        <v>0</v>
      </c>
      <c r="AF153">
        <f>IF(AJ153=0,0,VLOOKUP(Z133,hero_star_info!$A:$AZ,AJ153+AB131*4-20,0))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IF(L154=0,0,VLOOKUP(B133,hero_star_info!$A:$AZ,L154,0)/10000)</f>
        <v>0</v>
      </c>
      <c r="F154">
        <f>节点属性!B154</f>
        <v>0</v>
      </c>
      <c r="G154">
        <v>0</v>
      </c>
      <c r="H154">
        <f>IF(L154=0,0,VLOOKUP(B133,hero_star_info!$A:$AZ,L154+D131*4-20,0))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136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IF(X154=0,0,VLOOKUP(N133,hero_star_info!$A:$AZ,X154,0)/10000)</f>
        <v>0</v>
      </c>
      <c r="R154">
        <f>节点属性!N154</f>
        <v>0</v>
      </c>
      <c r="S154">
        <v>0</v>
      </c>
      <c r="T154">
        <f>IF(X154=0,0,VLOOKUP(N133,hero_star_info!$A:$AZ,X154+P131*4-20,0))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136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IF(AJ154=0,0,VLOOKUP(Z133,hero_star_info!$A:$AZ,AJ154,0)/10000)</f>
        <v>0</v>
      </c>
      <c r="AD154">
        <f>节点属性!Z154</f>
        <v>0</v>
      </c>
      <c r="AE154">
        <v>0</v>
      </c>
      <c r="AF154">
        <f>IF(AJ154=0,0,VLOOKUP(Z133,hero_star_info!$A:$AZ,AJ154+AB131*4-20,0))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IF(L155=0,0,VLOOKUP(B133,hero_star_info!$A:$AZ,L155,0)/10000)</f>
        <v>0</v>
      </c>
      <c r="F155">
        <f>节点属性!B155</f>
        <v>0</v>
      </c>
      <c r="G155">
        <v>0</v>
      </c>
      <c r="H155">
        <f>IF(L155=0,0,VLOOKUP(B133,hero_star_info!$A:$AZ,L155+D131*4-20,0))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136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IF(X155=0,0,VLOOKUP(N133,hero_star_info!$A:$AZ,X155,0)/10000)</f>
        <v>0</v>
      </c>
      <c r="R155">
        <f>节点属性!N155</f>
        <v>0</v>
      </c>
      <c r="S155">
        <v>0</v>
      </c>
      <c r="T155">
        <f>IF(X155=0,0,VLOOKUP(N133,hero_star_info!$A:$AZ,X155+P131*4-20,0))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136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IF(AJ155=0,0,VLOOKUP(Z133,hero_star_info!$A:$AZ,AJ155,0)/10000)</f>
        <v>0</v>
      </c>
      <c r="AD155">
        <f>节点属性!Z155</f>
        <v>0</v>
      </c>
      <c r="AE155">
        <v>0</v>
      </c>
      <c r="AF155">
        <f>IF(AJ155=0,0,VLOOKUP(Z133,hero_star_info!$A:$AZ,AJ155+AB131*4-20,0))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IF(L156=0,0,VLOOKUP(B133,hero_star_info!$A:$AZ,L156,0)/10000)</f>
        <v>0</v>
      </c>
      <c r="F156">
        <f>节点属性!B156</f>
        <v>0</v>
      </c>
      <c r="G156">
        <v>0</v>
      </c>
      <c r="H156">
        <f>IF(L156=0,0,VLOOKUP(B133,hero_star_info!$A:$AZ,L156+D131*4-20,0))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136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IF(X156=0,0,VLOOKUP(N133,hero_star_info!$A:$AZ,X156,0)/10000)</f>
        <v>0</v>
      </c>
      <c r="R156">
        <f>节点属性!N156</f>
        <v>0</v>
      </c>
      <c r="S156">
        <v>0</v>
      </c>
      <c r="T156">
        <f>IF(X156=0,0,VLOOKUP(N133,hero_star_info!$A:$AZ,X156+P131*4-20,0))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136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IF(AJ156=0,0,VLOOKUP(Z133,hero_star_info!$A:$AZ,AJ156,0)/10000)</f>
        <v>0</v>
      </c>
      <c r="AD156">
        <f>节点属性!Z156</f>
        <v>0</v>
      </c>
      <c r="AE156">
        <v>0</v>
      </c>
      <c r="AF156">
        <f>IF(AJ156=0,0,VLOOKUP(Z133,hero_star_info!$A:$AZ,AJ156+AB131*4-20,0))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IF(L157=0,0,VLOOKUP(B133,hero_star_info!$A:$AZ,L157,0)/10000)</f>
        <v>0</v>
      </c>
      <c r="F157">
        <f>节点属性!B157</f>
        <v>15000</v>
      </c>
      <c r="G157">
        <v>0</v>
      </c>
      <c r="H157">
        <f>IF(L157=0,0,VLOOKUP(B133,hero_star_info!$A:$AZ,L157+D131*4-20,0))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136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IF(X157=0,0,VLOOKUP(N133,hero_star_info!$A:$AZ,X157,0)/10000)</f>
        <v>0</v>
      </c>
      <c r="R157">
        <f>节点属性!N157</f>
        <v>15000</v>
      </c>
      <c r="S157">
        <v>0</v>
      </c>
      <c r="T157">
        <f>IF(X157=0,0,VLOOKUP(N133,hero_star_info!$A:$AZ,X157+P131*4-20,0))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136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IF(AJ157=0,0,VLOOKUP(Z133,hero_star_info!$A:$AZ,AJ157,0)/10000)</f>
        <v>0</v>
      </c>
      <c r="AD157">
        <f>节点属性!Z157</f>
        <v>15000</v>
      </c>
      <c r="AE157">
        <v>0</v>
      </c>
      <c r="AF157">
        <f>IF(AJ157=0,0,VLOOKUP(Z133,hero_star_info!$A:$AZ,AJ157+AB131*4-20,0))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IF(L158=0,0,VLOOKUP(B133,hero_star_info!$A:$AZ,L158,0)/10000)</f>
        <v>0</v>
      </c>
      <c r="F158">
        <f>节点属性!B158</f>
        <v>0</v>
      </c>
      <c r="G158">
        <v>0</v>
      </c>
      <c r="H158">
        <f>IF(L158=0,0,VLOOKUP(B133,hero_star_info!$A:$AZ,L158+D131*4-20,0))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136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IF(X158=0,0,VLOOKUP(N133,hero_star_info!$A:$AZ,X158,0)/10000)</f>
        <v>0</v>
      </c>
      <c r="R158">
        <f>节点属性!N158</f>
        <v>0</v>
      </c>
      <c r="S158">
        <v>0</v>
      </c>
      <c r="T158">
        <f>IF(X158=0,0,VLOOKUP(N133,hero_star_info!$A:$AZ,X158+P131*4-20,0))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136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IF(AJ158=0,0,VLOOKUP(Z133,hero_star_info!$A:$AZ,AJ158,0)/10000)</f>
        <v>0</v>
      </c>
      <c r="AD158">
        <f>节点属性!Z158</f>
        <v>0</v>
      </c>
      <c r="AE158">
        <v>0</v>
      </c>
      <c r="AF158">
        <f>IF(AJ158=0,0,VLOOKUP(Z133,hero_star_info!$A:$AZ,AJ158+AB131*4-20,0))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IF(L159=0,0,VLOOKUP(B133,hero_star_info!$A:$AZ,L159,0)/10000)</f>
        <v>0</v>
      </c>
      <c r="F159">
        <f>节点属性!B159</f>
        <v>0</v>
      </c>
      <c r="G159">
        <v>0</v>
      </c>
      <c r="H159">
        <f>IF(L159=0,0,VLOOKUP(B133,hero_star_info!$A:$AZ,L159+D131*4-20,0))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136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IF(X159=0,0,VLOOKUP(N133,hero_star_info!$A:$AZ,X159,0)/10000)</f>
        <v>0</v>
      </c>
      <c r="R159">
        <f>节点属性!N159</f>
        <v>0</v>
      </c>
      <c r="S159">
        <v>0</v>
      </c>
      <c r="T159">
        <f>IF(X159=0,0,VLOOKUP(N133,hero_star_info!$A:$AZ,X159+P131*4-20,0))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136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IF(AJ159=0,0,VLOOKUP(Z133,hero_star_info!$A:$AZ,AJ159,0)/10000)</f>
        <v>0</v>
      </c>
      <c r="AD159">
        <f>节点属性!Z159</f>
        <v>0</v>
      </c>
      <c r="AE159">
        <v>0</v>
      </c>
      <c r="AF159">
        <f>IF(AJ159=0,0,VLOOKUP(Z133,hero_star_info!$A:$AZ,AJ159+AB131*4-20,0))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IF(L160=0,0,VLOOKUP(B133,hero_star_info!$A:$AZ,L160,0)/10000)</f>
        <v>0</v>
      </c>
      <c r="F160">
        <f>节点属性!B160</f>
        <v>0</v>
      </c>
      <c r="G160">
        <v>0</v>
      </c>
      <c r="H160">
        <f>IF(L160=0,0,VLOOKUP(B133,hero_star_info!$A:$AZ,L160+D131*4-20,0))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136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IF(X160=0,0,VLOOKUP(N133,hero_star_info!$A:$AZ,X160,0)/10000)</f>
        <v>0</v>
      </c>
      <c r="R160">
        <f>节点属性!N160</f>
        <v>0</v>
      </c>
      <c r="S160">
        <v>0</v>
      </c>
      <c r="T160">
        <f>IF(X160=0,0,VLOOKUP(N133,hero_star_info!$A:$AZ,X160+P131*4-20,0))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136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IF(AJ160=0,0,VLOOKUP(Z133,hero_star_info!$A:$AZ,AJ160,0)/10000)</f>
        <v>0</v>
      </c>
      <c r="AD160">
        <f>节点属性!Z160</f>
        <v>0</v>
      </c>
      <c r="AE160">
        <v>0</v>
      </c>
      <c r="AF160">
        <f>IF(AJ160=0,0,VLOOKUP(Z133,hero_star_info!$A:$AZ,AJ160+AB131*4-20,0))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IF(L161=0,0,VLOOKUP(B133,hero_star_info!$A:$AZ,L161,0)/10000)</f>
        <v>0</v>
      </c>
      <c r="F161">
        <f>节点属性!B161</f>
        <v>0</v>
      </c>
      <c r="G161">
        <v>0</v>
      </c>
      <c r="H161">
        <f>IF(L161=0,0,VLOOKUP(B133,hero_star_info!$A:$AZ,L161+D131*4-20,0))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136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IF(X161=0,0,VLOOKUP(N133,hero_star_info!$A:$AZ,X161,0)/10000)</f>
        <v>0</v>
      </c>
      <c r="R161">
        <f>节点属性!N161</f>
        <v>0</v>
      </c>
      <c r="S161">
        <v>0</v>
      </c>
      <c r="T161">
        <f>IF(X161=0,0,VLOOKUP(N133,hero_star_info!$A:$AZ,X161+P131*4-20,0))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136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IF(AJ161=0,0,VLOOKUP(Z133,hero_star_info!$A:$AZ,AJ161,0)/10000)</f>
        <v>0</v>
      </c>
      <c r="AD161">
        <f>节点属性!Z161</f>
        <v>0</v>
      </c>
      <c r="AE161">
        <v>0</v>
      </c>
      <c r="AF161">
        <f>IF(AJ161=0,0,VLOOKUP(Z133,hero_star_info!$A:$AZ,AJ161+AB131*4-20,0))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IF(L162=0,0,VLOOKUP(B133,hero_star_info!$A:$AZ,L162,0)/10000)</f>
        <v>0</v>
      </c>
      <c r="F162">
        <f>节点属性!B162</f>
        <v>0</v>
      </c>
      <c r="G162">
        <v>0</v>
      </c>
      <c r="H162">
        <f>IF(L162=0,0,VLOOKUP(B133,hero_star_info!$A:$AZ,L162+D131*4-20,0))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136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IF(X162=0,0,VLOOKUP(N133,hero_star_info!$A:$AZ,X162,0)/10000)</f>
        <v>0</v>
      </c>
      <c r="R162">
        <f>节点属性!N162</f>
        <v>0</v>
      </c>
      <c r="S162">
        <v>0</v>
      </c>
      <c r="T162">
        <f>IF(X162=0,0,VLOOKUP(N133,hero_star_info!$A:$AZ,X162+P131*4-20,0))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136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IF(AJ162=0,0,VLOOKUP(Z133,hero_star_info!$A:$AZ,AJ162,0)/10000)</f>
        <v>0</v>
      </c>
      <c r="AD162">
        <f>节点属性!Z162</f>
        <v>0</v>
      </c>
      <c r="AE162">
        <v>0</v>
      </c>
      <c r="AF162">
        <f>IF(AJ162=0,0,VLOOKUP(Z133,hero_star_info!$A:$AZ,AJ162+AB131*4-20,0))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IF(L163=0,0,VLOOKUP(B133,hero_star_info!$A:$AZ,L163,0)/10000)</f>
        <v>0</v>
      </c>
      <c r="F163">
        <f>节点属性!B163</f>
        <v>0</v>
      </c>
      <c r="G163">
        <v>0</v>
      </c>
      <c r="H163">
        <f>IF(L163=0,0,VLOOKUP(B133,hero_star_info!$A:$AZ,L163+D131*4-20,0))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136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IF(X163=0,0,VLOOKUP(N133,hero_star_info!$A:$AZ,X163,0)/10000)</f>
        <v>0</v>
      </c>
      <c r="R163">
        <f>节点属性!N163</f>
        <v>0</v>
      </c>
      <c r="S163">
        <v>0</v>
      </c>
      <c r="T163">
        <f>IF(X163=0,0,VLOOKUP(N133,hero_star_info!$A:$AZ,X163+P131*4-20,0))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136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IF(AJ163=0,0,VLOOKUP(Z133,hero_star_info!$A:$AZ,AJ163,0)/10000)</f>
        <v>0</v>
      </c>
      <c r="AD163">
        <f>节点属性!Z163</f>
        <v>0</v>
      </c>
      <c r="AE163">
        <v>0</v>
      </c>
      <c r="AF163">
        <f>IF(AJ163=0,0,VLOOKUP(Z133,hero_star_info!$A:$AZ,AJ163+AB131*4-20,0))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IF(L164=0,0,VLOOKUP(B133,hero_star_info!$A:$AZ,L164,0)/10000)</f>
        <v>0</v>
      </c>
      <c r="F164">
        <f>节点属性!B164</f>
        <v>0</v>
      </c>
      <c r="G164">
        <v>0</v>
      </c>
      <c r="H164">
        <f>IF(L164=0,0,VLOOKUP(B133,hero_star_info!$A:$AZ,L164+D131*4-20,0))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136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IF(X164=0,0,VLOOKUP(N133,hero_star_info!$A:$AZ,X164,0)/10000)</f>
        <v>0</v>
      </c>
      <c r="R164">
        <f>节点属性!N164</f>
        <v>0</v>
      </c>
      <c r="S164">
        <v>0</v>
      </c>
      <c r="T164">
        <f>IF(X164=0,0,VLOOKUP(N133,hero_star_info!$A:$AZ,X164+P131*4-20,0))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136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IF(AJ164=0,0,VLOOKUP(Z133,hero_star_info!$A:$AZ,AJ164,0)/10000)</f>
        <v>0</v>
      </c>
      <c r="AD164">
        <f>节点属性!Z164</f>
        <v>0</v>
      </c>
      <c r="AE164">
        <v>0</v>
      </c>
      <c r="AF164">
        <f>IF(AJ164=0,0,VLOOKUP(Z133,hero_star_info!$A:$AZ,AJ164+AB131*4-20,0))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IF(L165=0,0,VLOOKUP(B133,hero_star_info!$A:$AZ,L165,0)/10000)</f>
        <v>0</v>
      </c>
      <c r="F165">
        <f>节点属性!B165</f>
        <v>0</v>
      </c>
      <c r="G165">
        <v>0</v>
      </c>
      <c r="H165">
        <f>IF(L165=0,0,VLOOKUP(B133,hero_star_info!$A:$AZ,L165+D131*4-20,0))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136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IF(X165=0,0,VLOOKUP(N133,hero_star_info!$A:$AZ,X165,0)/10000)</f>
        <v>0</v>
      </c>
      <c r="R165">
        <f>节点属性!N165</f>
        <v>0</v>
      </c>
      <c r="S165">
        <v>0</v>
      </c>
      <c r="T165">
        <f>IF(X165=0,0,VLOOKUP(N133,hero_star_info!$A:$AZ,X165+P131*4-20,0))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136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IF(AJ165=0,0,VLOOKUP(Z133,hero_star_info!$A:$AZ,AJ165,0)/10000)</f>
        <v>0</v>
      </c>
      <c r="AD165">
        <f>节点属性!Z165</f>
        <v>0</v>
      </c>
      <c r="AE165">
        <v>0</v>
      </c>
      <c r="AF165">
        <f>IF(AJ165=0,0,VLOOKUP(Z133,hero_star_info!$A:$AZ,AJ165+AB131*4-20,0))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sheetProtection sheet="1" objects="1"/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5"/>
  <sheetViews>
    <sheetView workbookViewId="0">
      <selection activeCell="C3" sqref="C3:C7"/>
    </sheetView>
  </sheetViews>
  <sheetFormatPr defaultColWidth="9" defaultRowHeight="16.5"/>
  <cols>
    <col min="1" max="1" width="9.625" style="45" customWidth="1"/>
    <col min="2" max="2" width="11.5" style="45" customWidth="1"/>
    <col min="3" max="3" width="9.625" style="45" customWidth="1"/>
    <col min="4" max="13" width="9" style="45"/>
    <col min="14" max="14" width="11.25" style="45" customWidth="1"/>
    <col min="15" max="25" width="9" style="45"/>
    <col min="26" max="26" width="12.125" style="45" customWidth="1"/>
    <col min="27" max="16384" width="9" style="45"/>
  </cols>
  <sheetData>
    <row r="1" spans="1:12">
      <c r="A1" s="146" t="s">
        <v>165</v>
      </c>
      <c r="D1" s="146" t="s">
        <v>166</v>
      </c>
      <c r="H1" s="147" t="s">
        <v>167</v>
      </c>
      <c r="I1" s="149"/>
      <c r="J1" s="149"/>
      <c r="K1" s="149"/>
      <c r="L1" s="152" t="s">
        <v>168</v>
      </c>
    </row>
    <row r="2" spans="1:12">
      <c r="A2" s="148" t="s">
        <v>169</v>
      </c>
      <c r="B2" s="148" t="s">
        <v>170</v>
      </c>
      <c r="C2" s="45" t="s">
        <v>171</v>
      </c>
      <c r="D2" s="148" t="s">
        <v>169</v>
      </c>
      <c r="E2" s="148" t="s">
        <v>170</v>
      </c>
      <c r="F2" s="45" t="s">
        <v>171</v>
      </c>
      <c r="H2" s="149">
        <v>18</v>
      </c>
      <c r="I2" s="153">
        <v>1001</v>
      </c>
      <c r="J2" s="153" t="s">
        <v>172</v>
      </c>
      <c r="K2" s="149">
        <f>VLOOKUP(I2,battle_para_info!A:C,3)</f>
        <v>9800</v>
      </c>
      <c r="L2" s="152">
        <f>IFERROR(INDEX(属性对应量表位置!$G:$G,MATCH(H2,属性对应量表位置!$A:$A,0)),0)*K2/10000</f>
        <v>0.49</v>
      </c>
    </row>
    <row r="3" spans="1:12">
      <c r="A3" s="150">
        <f>_xlfn.MAXIFS(race_buff_info!D:D,race_buff_info!C:C,COUNT(C3:C7))</f>
        <v>26</v>
      </c>
      <c r="B3" s="150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800</v>
      </c>
      <c r="C3" s="45">
        <f>IFERROR(IF(Test!B10="",-1,B12),-1)</f>
        <v>1</v>
      </c>
      <c r="D3" s="150">
        <f>_xlfn.MAXIFS(race_buff_info!D:D,race_buff_info!C:C,COUNT(F3:F7))</f>
        <v>26</v>
      </c>
      <c r="E3" s="150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900</v>
      </c>
      <c r="F3" s="45">
        <f>IFERROR(IF(Test!B90="",-1,B92),-1)</f>
        <v>3</v>
      </c>
      <c r="H3" s="149">
        <v>20</v>
      </c>
      <c r="I3" s="153">
        <v>1002</v>
      </c>
      <c r="J3" s="153" t="s">
        <v>173</v>
      </c>
      <c r="K3" s="149">
        <f>VLOOKUP(I3,battle_para_info!A:C,3)</f>
        <v>0</v>
      </c>
      <c r="L3" s="152">
        <f>IFERROR(INDEX(属性对应量表位置!$G:$G,MATCH(H3,属性对应量表位置!$A:$A,0)),0)*K3/10000</f>
        <v>0</v>
      </c>
    </row>
    <row r="4" spans="1:12">
      <c r="A4" s="150">
        <f>_xlfn.MAXIFS(race_buff_info!F:F,race_buff_info!C:C,COUNT(C3:C7))</f>
        <v>27</v>
      </c>
      <c r="B4" s="150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800</v>
      </c>
      <c r="C4" s="45">
        <f>IFERROR(IF(Test!N10="",-1,N12),-1)</f>
        <v>4</v>
      </c>
      <c r="D4" s="150">
        <f>_xlfn.MAXIFS(race_buff_info!F:F,race_buff_info!C:C,COUNT(F4:F8))</f>
        <v>27</v>
      </c>
      <c r="E4" s="150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900</v>
      </c>
      <c r="F4" s="45">
        <f>IFERROR(IF(Test!N90="",-1,N92),-1)</f>
        <v>1</v>
      </c>
      <c r="H4" s="149">
        <v>34</v>
      </c>
      <c r="I4" s="153">
        <v>1005</v>
      </c>
      <c r="J4" s="153" t="s">
        <v>174</v>
      </c>
      <c r="K4" s="149">
        <f>VLOOKUP(I4,battle_para_info!A:C,3)</f>
        <v>15000</v>
      </c>
      <c r="L4" s="152">
        <f>IFERROR(INDEX(属性对应量表位置!$G:$G,MATCH(H4,属性对应量表位置!$A:$A,0)),0)*K4/10000</f>
        <v>0.9</v>
      </c>
    </row>
    <row r="5" spans="1:6">
      <c r="A5" s="150">
        <f>IF(MAX(C3:C7)=MIN(C3:C7),_xlfn.MAXIFS(race_buff_info!H:H,race_buff_info!B:B,C3,race_buff_info!C:C,5),0)</f>
        <v>0</v>
      </c>
      <c r="B5" s="150">
        <f>IFERROR(VLOOKUP(A5,race_buff_info!H:I,2,0),0)</f>
        <v>0</v>
      </c>
      <c r="C5" s="45">
        <f>IFERROR(IF(Test!B50="",-1,B52),-1)</f>
        <v>2</v>
      </c>
      <c r="D5" s="150">
        <f>IF(MAX(F3:F7)=MIN(F3:F7),_xlfn.MAXIFS(race_buff_info!H:H,race_buff_info!B:B,F3,race_buff_info!C:C,5),0)</f>
        <v>0</v>
      </c>
      <c r="E5" s="150">
        <f>IFERROR(VLOOKUP(D5,race_buff_info!H:I,2,0),0)</f>
        <v>0</v>
      </c>
      <c r="F5" s="45">
        <f>IFERROR(IF(Test!B130="",-1,B132),-1)</f>
        <v>3</v>
      </c>
    </row>
    <row r="6" spans="3:6">
      <c r="C6" s="45">
        <f>IFERROR(IF(Test!N50="",-1,N52),-1)</f>
        <v>4</v>
      </c>
      <c r="F6" s="45">
        <f>IFERROR(IF(Test!N130="",-1,N132),-1)</f>
        <v>1</v>
      </c>
    </row>
    <row r="7" spans="3:6">
      <c r="C7" s="45">
        <f>IFERROR(IF(Test!Z50="",-5,Z52),-5)</f>
        <v>1</v>
      </c>
      <c r="F7" s="45">
        <f>IFERROR(IF(Test!Z130="",-1,Z132),-1)</f>
        <v>5</v>
      </c>
    </row>
    <row r="10" ht="15" spans="1:13">
      <c r="A10" s="146">
        <v>1</v>
      </c>
      <c r="M10" s="146">
        <v>2</v>
      </c>
    </row>
    <row r="11" ht="14.25" spans="1:14">
      <c r="A11" t="s">
        <v>29</v>
      </c>
      <c r="B11">
        <f>IF(Test!B12&gt;0,Test!B12,$C$2)</f>
        <v>11004</v>
      </c>
      <c r="M11" t="s">
        <v>29</v>
      </c>
      <c r="N11">
        <f>IF(Test!N12&gt;0,Test!N12,$C$2)</f>
        <v>44980</v>
      </c>
    </row>
    <row r="12" spans="1:14">
      <c r="A12" s="45" t="s">
        <v>175</v>
      </c>
      <c r="B12" s="45">
        <f>ROUNDDOWN(B11/10000,0)</f>
        <v>1</v>
      </c>
      <c r="M12" s="45" t="s">
        <v>175</v>
      </c>
      <c r="N12" s="45">
        <f>ROUNDDOWN(N11/10000,0)</f>
        <v>4</v>
      </c>
    </row>
    <row r="14" spans="1:14">
      <c r="A14" s="45" t="s">
        <v>176</v>
      </c>
      <c r="B14" s="151">
        <f>ROUNDDOWN(SUMPRODUCT(B16:B19,C16:C19)*(1+B20*C20+SUMPRODUCT(B21:B45,C21:C45)/10000-SUM($L$2:$L$4)),0)</f>
        <v>1288655</v>
      </c>
      <c r="M14" s="45" t="s">
        <v>176</v>
      </c>
      <c r="N14" s="151">
        <f>ROUNDDOWN(SUMPRODUCT(N16:N19,O16:O19)*(1+N20*O20+SUMPRODUCT(N21:N45,O21:O45)/10000-SUM($L$2:$L$4)),0)</f>
        <v>1216550</v>
      </c>
    </row>
    <row r="15" spans="1:15">
      <c r="A15" s="132" t="s">
        <v>177</v>
      </c>
      <c r="B15" s="131" t="s">
        <v>178</v>
      </c>
      <c r="C15" s="45" t="s">
        <v>179</v>
      </c>
      <c r="M15" s="132" t="s">
        <v>177</v>
      </c>
      <c r="N15" s="131" t="s">
        <v>178</v>
      </c>
      <c r="O15" s="45" t="s">
        <v>179</v>
      </c>
    </row>
    <row r="16" spans="1:15">
      <c r="A16" s="132">
        <f>Test!C16</f>
        <v>1</v>
      </c>
      <c r="B16" s="132">
        <f>Test!F16</f>
        <v>69891</v>
      </c>
      <c r="C16" s="45">
        <f>IFERROR(INDEX(属性对应量表位置!$G:$G,MATCH(阵容战力!A16,属性对应量表位置!$A:$A,0)),0)</f>
        <v>3</v>
      </c>
      <c r="M16" s="132">
        <f>Test!O16</f>
        <v>1</v>
      </c>
      <c r="N16" s="132">
        <f>Test!R16</f>
        <v>70096</v>
      </c>
      <c r="O16" s="45">
        <f>IFERROR(INDEX(属性对应量表位置!$G:$G,MATCH(阵容战力!M16,属性对应量表位置!$A:$A,0)),0)</f>
        <v>3</v>
      </c>
    </row>
    <row r="17" spans="1:15">
      <c r="A17" s="132">
        <f>Test!C17</f>
        <v>2</v>
      </c>
      <c r="B17" s="132">
        <f>Test!F17</f>
        <v>544648</v>
      </c>
      <c r="C17" s="45">
        <f>IFERROR(INDEX(属性对应量表位置!$G:$G,MATCH(阵容战力!A17,属性对应量表位置!$A:$A,0)),0)</f>
        <v>0.4</v>
      </c>
      <c r="M17" s="132">
        <f>Test!O17</f>
        <v>2</v>
      </c>
      <c r="N17" s="132">
        <f>Test!R17</f>
        <v>561153</v>
      </c>
      <c r="O17" s="45">
        <f>IFERROR(INDEX(属性对应量表位置!$G:$G,MATCH(阵容战力!M17,属性对应量表位置!$A:$A,0)),0)</f>
        <v>0.4</v>
      </c>
    </row>
    <row r="18" spans="1:15">
      <c r="A18" s="132">
        <f>Test!C18</f>
        <v>5</v>
      </c>
      <c r="B18" s="132">
        <f>Test!F18</f>
        <v>37599</v>
      </c>
      <c r="C18" s="45">
        <f>IFERROR(INDEX(属性对应量表位置!$G:$G,MATCH(阵容战力!A18,属性对应量表位置!$A:$A,0)),0)</f>
        <v>3</v>
      </c>
      <c r="M18" s="132">
        <f>Test!O18</f>
        <v>5</v>
      </c>
      <c r="N18" s="132">
        <f>Test!R18</f>
        <v>35472</v>
      </c>
      <c r="O18" s="45">
        <f>IFERROR(INDEX(属性对应量表位置!$G:$G,MATCH(阵容战力!M18,属性对应量表位置!$A:$A,0)),0)</f>
        <v>3</v>
      </c>
    </row>
    <row r="19" spans="1:15">
      <c r="A19" s="132">
        <f>Test!C19</f>
        <v>6</v>
      </c>
      <c r="B19" s="132">
        <f>Test!F19</f>
        <v>35993</v>
      </c>
      <c r="C19" s="45">
        <f>IFERROR(INDEX(属性对应量表位置!$G:$G,MATCH(阵容战力!A19,属性对应量表位置!$A:$A,0)),0)</f>
        <v>3</v>
      </c>
      <c r="M19" s="132">
        <f>Test!O19</f>
        <v>6</v>
      </c>
      <c r="N19" s="132">
        <f>Test!R19</f>
        <v>36556</v>
      </c>
      <c r="O19" s="45">
        <f>IFERROR(INDEX(属性对应量表位置!$G:$G,MATCH(阵容战力!M19,属性对应量表位置!$A:$A,0)),0)</f>
        <v>3</v>
      </c>
    </row>
    <row r="20" spans="1:15">
      <c r="A20" s="132">
        <f>Test!C20</f>
        <v>4</v>
      </c>
      <c r="B20" s="132">
        <f>Test!F20</f>
        <v>128</v>
      </c>
      <c r="C20" s="45">
        <f>IFERROR(INDEX(属性对应量表位置!$G:$G,MATCH(阵容战力!A20,属性对应量表位置!$A:$A,0)),0)</f>
        <v>0.0005</v>
      </c>
      <c r="M20" s="132">
        <f>Test!O20</f>
        <v>4</v>
      </c>
      <c r="N20" s="132">
        <f>Test!R20</f>
        <v>131</v>
      </c>
      <c r="O20" s="45">
        <f>IFERROR(INDEX(属性对应量表位置!$G:$G,MATCH(阵容战力!M20,属性对应量表位置!$A:$A,0)),0)</f>
        <v>0.0005</v>
      </c>
    </row>
    <row r="21" spans="1:15">
      <c r="A21" s="132">
        <f>Test!C21</f>
        <v>18</v>
      </c>
      <c r="B21" s="132">
        <f>Test!F21</f>
        <v>11460</v>
      </c>
      <c r="C21" s="45">
        <f>IFERROR(INDEX(属性对应量表位置!$G:$G,MATCH(阵容战力!A21,属性对应量表位置!$A:$A,0)),0)</f>
        <v>0.5</v>
      </c>
      <c r="M21" s="132">
        <f>Test!O21</f>
        <v>18</v>
      </c>
      <c r="N21" s="132">
        <f>Test!R21</f>
        <v>11460</v>
      </c>
      <c r="O21" s="45">
        <f>IFERROR(INDEX(属性对应量表位置!$G:$G,MATCH(阵容战力!M21,属性对应量表位置!$A:$A,0)),0)</f>
        <v>0.5</v>
      </c>
    </row>
    <row r="22" spans="1:15">
      <c r="A22" s="132">
        <f>Test!C22</f>
        <v>19</v>
      </c>
      <c r="B22" s="132">
        <f>Test!F22</f>
        <v>1660</v>
      </c>
      <c r="C22" s="45">
        <f>IFERROR(INDEX(属性对应量表位置!$G:$G,MATCH(阵容战力!A22,属性对应量表位置!$A:$A,0)),0)</f>
        <v>0.5</v>
      </c>
      <c r="M22" s="132">
        <f>Test!O22</f>
        <v>19</v>
      </c>
      <c r="N22" s="132">
        <f>Test!R22</f>
        <v>1660</v>
      </c>
      <c r="O22" s="45">
        <f>IFERROR(INDEX(属性对应量表位置!$G:$G,MATCH(阵容战力!M22,属性对应量表位置!$A:$A,0)),0)</f>
        <v>0.5</v>
      </c>
    </row>
    <row r="23" spans="1:15">
      <c r="A23" s="132">
        <f>Test!C23</f>
        <v>20</v>
      </c>
      <c r="B23" s="132">
        <f>Test!F23</f>
        <v>2660</v>
      </c>
      <c r="C23" s="45">
        <f>IFERROR(INDEX(属性对应量表位置!$G:$G,MATCH(阵容战力!A23,属性对应量表位置!$A:$A,0)),0)</f>
        <v>0.5</v>
      </c>
      <c r="M23" s="132">
        <f>Test!O23</f>
        <v>20</v>
      </c>
      <c r="N23" s="132">
        <f>Test!R23</f>
        <v>2660</v>
      </c>
      <c r="O23" s="45">
        <f>IFERROR(INDEX(属性对应量表位置!$G:$G,MATCH(阵容战力!M23,属性对应量表位置!$A:$A,0)),0)</f>
        <v>0.5</v>
      </c>
    </row>
    <row r="24" spans="1:15">
      <c r="A24" s="132">
        <f>Test!C24</f>
        <v>21</v>
      </c>
      <c r="B24" s="132">
        <f>Test!F24</f>
        <v>3160</v>
      </c>
      <c r="C24" s="45">
        <f>IFERROR(INDEX(属性对应量表位置!$G:$G,MATCH(阵容战力!A24,属性对应量表位置!$A:$A,0)),0)</f>
        <v>0.5</v>
      </c>
      <c r="M24" s="132">
        <f>Test!O24</f>
        <v>21</v>
      </c>
      <c r="N24" s="132">
        <f>Test!R24</f>
        <v>3160</v>
      </c>
      <c r="O24" s="45">
        <f>IFERROR(INDEX(属性对应量表位置!$G:$G,MATCH(阵容战力!M24,属性对应量表位置!$A:$A,0)),0)</f>
        <v>0.5</v>
      </c>
    </row>
    <row r="25" spans="1:15">
      <c r="A25" s="132">
        <f>Test!C25</f>
        <v>22</v>
      </c>
      <c r="B25" s="132">
        <f>Test!F25</f>
        <v>360</v>
      </c>
      <c r="C25" s="45">
        <f>IFERROR(INDEX(属性对应量表位置!$G:$G,MATCH(阵容战力!A25,属性对应量表位置!$A:$A,0)),0)</f>
        <v>0.6</v>
      </c>
      <c r="M25" s="132">
        <f>Test!O25</f>
        <v>22</v>
      </c>
      <c r="N25" s="132">
        <f>Test!R25</f>
        <v>360</v>
      </c>
      <c r="O25" s="45">
        <f>IFERROR(INDEX(属性对应量表位置!$G:$G,MATCH(阵容战力!M25,属性对应量表位置!$A:$A,0)),0)</f>
        <v>0.6</v>
      </c>
    </row>
    <row r="26" spans="1:15">
      <c r="A26" s="132">
        <f>Test!C26</f>
        <v>23</v>
      </c>
      <c r="B26" s="132">
        <f>Test!F26</f>
        <v>360</v>
      </c>
      <c r="C26" s="45">
        <f>IFERROR(INDEX(属性对应量表位置!$G:$G,MATCH(阵容战力!A26,属性对应量表位置!$A:$A,0)),0)</f>
        <v>0.6</v>
      </c>
      <c r="M26" s="132">
        <f>Test!O26</f>
        <v>23</v>
      </c>
      <c r="N26" s="132">
        <f>Test!R26</f>
        <v>360</v>
      </c>
      <c r="O26" s="45">
        <f>IFERROR(INDEX(属性对应量表位置!$G:$G,MATCH(阵容战力!M26,属性对应量表位置!$A:$A,0)),0)</f>
        <v>0.6</v>
      </c>
    </row>
    <row r="27" spans="1:15">
      <c r="A27" s="132">
        <f>Test!C27</f>
        <v>24</v>
      </c>
      <c r="B27" s="132">
        <f>Test!F27</f>
        <v>180</v>
      </c>
      <c r="C27" s="45">
        <f>IFERROR(INDEX(属性对应量表位置!$G:$G,MATCH(阵容战力!A27,属性对应量表位置!$A:$A,0)),0)</f>
        <v>0.6</v>
      </c>
      <c r="M27" s="132">
        <f>Test!O27</f>
        <v>24</v>
      </c>
      <c r="N27" s="132">
        <f>Test!R27</f>
        <v>180</v>
      </c>
      <c r="O27" s="45">
        <f>IFERROR(INDEX(属性对应量表位置!$G:$G,MATCH(阵容战力!M27,属性对应量表位置!$A:$A,0)),0)</f>
        <v>0.6</v>
      </c>
    </row>
    <row r="28" spans="1:15">
      <c r="A28" s="132">
        <f>Test!C28</f>
        <v>25</v>
      </c>
      <c r="B28" s="132">
        <f>Test!F28</f>
        <v>180</v>
      </c>
      <c r="C28" s="45">
        <f>IFERROR(INDEX(属性对应量表位置!$G:$G,MATCH(阵容战力!A28,属性对应量表位置!$A:$A,0)),0)</f>
        <v>0.6</v>
      </c>
      <c r="M28" s="132">
        <f>Test!O28</f>
        <v>25</v>
      </c>
      <c r="N28" s="132">
        <f>Test!R28</f>
        <v>180</v>
      </c>
      <c r="O28" s="45">
        <f>IFERROR(INDEX(属性对应量表位置!$G:$G,MATCH(阵容战力!M28,属性对应量表位置!$A:$A,0)),0)</f>
        <v>0.6</v>
      </c>
    </row>
    <row r="29" spans="1:15">
      <c r="A29" s="132">
        <f>Test!C29</f>
        <v>26</v>
      </c>
      <c r="B29" s="132">
        <f>Test!F29</f>
        <v>1762</v>
      </c>
      <c r="C29" s="45">
        <f>IFERROR(INDEX(属性对应量表位置!$G:$G,MATCH(阵容战力!A29,属性对应量表位置!$A:$A,0)),0)</f>
        <v>0.8</v>
      </c>
      <c r="M29" s="132">
        <f>Test!O29</f>
        <v>26</v>
      </c>
      <c r="N29" s="132">
        <f>Test!R29</f>
        <v>1762</v>
      </c>
      <c r="O29" s="45">
        <f>IFERROR(INDEX(属性对应量表位置!$G:$G,MATCH(阵容战力!M29,属性对应量表位置!$A:$A,0)),0)</f>
        <v>0.8</v>
      </c>
    </row>
    <row r="30" spans="1:15">
      <c r="A30" s="132">
        <f>Test!C30</f>
        <v>27</v>
      </c>
      <c r="B30" s="132">
        <f>Test!F30</f>
        <v>3262</v>
      </c>
      <c r="C30" s="45">
        <f>IFERROR(INDEX(属性对应量表位置!$G:$G,MATCH(阵容战力!A30,属性对应量表位置!$A:$A,0)),0)</f>
        <v>0.8</v>
      </c>
      <c r="M30" s="132">
        <f>Test!O30</f>
        <v>27</v>
      </c>
      <c r="N30" s="132">
        <f>Test!R30</f>
        <v>1762</v>
      </c>
      <c r="O30" s="45">
        <f>IFERROR(INDEX(属性对应量表位置!$G:$G,MATCH(阵容战力!M30,属性对应量表位置!$A:$A,0)),0)</f>
        <v>0.8</v>
      </c>
    </row>
    <row r="31" spans="1:15">
      <c r="A31" s="132">
        <f>Test!C31</f>
        <v>28</v>
      </c>
      <c r="B31" s="132">
        <f>Test!F31</f>
        <v>0</v>
      </c>
      <c r="C31" s="45">
        <f>IFERROR(INDEX(属性对应量表位置!$G:$G,MATCH(阵容战力!A31,属性对应量表位置!$A:$A,0)),0)</f>
        <v>0.8</v>
      </c>
      <c r="M31" s="132">
        <f>Test!O31</f>
        <v>28</v>
      </c>
      <c r="N31" s="132">
        <f>Test!R31</f>
        <v>0</v>
      </c>
      <c r="O31" s="45">
        <f>IFERROR(INDEX(属性对应量表位置!$G:$G,MATCH(阵容战力!M31,属性对应量表位置!$A:$A,0)),0)</f>
        <v>0.8</v>
      </c>
    </row>
    <row r="32" spans="1:15">
      <c r="A32" s="132">
        <f>Test!C32</f>
        <v>29</v>
      </c>
      <c r="B32" s="132">
        <f>Test!F32</f>
        <v>0</v>
      </c>
      <c r="C32" s="45">
        <f>IFERROR(INDEX(属性对应量表位置!$G:$G,MATCH(阵容战力!A32,属性对应量表位置!$A:$A,0)),0)</f>
        <v>0.8</v>
      </c>
      <c r="M32" s="132">
        <f>Test!O32</f>
        <v>29</v>
      </c>
      <c r="N32" s="132">
        <f>Test!R32</f>
        <v>0</v>
      </c>
      <c r="O32" s="45">
        <f>IFERROR(INDEX(属性对应量表位置!$G:$G,MATCH(阵容战力!M32,属性对应量表位置!$A:$A,0)),0)</f>
        <v>0.8</v>
      </c>
    </row>
    <row r="33" spans="1:15">
      <c r="A33" s="132">
        <f>Test!C33</f>
        <v>30</v>
      </c>
      <c r="B33" s="132">
        <f>Test!F33</f>
        <v>0</v>
      </c>
      <c r="C33" s="45">
        <f>IFERROR(INDEX(属性对应量表位置!$G:$G,MATCH(阵容战力!A33,属性对应量表位置!$A:$A,0)),0)</f>
        <v>0.8</v>
      </c>
      <c r="M33" s="132">
        <f>Test!O33</f>
        <v>30</v>
      </c>
      <c r="N33" s="132">
        <f>Test!R33</f>
        <v>0</v>
      </c>
      <c r="O33" s="45">
        <f>IFERROR(INDEX(属性对应量表位置!$G:$G,MATCH(阵容战力!M33,属性对应量表位置!$A:$A,0)),0)</f>
        <v>0.8</v>
      </c>
    </row>
    <row r="34" spans="1:15">
      <c r="A34" s="132">
        <f>Test!C34</f>
        <v>31</v>
      </c>
      <c r="B34" s="132">
        <f>Test!F34</f>
        <v>0</v>
      </c>
      <c r="C34" s="45">
        <f>IFERROR(INDEX(属性对应量表位置!$G:$G,MATCH(阵容战力!A34,属性对应量表位置!$A:$A,0)),0)</f>
        <v>0.8</v>
      </c>
      <c r="M34" s="132">
        <f>Test!O34</f>
        <v>31</v>
      </c>
      <c r="N34" s="132">
        <f>Test!R34</f>
        <v>0</v>
      </c>
      <c r="O34" s="45">
        <f>IFERROR(INDEX(属性对应量表位置!$G:$G,MATCH(阵容战力!M34,属性对应量表位置!$A:$A,0)),0)</f>
        <v>0.8</v>
      </c>
    </row>
    <row r="35" spans="1:15">
      <c r="A35" s="132">
        <f>Test!C35</f>
        <v>32</v>
      </c>
      <c r="B35" s="132">
        <f>Test!F35</f>
        <v>0</v>
      </c>
      <c r="C35" s="45">
        <f>IFERROR(INDEX(属性对应量表位置!$G:$G,MATCH(阵容战力!A35,属性对应量表位置!$A:$A,0)),0)</f>
        <v>0.6</v>
      </c>
      <c r="M35" s="132">
        <f>Test!O35</f>
        <v>32</v>
      </c>
      <c r="N35" s="132">
        <f>Test!R35</f>
        <v>0</v>
      </c>
      <c r="O35" s="45">
        <f>IFERROR(INDEX(属性对应量表位置!$G:$G,MATCH(阵容战力!M35,属性对应量表位置!$A:$A,0)),0)</f>
        <v>0.6</v>
      </c>
    </row>
    <row r="36" spans="1:15">
      <c r="A36" s="132">
        <f>Test!C36</f>
        <v>33</v>
      </c>
      <c r="B36" s="132">
        <f>Test!F36</f>
        <v>0</v>
      </c>
      <c r="C36" s="45">
        <f>IFERROR(INDEX(属性对应量表位置!$G:$G,MATCH(阵容战力!A36,属性对应量表位置!$A:$A,0)),0)</f>
        <v>0.6</v>
      </c>
      <c r="M36" s="132">
        <f>Test!O36</f>
        <v>33</v>
      </c>
      <c r="N36" s="132">
        <f>Test!R36</f>
        <v>0</v>
      </c>
      <c r="O36" s="45">
        <f>IFERROR(INDEX(属性对应量表位置!$G:$G,MATCH(阵容战力!M36,属性对应量表位置!$A:$A,0)),0)</f>
        <v>0.6</v>
      </c>
    </row>
    <row r="37" spans="1:15">
      <c r="A37" s="132">
        <f>Test!C37</f>
        <v>34</v>
      </c>
      <c r="B37" s="132">
        <f>Test!F37</f>
        <v>15000</v>
      </c>
      <c r="C37" s="45">
        <f>IFERROR(INDEX(属性对应量表位置!$G:$G,MATCH(阵容战力!A37,属性对应量表位置!$A:$A,0)),0)</f>
        <v>0.6</v>
      </c>
      <c r="M37" s="132">
        <f>Test!O37</f>
        <v>34</v>
      </c>
      <c r="N37" s="132">
        <f>Test!R37</f>
        <v>15000</v>
      </c>
      <c r="O37" s="45">
        <f>IFERROR(INDEX(属性对应量表位置!$G:$G,MATCH(阵容战力!M37,属性对应量表位置!$A:$A,0)),0)</f>
        <v>0.6</v>
      </c>
    </row>
    <row r="38" spans="1:15">
      <c r="A38" s="132">
        <f>Test!C38</f>
        <v>35</v>
      </c>
      <c r="B38" s="132">
        <f>Test!F38</f>
        <v>0</v>
      </c>
      <c r="C38" s="45">
        <f>IFERROR(INDEX(属性对应量表位置!$G:$G,MATCH(阵容战力!A38,属性对应量表位置!$A:$A,0)),0)</f>
        <v>0.6</v>
      </c>
      <c r="M38" s="132">
        <f>Test!O38</f>
        <v>35</v>
      </c>
      <c r="N38" s="132">
        <f>Test!R38</f>
        <v>0</v>
      </c>
      <c r="O38" s="45">
        <f>IFERROR(INDEX(属性对应量表位置!$G:$G,MATCH(阵容战力!M38,属性对应量表位置!$A:$A,0)),0)</f>
        <v>0.6</v>
      </c>
    </row>
    <row r="39" spans="1:15">
      <c r="A39" s="132">
        <f>Test!C39</f>
        <v>36</v>
      </c>
      <c r="B39" s="132">
        <f>Test!F39</f>
        <v>0</v>
      </c>
      <c r="C39" s="45">
        <f>IFERROR(INDEX(属性对应量表位置!$G:$G,MATCH(阵容战力!A39,属性对应量表位置!$A:$A,0)),0)</f>
        <v>0.6</v>
      </c>
      <c r="M39" s="132">
        <f>Test!O39</f>
        <v>36</v>
      </c>
      <c r="N39" s="132">
        <f>Test!R39</f>
        <v>0</v>
      </c>
      <c r="O39" s="45">
        <f>IFERROR(INDEX(属性对应量表位置!$G:$G,MATCH(阵容战力!M39,属性对应量表位置!$A:$A,0)),0)</f>
        <v>0.6</v>
      </c>
    </row>
    <row r="40" spans="1:15">
      <c r="A40" s="132">
        <f>Test!C40</f>
        <v>37</v>
      </c>
      <c r="B40" s="132">
        <f>Test!F40</f>
        <v>0</v>
      </c>
      <c r="C40" s="45">
        <f>IFERROR(INDEX(属性对应量表位置!$G:$G,MATCH(阵容战力!A40,属性对应量表位置!$A:$A,0)),0)</f>
        <v>0.6</v>
      </c>
      <c r="M40" s="132">
        <f>Test!O40</f>
        <v>37</v>
      </c>
      <c r="N40" s="132">
        <f>Test!R40</f>
        <v>0</v>
      </c>
      <c r="O40" s="45">
        <f>IFERROR(INDEX(属性对应量表位置!$G:$G,MATCH(阵容战力!M40,属性对应量表位置!$A:$A,0)),0)</f>
        <v>0.6</v>
      </c>
    </row>
    <row r="41" spans="1:15">
      <c r="A41" s="132">
        <f>Test!C41</f>
        <v>38</v>
      </c>
      <c r="B41" s="132">
        <f>Test!F41</f>
        <v>0</v>
      </c>
      <c r="C41" s="45">
        <f>IFERROR(INDEX(属性对应量表位置!$G:$G,MATCH(阵容战力!A41,属性对应量表位置!$A:$A,0)),0)</f>
        <v>0.6</v>
      </c>
      <c r="M41" s="132">
        <f>Test!O41</f>
        <v>38</v>
      </c>
      <c r="N41" s="132">
        <f>Test!R41</f>
        <v>0</v>
      </c>
      <c r="O41" s="45">
        <f>IFERROR(INDEX(属性对应量表位置!$G:$G,MATCH(阵容战力!M41,属性对应量表位置!$A:$A,0)),0)</f>
        <v>0.6</v>
      </c>
    </row>
    <row r="42" spans="1:15">
      <c r="A42" s="132">
        <f>Test!C42</f>
        <v>39</v>
      </c>
      <c r="B42" s="132">
        <f>Test!F42</f>
        <v>0</v>
      </c>
      <c r="C42" s="45">
        <f>IFERROR(INDEX(属性对应量表位置!$G:$G,MATCH(阵容战力!A42,属性对应量表位置!$A:$A,0)),0)</f>
        <v>0.6</v>
      </c>
      <c r="M42" s="132">
        <f>Test!O42</f>
        <v>39</v>
      </c>
      <c r="N42" s="132">
        <f>Test!R42</f>
        <v>0</v>
      </c>
      <c r="O42" s="45">
        <f>IFERROR(INDEX(属性对应量表位置!$G:$G,MATCH(阵容战力!M42,属性对应量表位置!$A:$A,0)),0)</f>
        <v>0.6</v>
      </c>
    </row>
    <row r="43" spans="1:15">
      <c r="A43" s="132">
        <f>Test!C43</f>
        <v>0</v>
      </c>
      <c r="B43" s="132">
        <f>Test!F43</f>
        <v>0</v>
      </c>
      <c r="C43" s="45">
        <f>IFERROR(INDEX(属性对应量表位置!$G:$G,MATCH(阵容战力!A43,属性对应量表位置!$A:$A,0)),0)</f>
        <v>0</v>
      </c>
      <c r="M43" s="132">
        <f>Test!O43</f>
        <v>0</v>
      </c>
      <c r="N43" s="132">
        <f>Test!R43</f>
        <v>0</v>
      </c>
      <c r="O43" s="45">
        <f>IFERROR(INDEX(属性对应量表位置!$G:$G,MATCH(阵容战力!M43,属性对应量表位置!$A:$A,0)),0)</f>
        <v>0</v>
      </c>
    </row>
    <row r="44" spans="1:15">
      <c r="A44" s="132">
        <f>Test!C44</f>
        <v>0</v>
      </c>
      <c r="B44" s="132">
        <f>Test!F44</f>
        <v>0</v>
      </c>
      <c r="C44" s="45">
        <f>IFERROR(INDEX(属性对应量表位置!$G:$G,MATCH(阵容战力!A44,属性对应量表位置!$A:$A,0)),0)</f>
        <v>0</v>
      </c>
      <c r="M44" s="132">
        <f>Test!O44</f>
        <v>0</v>
      </c>
      <c r="N44" s="132">
        <f>Test!R44</f>
        <v>0</v>
      </c>
      <c r="O44" s="45">
        <f>IFERROR(INDEX(属性对应量表位置!$G:$G,MATCH(阵容战力!M44,属性对应量表位置!$A:$A,0)),0)</f>
        <v>0</v>
      </c>
    </row>
    <row r="45" spans="1:15">
      <c r="A45" s="132">
        <f>Test!C45</f>
        <v>0</v>
      </c>
      <c r="B45" s="132">
        <f>Test!F45</f>
        <v>0</v>
      </c>
      <c r="C45" s="45">
        <f>IFERROR(INDEX(属性对应量表位置!$G:$G,MATCH(阵容战力!A45,属性对应量表位置!$A:$A,0)),0)</f>
        <v>0</v>
      </c>
      <c r="M45" s="132">
        <f>Test!O45</f>
        <v>0</v>
      </c>
      <c r="N45" s="132">
        <f>Test!R45</f>
        <v>0</v>
      </c>
      <c r="O45" s="45">
        <f>IFERROR(INDEX(属性对应量表位置!$G:$G,MATCH(阵容战力!M45,属性对应量表位置!$A:$A,0)),0)</f>
        <v>0</v>
      </c>
    </row>
    <row r="50" ht="15" spans="1:25">
      <c r="A50" s="146">
        <v>3</v>
      </c>
      <c r="M50" s="146">
        <v>4</v>
      </c>
      <c r="Y50" s="146">
        <v>5</v>
      </c>
    </row>
    <row r="51" ht="14.25" spans="1:26">
      <c r="A51" t="s">
        <v>29</v>
      </c>
      <c r="B51">
        <f>IF(Test!B52&gt;0,Test!B52,$C$2)</f>
        <v>22004</v>
      </c>
      <c r="M51" t="s">
        <v>29</v>
      </c>
      <c r="N51">
        <f>IF(Test!N52&gt;0,Test!N52,$C$2)</f>
        <v>43005</v>
      </c>
      <c r="Y51" t="s">
        <v>29</v>
      </c>
      <c r="Z51">
        <f>IF(Test!Z52&gt;0,Test!Z52,$C$2)</f>
        <v>12005</v>
      </c>
    </row>
    <row r="52" spans="1:26">
      <c r="A52" s="45" t="s">
        <v>175</v>
      </c>
      <c r="B52" s="45">
        <f>ROUNDDOWN(B51/10000,0)</f>
        <v>2</v>
      </c>
      <c r="M52" s="45" t="s">
        <v>175</v>
      </c>
      <c r="N52" s="45">
        <f>ROUNDDOWN(N51/10000,0)</f>
        <v>4</v>
      </c>
      <c r="Y52" s="45" t="s">
        <v>175</v>
      </c>
      <c r="Z52" s="45">
        <f>ROUNDDOWN(Z51/10000,0)</f>
        <v>1</v>
      </c>
    </row>
    <row r="54" spans="1:26">
      <c r="A54" s="45" t="s">
        <v>176</v>
      </c>
      <c r="B54" s="151">
        <f>ROUNDDOWN(SUMPRODUCT(B56:B59,C56:C59)*(1+B60*C60+SUMPRODUCT(B61:B85,C61:C85)/10000-SUM($L$2:$L$4)),0)</f>
        <v>1275460</v>
      </c>
      <c r="M54" s="45" t="s">
        <v>176</v>
      </c>
      <c r="N54" s="151">
        <f>ROUNDDOWN(SUMPRODUCT(N56:N59,O56:O59)*(1+N60*O60+SUMPRODUCT(N61:N85,O61:O85)/10000-SUM($L$2:$L$4)),0)</f>
        <v>1311937</v>
      </c>
      <c r="Y54" s="45" t="s">
        <v>176</v>
      </c>
      <c r="Z54" s="151">
        <f>ROUNDDOWN(SUMPRODUCT(Z56:Z59,AA56:AA59)*(1+Z60*AA60+SUMPRODUCT(Z61:Z85,AA61:AA85)/10000-SUM($L$2:$L$4)),0)</f>
        <v>1243199</v>
      </c>
    </row>
    <row r="55" spans="1:27">
      <c r="A55" s="132" t="s">
        <v>177</v>
      </c>
      <c r="B55" s="131" t="s">
        <v>178</v>
      </c>
      <c r="C55" s="45" t="s">
        <v>179</v>
      </c>
      <c r="M55" s="132" t="s">
        <v>177</v>
      </c>
      <c r="N55" s="131" t="s">
        <v>178</v>
      </c>
      <c r="O55" s="45" t="s">
        <v>179</v>
      </c>
      <c r="Y55" s="132" t="s">
        <v>177</v>
      </c>
      <c r="Z55" s="131" t="s">
        <v>178</v>
      </c>
      <c r="AA55" s="45" t="s">
        <v>179</v>
      </c>
    </row>
    <row r="56" spans="1:27">
      <c r="A56" s="132">
        <f>Test!C56</f>
        <v>1</v>
      </c>
      <c r="B56" s="132">
        <f>Test!F56</f>
        <v>74315</v>
      </c>
      <c r="C56" s="45">
        <f>IFERROR(INDEX(属性对应量表位置!$G:$G,MATCH(阵容战力!A56,属性对应量表位置!$A:$A,0)),0)</f>
        <v>3</v>
      </c>
      <c r="M56" s="132">
        <f>Test!O56</f>
        <v>1</v>
      </c>
      <c r="N56" s="132">
        <f>Test!R56</f>
        <v>75005</v>
      </c>
      <c r="O56" s="45">
        <f>IFERROR(INDEX(属性对应量表位置!$G:$G,MATCH(阵容战力!M56,属性对应量表位置!$A:$A,0)),0)</f>
        <v>3</v>
      </c>
      <c r="Y56" s="132">
        <f>Test!AA56</f>
        <v>1</v>
      </c>
      <c r="Z56" s="132">
        <f>Test!AD56</f>
        <v>80486</v>
      </c>
      <c r="AA56" s="45">
        <f>IFERROR(INDEX(属性对应量表位置!$G:$G,MATCH(阵容战力!Y56,属性对应量表位置!$A:$A,0)),0)</f>
        <v>3</v>
      </c>
    </row>
    <row r="57" spans="1:27">
      <c r="A57" s="132">
        <f>Test!C57</f>
        <v>2</v>
      </c>
      <c r="B57" s="132">
        <f>Test!F57</f>
        <v>536693</v>
      </c>
      <c r="C57" s="45">
        <f>IFERROR(INDEX(属性对应量表位置!$G:$G,MATCH(阵容战力!A57,属性对应量表位置!$A:$A,0)),0)</f>
        <v>0.4</v>
      </c>
      <c r="M57" s="132">
        <f>Test!O57</f>
        <v>2</v>
      </c>
      <c r="N57" s="132">
        <f>Test!R57</f>
        <v>545511</v>
      </c>
      <c r="O57" s="45">
        <f>IFERROR(INDEX(属性对应量表位置!$G:$G,MATCH(阵容战力!M57,属性对应量表位置!$A:$A,0)),0)</f>
        <v>0.4</v>
      </c>
      <c r="Y57" s="132">
        <f>Test!AA57</f>
        <v>2</v>
      </c>
      <c r="Z57" s="132">
        <f>Test!AD57</f>
        <v>534729</v>
      </c>
      <c r="AA57" s="45">
        <f>IFERROR(INDEX(属性对应量表位置!$G:$G,MATCH(阵容战力!Y57,属性对应量表位置!$A:$A,0)),0)</f>
        <v>0.4</v>
      </c>
    </row>
    <row r="58" spans="1:27">
      <c r="A58" s="132">
        <f>Test!C58</f>
        <v>5</v>
      </c>
      <c r="B58" s="132">
        <f>Test!F58</f>
        <v>34574</v>
      </c>
      <c r="C58" s="45">
        <f>IFERROR(INDEX(属性对应量表位置!$G:$G,MATCH(阵容战力!A58,属性对应量表位置!$A:$A,0)),0)</f>
        <v>3</v>
      </c>
      <c r="M58" s="132">
        <f>Test!O58</f>
        <v>5</v>
      </c>
      <c r="N58" s="132">
        <f>Test!R58</f>
        <v>36752</v>
      </c>
      <c r="O58" s="45">
        <f>IFERROR(INDEX(属性对应量表位置!$G:$G,MATCH(阵容战力!M58,属性对应量表位置!$A:$A,0)),0)</f>
        <v>3</v>
      </c>
      <c r="Y58" s="132">
        <f>Test!AA58</f>
        <v>5</v>
      </c>
      <c r="Z58" s="132">
        <f>Test!AD58</f>
        <v>34513</v>
      </c>
      <c r="AA58" s="45">
        <f>IFERROR(INDEX(属性对应量表位置!$G:$G,MATCH(阵容战力!Y58,属性对应量表位置!$A:$A,0)),0)</f>
        <v>3</v>
      </c>
    </row>
    <row r="59" spans="1:27">
      <c r="A59" s="132">
        <f>Test!C59</f>
        <v>6</v>
      </c>
      <c r="B59" s="132">
        <f>Test!F59</f>
        <v>36056</v>
      </c>
      <c r="C59" s="45">
        <f>IFERROR(INDEX(属性对应量表位置!$G:$G,MATCH(阵容战力!A59,属性对应量表位置!$A:$A,0)),0)</f>
        <v>3</v>
      </c>
      <c r="M59" s="132">
        <f>Test!O59</f>
        <v>6</v>
      </c>
      <c r="N59" s="132">
        <f>Test!R59</f>
        <v>35239</v>
      </c>
      <c r="O59" s="45">
        <f>IFERROR(INDEX(属性对应量表位置!$G:$G,MATCH(阵容战力!M59,属性对应量表位置!$A:$A,0)),0)</f>
        <v>3</v>
      </c>
      <c r="Y59" s="132">
        <f>Test!AA59</f>
        <v>6</v>
      </c>
      <c r="Z59" s="132">
        <f>Test!AD59</f>
        <v>35995</v>
      </c>
      <c r="AA59" s="45">
        <f>IFERROR(INDEX(属性对应量表位置!$G:$G,MATCH(阵容战力!Y59,属性对应量表位置!$A:$A,0)),0)</f>
        <v>3</v>
      </c>
    </row>
    <row r="60" spans="1:27">
      <c r="A60" s="132">
        <f>Test!C60</f>
        <v>4</v>
      </c>
      <c r="B60" s="132">
        <f>Test!F60</f>
        <v>120</v>
      </c>
      <c r="C60" s="45">
        <f>IFERROR(INDEX(属性对应量表位置!$G:$G,MATCH(阵容战力!A60,属性对应量表位置!$A:$A,0)),0)</f>
        <v>0.0005</v>
      </c>
      <c r="M60" s="132">
        <f>Test!O60</f>
        <v>4</v>
      </c>
      <c r="N60" s="132">
        <f>Test!R60</f>
        <v>133</v>
      </c>
      <c r="O60" s="45">
        <f>IFERROR(INDEX(属性对应量表位置!$G:$G,MATCH(阵容战力!M60,属性对应量表位置!$A:$A,0)),0)</f>
        <v>0.0005</v>
      </c>
      <c r="Y60" s="132">
        <f>Test!AA60</f>
        <v>4</v>
      </c>
      <c r="Z60" s="132">
        <f>Test!AD60</f>
        <v>121</v>
      </c>
      <c r="AA60" s="45">
        <f>IFERROR(INDEX(属性对应量表位置!$G:$G,MATCH(阵容战力!Y60,属性对应量表位置!$A:$A,0)),0)</f>
        <v>0.0005</v>
      </c>
    </row>
    <row r="61" spans="1:27">
      <c r="A61" s="132">
        <f>Test!C61</f>
        <v>18</v>
      </c>
      <c r="B61" s="132">
        <f>Test!F61</f>
        <v>11460</v>
      </c>
      <c r="C61" s="45">
        <f>IFERROR(INDEX(属性对应量表位置!$G:$G,MATCH(阵容战力!A61,属性对应量表位置!$A:$A,0)),0)</f>
        <v>0.5</v>
      </c>
      <c r="M61" s="132">
        <f>Test!O61</f>
        <v>18</v>
      </c>
      <c r="N61" s="132">
        <f>Test!R61</f>
        <v>11460</v>
      </c>
      <c r="O61" s="45">
        <f>IFERROR(INDEX(属性对应量表位置!$G:$G,MATCH(阵容战力!M61,属性对应量表位置!$A:$A,0)),0)</f>
        <v>0.5</v>
      </c>
      <c r="Y61" s="132">
        <f>Test!AA61</f>
        <v>18</v>
      </c>
      <c r="Z61" s="132">
        <f>Test!AD61</f>
        <v>11460</v>
      </c>
      <c r="AA61" s="45">
        <f>IFERROR(INDEX(属性对应量表位置!$G:$G,MATCH(阵容战力!Y61,属性对应量表位置!$A:$A,0)),0)</f>
        <v>0.5</v>
      </c>
    </row>
    <row r="62" spans="1:27">
      <c r="A62" s="132">
        <f>Test!C62</f>
        <v>19</v>
      </c>
      <c r="B62" s="132">
        <f>Test!F62</f>
        <v>3660</v>
      </c>
      <c r="C62" s="45">
        <f>IFERROR(INDEX(属性对应量表位置!$G:$G,MATCH(阵容战力!A62,属性对应量表位置!$A:$A,0)),0)</f>
        <v>0.5</v>
      </c>
      <c r="M62" s="132">
        <f>Test!O62</f>
        <v>19</v>
      </c>
      <c r="N62" s="132">
        <f>Test!R62</f>
        <v>1660</v>
      </c>
      <c r="O62" s="45">
        <f>IFERROR(INDEX(属性对应量表位置!$G:$G,MATCH(阵容战力!M62,属性对应量表位置!$A:$A,0)),0)</f>
        <v>0.5</v>
      </c>
      <c r="Y62" s="132">
        <f>Test!AA62</f>
        <v>19</v>
      </c>
      <c r="Z62" s="132">
        <f>Test!AD62</f>
        <v>1660</v>
      </c>
      <c r="AA62" s="45">
        <f>IFERROR(INDEX(属性对应量表位置!$G:$G,MATCH(阵容战力!Y62,属性对应量表位置!$A:$A,0)),0)</f>
        <v>0.5</v>
      </c>
    </row>
    <row r="63" spans="1:27">
      <c r="A63" s="132">
        <f>Test!C63</f>
        <v>20</v>
      </c>
      <c r="B63" s="132">
        <f>Test!F63</f>
        <v>3660</v>
      </c>
      <c r="C63" s="45">
        <f>IFERROR(INDEX(属性对应量表位置!$G:$G,MATCH(阵容战力!A63,属性对应量表位置!$A:$A,0)),0)</f>
        <v>0.5</v>
      </c>
      <c r="M63" s="132">
        <f>Test!O63</f>
        <v>20</v>
      </c>
      <c r="N63" s="132">
        <f>Test!R63</f>
        <v>3660</v>
      </c>
      <c r="O63" s="45">
        <f>IFERROR(INDEX(属性对应量表位置!$G:$G,MATCH(阵容战力!M63,属性对应量表位置!$A:$A,0)),0)</f>
        <v>0.5</v>
      </c>
      <c r="Y63" s="132">
        <f>Test!AA63</f>
        <v>20</v>
      </c>
      <c r="Z63" s="132">
        <f>Test!AD63</f>
        <v>3660</v>
      </c>
      <c r="AA63" s="45">
        <f>IFERROR(INDEX(属性对应量表位置!$G:$G,MATCH(阵容战力!Y63,属性对应量表位置!$A:$A,0)),0)</f>
        <v>0.5</v>
      </c>
    </row>
    <row r="64" spans="1:27">
      <c r="A64" s="132">
        <f>Test!C64</f>
        <v>21</v>
      </c>
      <c r="B64" s="132">
        <f>Test!F64</f>
        <v>2160</v>
      </c>
      <c r="C64" s="45">
        <f>IFERROR(INDEX(属性对应量表位置!$G:$G,MATCH(阵容战力!A64,属性对应量表位置!$A:$A,0)),0)</f>
        <v>0.5</v>
      </c>
      <c r="M64" s="132">
        <f>Test!O64</f>
        <v>21</v>
      </c>
      <c r="N64" s="132">
        <f>Test!R64</f>
        <v>2160</v>
      </c>
      <c r="O64" s="45">
        <f>IFERROR(INDEX(属性对应量表位置!$G:$G,MATCH(阵容战力!M64,属性对应量表位置!$A:$A,0)),0)</f>
        <v>0.5</v>
      </c>
      <c r="Y64" s="132">
        <f>Test!AA64</f>
        <v>21</v>
      </c>
      <c r="Z64" s="132">
        <f>Test!AD64</f>
        <v>2160</v>
      </c>
      <c r="AA64" s="45">
        <f>IFERROR(INDEX(属性对应量表位置!$G:$G,MATCH(阵容战力!Y64,属性对应量表位置!$A:$A,0)),0)</f>
        <v>0.5</v>
      </c>
    </row>
    <row r="65" spans="1:27">
      <c r="A65" s="132">
        <f>Test!C65</f>
        <v>22</v>
      </c>
      <c r="B65" s="132">
        <f>Test!F65</f>
        <v>360</v>
      </c>
      <c r="C65" s="45">
        <f>IFERROR(INDEX(属性对应量表位置!$G:$G,MATCH(阵容战力!A65,属性对应量表位置!$A:$A,0)),0)</f>
        <v>0.6</v>
      </c>
      <c r="M65" s="132">
        <f>Test!O65</f>
        <v>22</v>
      </c>
      <c r="N65" s="132">
        <f>Test!R65</f>
        <v>360</v>
      </c>
      <c r="O65" s="45">
        <f>IFERROR(INDEX(属性对应量表位置!$G:$G,MATCH(阵容战力!M65,属性对应量表位置!$A:$A,0)),0)</f>
        <v>0.6</v>
      </c>
      <c r="Y65" s="132">
        <f>Test!AA65</f>
        <v>22</v>
      </c>
      <c r="Z65" s="132">
        <f>Test!AD65</f>
        <v>360</v>
      </c>
      <c r="AA65" s="45">
        <f>IFERROR(INDEX(属性对应量表位置!$G:$G,MATCH(阵容战力!Y65,属性对应量表位置!$A:$A,0)),0)</f>
        <v>0.6</v>
      </c>
    </row>
    <row r="66" spans="1:27">
      <c r="A66" s="132">
        <f>Test!C66</f>
        <v>23</v>
      </c>
      <c r="B66" s="132">
        <f>Test!F66</f>
        <v>360</v>
      </c>
      <c r="C66" s="45">
        <f>IFERROR(INDEX(属性对应量表位置!$G:$G,MATCH(阵容战力!A66,属性对应量表位置!$A:$A,0)),0)</f>
        <v>0.6</v>
      </c>
      <c r="M66" s="132">
        <f>Test!O66</f>
        <v>23</v>
      </c>
      <c r="N66" s="132">
        <f>Test!R66</f>
        <v>360</v>
      </c>
      <c r="O66" s="45">
        <f>IFERROR(INDEX(属性对应量表位置!$G:$G,MATCH(阵容战力!M66,属性对应量表位置!$A:$A,0)),0)</f>
        <v>0.6</v>
      </c>
      <c r="Y66" s="132">
        <f>Test!AA66</f>
        <v>23</v>
      </c>
      <c r="Z66" s="132">
        <f>Test!AD66</f>
        <v>360</v>
      </c>
      <c r="AA66" s="45">
        <f>IFERROR(INDEX(属性对应量表位置!$G:$G,MATCH(阵容战力!Y66,属性对应量表位置!$A:$A,0)),0)</f>
        <v>0.6</v>
      </c>
    </row>
    <row r="67" spans="1:27">
      <c r="A67" s="132">
        <f>Test!C67</f>
        <v>24</v>
      </c>
      <c r="B67" s="132">
        <f>Test!F67</f>
        <v>180</v>
      </c>
      <c r="C67" s="45">
        <f>IFERROR(INDEX(属性对应量表位置!$G:$G,MATCH(阵容战力!A67,属性对应量表位置!$A:$A,0)),0)</f>
        <v>0.6</v>
      </c>
      <c r="M67" s="132">
        <f>Test!O67</f>
        <v>24</v>
      </c>
      <c r="N67" s="132">
        <f>Test!R67</f>
        <v>180</v>
      </c>
      <c r="O67" s="45">
        <f>IFERROR(INDEX(属性对应量表位置!$G:$G,MATCH(阵容战力!M67,属性对应量表位置!$A:$A,0)),0)</f>
        <v>0.6</v>
      </c>
      <c r="Y67" s="132">
        <f>Test!AA67</f>
        <v>24</v>
      </c>
      <c r="Z67" s="132">
        <f>Test!AD67</f>
        <v>180</v>
      </c>
      <c r="AA67" s="45">
        <f>IFERROR(INDEX(属性对应量表位置!$G:$G,MATCH(阵容战力!Y67,属性对应量表位置!$A:$A,0)),0)</f>
        <v>0.6</v>
      </c>
    </row>
    <row r="68" spans="1:27">
      <c r="A68" s="132">
        <f>Test!C68</f>
        <v>25</v>
      </c>
      <c r="B68" s="132">
        <f>Test!F68</f>
        <v>180</v>
      </c>
      <c r="C68" s="45">
        <f>IFERROR(INDEX(属性对应量表位置!$G:$G,MATCH(阵容战力!A68,属性对应量表位置!$A:$A,0)),0)</f>
        <v>0.6</v>
      </c>
      <c r="M68" s="132">
        <f>Test!O68</f>
        <v>25</v>
      </c>
      <c r="N68" s="132">
        <f>Test!R68</f>
        <v>180</v>
      </c>
      <c r="O68" s="45">
        <f>IFERROR(INDEX(属性对应量表位置!$G:$G,MATCH(阵容战力!M68,属性对应量表位置!$A:$A,0)),0)</f>
        <v>0.6</v>
      </c>
      <c r="Y68" s="132">
        <f>Test!AA68</f>
        <v>25</v>
      </c>
      <c r="Z68" s="132">
        <f>Test!AD68</f>
        <v>180</v>
      </c>
      <c r="AA68" s="45">
        <f>IFERROR(INDEX(属性对应量表位置!$G:$G,MATCH(阵容战力!Y68,属性对应量表位置!$A:$A,0)),0)</f>
        <v>0.6</v>
      </c>
    </row>
    <row r="69" spans="1:27">
      <c r="A69" s="132">
        <f>Test!C69</f>
        <v>26</v>
      </c>
      <c r="B69" s="132">
        <f>Test!F69</f>
        <v>1762</v>
      </c>
      <c r="C69" s="45">
        <f>IFERROR(INDEX(属性对应量表位置!$G:$G,MATCH(阵容战力!A69,属性对应量表位置!$A:$A,0)),0)</f>
        <v>0.8</v>
      </c>
      <c r="M69" s="132">
        <f>Test!O69</f>
        <v>26</v>
      </c>
      <c r="N69" s="132">
        <f>Test!R69</f>
        <v>3262</v>
      </c>
      <c r="O69" s="45">
        <f>IFERROR(INDEX(属性对应量表位置!$G:$G,MATCH(阵容战力!M69,属性对应量表位置!$A:$A,0)),0)</f>
        <v>0.8</v>
      </c>
      <c r="Y69" s="132">
        <f>Test!AA69</f>
        <v>26</v>
      </c>
      <c r="Z69" s="132">
        <f>Test!AD69</f>
        <v>1762</v>
      </c>
      <c r="AA69" s="45">
        <f>IFERROR(INDEX(属性对应量表位置!$G:$G,MATCH(阵容战力!Y69,属性对应量表位置!$A:$A,0)),0)</f>
        <v>0.8</v>
      </c>
    </row>
    <row r="70" spans="1:27">
      <c r="A70" s="132">
        <f>Test!C70</f>
        <v>27</v>
      </c>
      <c r="B70" s="132">
        <f>Test!F70</f>
        <v>1762</v>
      </c>
      <c r="C70" s="45">
        <f>IFERROR(INDEX(属性对应量表位置!$G:$G,MATCH(阵容战力!A70,属性对应量表位置!$A:$A,0)),0)</f>
        <v>0.8</v>
      </c>
      <c r="M70" s="132">
        <f>Test!O70</f>
        <v>27</v>
      </c>
      <c r="N70" s="132">
        <f>Test!R70</f>
        <v>1762</v>
      </c>
      <c r="O70" s="45">
        <f>IFERROR(INDEX(属性对应量表位置!$G:$G,MATCH(阵容战力!M70,属性对应量表位置!$A:$A,0)),0)</f>
        <v>0.8</v>
      </c>
      <c r="Y70" s="132">
        <f>Test!AA70</f>
        <v>27</v>
      </c>
      <c r="Z70" s="132">
        <f>Test!AD70</f>
        <v>1762</v>
      </c>
      <c r="AA70" s="45">
        <f>IFERROR(INDEX(属性对应量表位置!$G:$G,MATCH(阵容战力!Y70,属性对应量表位置!$A:$A,0)),0)</f>
        <v>0.8</v>
      </c>
    </row>
    <row r="71" spans="1:27">
      <c r="A71" s="132">
        <f>Test!C71</f>
        <v>28</v>
      </c>
      <c r="B71" s="132">
        <f>Test!F71</f>
        <v>0</v>
      </c>
      <c r="C71" s="45">
        <f>IFERROR(INDEX(属性对应量表位置!$G:$G,MATCH(阵容战力!A71,属性对应量表位置!$A:$A,0)),0)</f>
        <v>0.8</v>
      </c>
      <c r="M71" s="132">
        <f>Test!O71</f>
        <v>28</v>
      </c>
      <c r="N71" s="132">
        <f>Test!R71</f>
        <v>0</v>
      </c>
      <c r="O71" s="45">
        <f>IFERROR(INDEX(属性对应量表位置!$G:$G,MATCH(阵容战力!M71,属性对应量表位置!$A:$A,0)),0)</f>
        <v>0.8</v>
      </c>
      <c r="Y71" s="132">
        <f>Test!AA71</f>
        <v>28</v>
      </c>
      <c r="Z71" s="132">
        <f>Test!AD71</f>
        <v>0</v>
      </c>
      <c r="AA71" s="45">
        <f>IFERROR(INDEX(属性对应量表位置!$G:$G,MATCH(阵容战力!Y71,属性对应量表位置!$A:$A,0)),0)</f>
        <v>0.8</v>
      </c>
    </row>
    <row r="72" spans="1:27">
      <c r="A72" s="132">
        <f>Test!C72</f>
        <v>29</v>
      </c>
      <c r="B72" s="132">
        <f>Test!F72</f>
        <v>0</v>
      </c>
      <c r="C72" s="45">
        <f>IFERROR(INDEX(属性对应量表位置!$G:$G,MATCH(阵容战力!A72,属性对应量表位置!$A:$A,0)),0)</f>
        <v>0.8</v>
      </c>
      <c r="M72" s="132">
        <f>Test!O72</f>
        <v>29</v>
      </c>
      <c r="N72" s="132">
        <f>Test!R72</f>
        <v>0</v>
      </c>
      <c r="O72" s="45">
        <f>IFERROR(INDEX(属性对应量表位置!$G:$G,MATCH(阵容战力!M72,属性对应量表位置!$A:$A,0)),0)</f>
        <v>0.8</v>
      </c>
      <c r="Y72" s="132">
        <f>Test!AA72</f>
        <v>29</v>
      </c>
      <c r="Z72" s="132">
        <f>Test!AD72</f>
        <v>0</v>
      </c>
      <c r="AA72" s="45">
        <f>IFERROR(INDEX(属性对应量表位置!$G:$G,MATCH(阵容战力!Y72,属性对应量表位置!$A:$A,0)),0)</f>
        <v>0.8</v>
      </c>
    </row>
    <row r="73" spans="1:27">
      <c r="A73" s="132">
        <f>Test!C73</f>
        <v>30</v>
      </c>
      <c r="B73" s="132">
        <f>Test!F73</f>
        <v>0</v>
      </c>
      <c r="C73" s="45">
        <f>IFERROR(INDEX(属性对应量表位置!$G:$G,MATCH(阵容战力!A73,属性对应量表位置!$A:$A,0)),0)</f>
        <v>0.8</v>
      </c>
      <c r="M73" s="132">
        <f>Test!O73</f>
        <v>30</v>
      </c>
      <c r="N73" s="132">
        <f>Test!R73</f>
        <v>0</v>
      </c>
      <c r="O73" s="45">
        <f>IFERROR(INDEX(属性对应量表位置!$G:$G,MATCH(阵容战力!M73,属性对应量表位置!$A:$A,0)),0)</f>
        <v>0.8</v>
      </c>
      <c r="Y73" s="132">
        <f>Test!AA73</f>
        <v>30</v>
      </c>
      <c r="Z73" s="132">
        <f>Test!AD73</f>
        <v>0</v>
      </c>
      <c r="AA73" s="45">
        <f>IFERROR(INDEX(属性对应量表位置!$G:$G,MATCH(阵容战力!Y73,属性对应量表位置!$A:$A,0)),0)</f>
        <v>0.8</v>
      </c>
    </row>
    <row r="74" spans="1:27">
      <c r="A74" s="132">
        <f>Test!C74</f>
        <v>31</v>
      </c>
      <c r="B74" s="132">
        <f>Test!F74</f>
        <v>0</v>
      </c>
      <c r="C74" s="45">
        <f>IFERROR(INDEX(属性对应量表位置!$G:$G,MATCH(阵容战力!A74,属性对应量表位置!$A:$A,0)),0)</f>
        <v>0.8</v>
      </c>
      <c r="M74" s="132">
        <f>Test!O74</f>
        <v>31</v>
      </c>
      <c r="N74" s="132">
        <f>Test!R74</f>
        <v>0</v>
      </c>
      <c r="O74" s="45">
        <f>IFERROR(INDEX(属性对应量表位置!$G:$G,MATCH(阵容战力!M74,属性对应量表位置!$A:$A,0)),0)</f>
        <v>0.8</v>
      </c>
      <c r="Y74" s="132">
        <f>Test!AA74</f>
        <v>31</v>
      </c>
      <c r="Z74" s="132">
        <f>Test!AD74</f>
        <v>0</v>
      </c>
      <c r="AA74" s="45">
        <f>IFERROR(INDEX(属性对应量表位置!$G:$G,MATCH(阵容战力!Y74,属性对应量表位置!$A:$A,0)),0)</f>
        <v>0.8</v>
      </c>
    </row>
    <row r="75" spans="1:27">
      <c r="A75" s="132">
        <f>Test!C75</f>
        <v>32</v>
      </c>
      <c r="B75" s="132">
        <f>Test!F75</f>
        <v>0</v>
      </c>
      <c r="C75" s="45">
        <f>IFERROR(INDEX(属性对应量表位置!$G:$G,MATCH(阵容战力!A75,属性对应量表位置!$A:$A,0)),0)</f>
        <v>0.6</v>
      </c>
      <c r="M75" s="132">
        <f>Test!O75</f>
        <v>32</v>
      </c>
      <c r="N75" s="132">
        <f>Test!R75</f>
        <v>0</v>
      </c>
      <c r="O75" s="45">
        <f>IFERROR(INDEX(属性对应量表位置!$G:$G,MATCH(阵容战力!M75,属性对应量表位置!$A:$A,0)),0)</f>
        <v>0.6</v>
      </c>
      <c r="Y75" s="132">
        <f>Test!AA75</f>
        <v>32</v>
      </c>
      <c r="Z75" s="132">
        <f>Test!AD75</f>
        <v>0</v>
      </c>
      <c r="AA75" s="45">
        <f>IFERROR(INDEX(属性对应量表位置!$G:$G,MATCH(阵容战力!Y75,属性对应量表位置!$A:$A,0)),0)</f>
        <v>0.6</v>
      </c>
    </row>
    <row r="76" spans="1:27">
      <c r="A76" s="132">
        <f>Test!C76</f>
        <v>33</v>
      </c>
      <c r="B76" s="132">
        <f>Test!F76</f>
        <v>0</v>
      </c>
      <c r="C76" s="45">
        <f>IFERROR(INDEX(属性对应量表位置!$G:$G,MATCH(阵容战力!A76,属性对应量表位置!$A:$A,0)),0)</f>
        <v>0.6</v>
      </c>
      <c r="M76" s="132">
        <f>Test!O76</f>
        <v>33</v>
      </c>
      <c r="N76" s="132">
        <f>Test!R76</f>
        <v>0</v>
      </c>
      <c r="O76" s="45">
        <f>IFERROR(INDEX(属性对应量表位置!$G:$G,MATCH(阵容战力!M76,属性对应量表位置!$A:$A,0)),0)</f>
        <v>0.6</v>
      </c>
      <c r="Y76" s="132">
        <f>Test!AA76</f>
        <v>33</v>
      </c>
      <c r="Z76" s="132">
        <f>Test!AD76</f>
        <v>0</v>
      </c>
      <c r="AA76" s="45">
        <f>IFERROR(INDEX(属性对应量表位置!$G:$G,MATCH(阵容战力!Y76,属性对应量表位置!$A:$A,0)),0)</f>
        <v>0.6</v>
      </c>
    </row>
    <row r="77" spans="1:27">
      <c r="A77" s="132">
        <f>Test!C77</f>
        <v>34</v>
      </c>
      <c r="B77" s="132">
        <f>Test!F77</f>
        <v>15000</v>
      </c>
      <c r="C77" s="45">
        <f>IFERROR(INDEX(属性对应量表位置!$G:$G,MATCH(阵容战力!A77,属性对应量表位置!$A:$A,0)),0)</f>
        <v>0.6</v>
      </c>
      <c r="M77" s="132">
        <f>Test!O77</f>
        <v>34</v>
      </c>
      <c r="N77" s="132">
        <f>Test!R77</f>
        <v>15000</v>
      </c>
      <c r="O77" s="45">
        <f>IFERROR(INDEX(属性对应量表位置!$G:$G,MATCH(阵容战力!M77,属性对应量表位置!$A:$A,0)),0)</f>
        <v>0.6</v>
      </c>
      <c r="Y77" s="132">
        <f>Test!AA77</f>
        <v>34</v>
      </c>
      <c r="Z77" s="132">
        <f>Test!AD77</f>
        <v>15000</v>
      </c>
      <c r="AA77" s="45">
        <f>IFERROR(INDEX(属性对应量表位置!$G:$G,MATCH(阵容战力!Y77,属性对应量表位置!$A:$A,0)),0)</f>
        <v>0.6</v>
      </c>
    </row>
    <row r="78" spans="1:27">
      <c r="A78" s="132">
        <f>Test!C78</f>
        <v>35</v>
      </c>
      <c r="B78" s="132">
        <f>Test!F78</f>
        <v>0</v>
      </c>
      <c r="C78" s="45">
        <f>IFERROR(INDEX(属性对应量表位置!$G:$G,MATCH(阵容战力!A78,属性对应量表位置!$A:$A,0)),0)</f>
        <v>0.6</v>
      </c>
      <c r="M78" s="132">
        <f>Test!O78</f>
        <v>35</v>
      </c>
      <c r="N78" s="132">
        <f>Test!R78</f>
        <v>0</v>
      </c>
      <c r="O78" s="45">
        <f>IFERROR(INDEX(属性对应量表位置!$G:$G,MATCH(阵容战力!M78,属性对应量表位置!$A:$A,0)),0)</f>
        <v>0.6</v>
      </c>
      <c r="Y78" s="132">
        <f>Test!AA78</f>
        <v>35</v>
      </c>
      <c r="Z78" s="132">
        <f>Test!AD78</f>
        <v>0</v>
      </c>
      <c r="AA78" s="45">
        <f>IFERROR(INDEX(属性对应量表位置!$G:$G,MATCH(阵容战力!Y78,属性对应量表位置!$A:$A,0)),0)</f>
        <v>0.6</v>
      </c>
    </row>
    <row r="79" spans="1:27">
      <c r="A79" s="132">
        <f>Test!C79</f>
        <v>36</v>
      </c>
      <c r="B79" s="132">
        <f>Test!F79</f>
        <v>0</v>
      </c>
      <c r="C79" s="45">
        <f>IFERROR(INDEX(属性对应量表位置!$G:$G,MATCH(阵容战力!A79,属性对应量表位置!$A:$A,0)),0)</f>
        <v>0.6</v>
      </c>
      <c r="M79" s="132">
        <f>Test!O79</f>
        <v>36</v>
      </c>
      <c r="N79" s="132">
        <f>Test!R79</f>
        <v>0</v>
      </c>
      <c r="O79" s="45">
        <f>IFERROR(INDEX(属性对应量表位置!$G:$G,MATCH(阵容战力!M79,属性对应量表位置!$A:$A,0)),0)</f>
        <v>0.6</v>
      </c>
      <c r="Y79" s="132">
        <f>Test!AA79</f>
        <v>36</v>
      </c>
      <c r="Z79" s="132">
        <f>Test!AD79</f>
        <v>0</v>
      </c>
      <c r="AA79" s="45">
        <f>IFERROR(INDEX(属性对应量表位置!$G:$G,MATCH(阵容战力!Y79,属性对应量表位置!$A:$A,0)),0)</f>
        <v>0.6</v>
      </c>
    </row>
    <row r="80" spans="1:27">
      <c r="A80" s="132">
        <f>Test!C80</f>
        <v>37</v>
      </c>
      <c r="B80" s="132">
        <f>Test!F80</f>
        <v>0</v>
      </c>
      <c r="C80" s="45">
        <f>IFERROR(INDEX(属性对应量表位置!$G:$G,MATCH(阵容战力!A80,属性对应量表位置!$A:$A,0)),0)</f>
        <v>0.6</v>
      </c>
      <c r="M80" s="132">
        <f>Test!O80</f>
        <v>37</v>
      </c>
      <c r="N80" s="132">
        <f>Test!R80</f>
        <v>0</v>
      </c>
      <c r="O80" s="45">
        <f>IFERROR(INDEX(属性对应量表位置!$G:$G,MATCH(阵容战力!M80,属性对应量表位置!$A:$A,0)),0)</f>
        <v>0.6</v>
      </c>
      <c r="Y80" s="132">
        <f>Test!AA80</f>
        <v>37</v>
      </c>
      <c r="Z80" s="132">
        <f>Test!AD80</f>
        <v>0</v>
      </c>
      <c r="AA80" s="45">
        <f>IFERROR(INDEX(属性对应量表位置!$G:$G,MATCH(阵容战力!Y80,属性对应量表位置!$A:$A,0)),0)</f>
        <v>0.6</v>
      </c>
    </row>
    <row r="81" spans="1:27">
      <c r="A81" s="132">
        <f>Test!C81</f>
        <v>38</v>
      </c>
      <c r="B81" s="132">
        <f>Test!F81</f>
        <v>0</v>
      </c>
      <c r="C81" s="45">
        <f>IFERROR(INDEX(属性对应量表位置!$G:$G,MATCH(阵容战力!A81,属性对应量表位置!$A:$A,0)),0)</f>
        <v>0.6</v>
      </c>
      <c r="M81" s="132">
        <f>Test!O81</f>
        <v>38</v>
      </c>
      <c r="N81" s="132">
        <f>Test!R81</f>
        <v>0</v>
      </c>
      <c r="O81" s="45">
        <f>IFERROR(INDEX(属性对应量表位置!$G:$G,MATCH(阵容战力!M81,属性对应量表位置!$A:$A,0)),0)</f>
        <v>0.6</v>
      </c>
      <c r="Y81" s="132">
        <f>Test!AA81</f>
        <v>38</v>
      </c>
      <c r="Z81" s="132">
        <f>Test!AD81</f>
        <v>0</v>
      </c>
      <c r="AA81" s="45">
        <f>IFERROR(INDEX(属性对应量表位置!$G:$G,MATCH(阵容战力!Y81,属性对应量表位置!$A:$A,0)),0)</f>
        <v>0.6</v>
      </c>
    </row>
    <row r="82" spans="1:27">
      <c r="A82" s="132">
        <f>Test!C82</f>
        <v>39</v>
      </c>
      <c r="B82" s="132">
        <f>Test!F82</f>
        <v>0</v>
      </c>
      <c r="C82" s="45">
        <f>IFERROR(INDEX(属性对应量表位置!$G:$G,MATCH(阵容战力!A82,属性对应量表位置!$A:$A,0)),0)</f>
        <v>0.6</v>
      </c>
      <c r="M82" s="132">
        <f>Test!O82</f>
        <v>39</v>
      </c>
      <c r="N82" s="132">
        <f>Test!R82</f>
        <v>0</v>
      </c>
      <c r="O82" s="45">
        <f>IFERROR(INDEX(属性对应量表位置!$G:$G,MATCH(阵容战力!M82,属性对应量表位置!$A:$A,0)),0)</f>
        <v>0.6</v>
      </c>
      <c r="Y82" s="132">
        <f>Test!AA82</f>
        <v>39</v>
      </c>
      <c r="Z82" s="132">
        <f>Test!AD82</f>
        <v>0</v>
      </c>
      <c r="AA82" s="45">
        <f>IFERROR(INDEX(属性对应量表位置!$G:$G,MATCH(阵容战力!Y82,属性对应量表位置!$A:$A,0)),0)</f>
        <v>0.6</v>
      </c>
    </row>
    <row r="83" spans="1:27">
      <c r="A83" s="132">
        <f>Test!C83</f>
        <v>0</v>
      </c>
      <c r="B83" s="132">
        <f>Test!F83</f>
        <v>0</v>
      </c>
      <c r="C83" s="45">
        <f>IFERROR(INDEX(属性对应量表位置!$G:$G,MATCH(阵容战力!A83,属性对应量表位置!$A:$A,0)),0)</f>
        <v>0</v>
      </c>
      <c r="M83" s="132">
        <f>Test!O83</f>
        <v>0</v>
      </c>
      <c r="N83" s="132">
        <f>Test!R83</f>
        <v>0</v>
      </c>
      <c r="O83" s="45">
        <f>IFERROR(INDEX(属性对应量表位置!$G:$G,MATCH(阵容战力!M83,属性对应量表位置!$A:$A,0)),0)</f>
        <v>0</v>
      </c>
      <c r="Y83" s="132">
        <f>Test!AA83</f>
        <v>0</v>
      </c>
      <c r="Z83" s="132">
        <f>Test!AD83</f>
        <v>0</v>
      </c>
      <c r="AA83" s="45">
        <f>IFERROR(INDEX(属性对应量表位置!$G:$G,MATCH(阵容战力!Y83,属性对应量表位置!$A:$A,0)),0)</f>
        <v>0</v>
      </c>
    </row>
    <row r="84" spans="1:27">
      <c r="A84" s="132">
        <f>Test!C84</f>
        <v>0</v>
      </c>
      <c r="B84" s="132">
        <f>Test!F84</f>
        <v>0</v>
      </c>
      <c r="C84" s="45">
        <f>IFERROR(INDEX(属性对应量表位置!$G:$G,MATCH(阵容战力!A84,属性对应量表位置!$A:$A,0)),0)</f>
        <v>0</v>
      </c>
      <c r="M84" s="132">
        <f>Test!O84</f>
        <v>0</v>
      </c>
      <c r="N84" s="132">
        <f>Test!R84</f>
        <v>0</v>
      </c>
      <c r="O84" s="45">
        <f>IFERROR(INDEX(属性对应量表位置!$G:$G,MATCH(阵容战力!M84,属性对应量表位置!$A:$A,0)),0)</f>
        <v>0</v>
      </c>
      <c r="Y84" s="132">
        <f>Test!AA84</f>
        <v>0</v>
      </c>
      <c r="Z84" s="132">
        <f>Test!AD84</f>
        <v>0</v>
      </c>
      <c r="AA84" s="45">
        <f>IFERROR(INDEX(属性对应量表位置!$G:$G,MATCH(阵容战力!Y84,属性对应量表位置!$A:$A,0)),0)</f>
        <v>0</v>
      </c>
    </row>
    <row r="85" spans="1:27">
      <c r="A85" s="132">
        <f>Test!C85</f>
        <v>0</v>
      </c>
      <c r="B85" s="132">
        <f>Test!F85</f>
        <v>0</v>
      </c>
      <c r="C85" s="45">
        <f>IFERROR(INDEX(属性对应量表位置!$G:$G,MATCH(阵容战力!A85,属性对应量表位置!$A:$A,0)),0)</f>
        <v>0</v>
      </c>
      <c r="M85" s="132">
        <f>Test!O85</f>
        <v>0</v>
      </c>
      <c r="N85" s="132">
        <f>Test!R85</f>
        <v>0</v>
      </c>
      <c r="O85" s="45">
        <f>IFERROR(INDEX(属性对应量表位置!$G:$G,MATCH(阵容战力!M85,属性对应量表位置!$A:$A,0)),0)</f>
        <v>0</v>
      </c>
      <c r="Y85" s="132">
        <f>Test!AA85</f>
        <v>0</v>
      </c>
      <c r="Z85" s="132">
        <f>Test!AD85</f>
        <v>0</v>
      </c>
      <c r="AA85" s="45">
        <f>IFERROR(INDEX(属性对应量表位置!$G:$G,MATCH(阵容战力!Y85,属性对应量表位置!$A:$A,0)),0)</f>
        <v>0</v>
      </c>
    </row>
    <row r="90" ht="15" spans="1:13">
      <c r="A90" s="146">
        <v>6</v>
      </c>
      <c r="M90" s="146">
        <v>7</v>
      </c>
    </row>
    <row r="91" ht="14.25" spans="1:14">
      <c r="A91" t="s">
        <v>29</v>
      </c>
      <c r="B91">
        <f>IF(Test!B92&gt;0,Test!B92,$C$2)</f>
        <v>31002</v>
      </c>
      <c r="M91" t="s">
        <v>29</v>
      </c>
      <c r="N91">
        <f>IF(Test!N92&gt;0,Test!N92,$C$2)</f>
        <v>13003</v>
      </c>
    </row>
    <row r="92" spans="1:14">
      <c r="A92" s="45" t="s">
        <v>175</v>
      </c>
      <c r="B92" s="45">
        <f>ROUNDDOWN(B91/10000,0)</f>
        <v>3</v>
      </c>
      <c r="M92" s="45" t="s">
        <v>175</v>
      </c>
      <c r="N92" s="45">
        <f>ROUNDDOWN(N91/10000,0)</f>
        <v>1</v>
      </c>
    </row>
    <row r="94" spans="1:14">
      <c r="A94" s="45" t="s">
        <v>176</v>
      </c>
      <c r="B94" s="151">
        <f>ROUNDDOWN(SUMPRODUCT(B96:B99,C96:C99)*(1+B100*C100+SUMPRODUCT(B101:B125,C101:C125)/10000-SUM($L$2:$L$4)),0)</f>
        <v>1259825</v>
      </c>
      <c r="M94" s="45" t="s">
        <v>176</v>
      </c>
      <c r="N94" s="151">
        <f>ROUNDDOWN(SUMPRODUCT(N96:N99,O96:O99)*(1+N100*O100+SUMPRODUCT(N101:N125,O101:O125)/10000-SUM($L$2:$L$4)),0)</f>
        <v>1269814</v>
      </c>
    </row>
    <row r="95" spans="1:15">
      <c r="A95" s="132" t="s">
        <v>177</v>
      </c>
      <c r="B95" s="131" t="s">
        <v>178</v>
      </c>
      <c r="C95" s="45" t="s">
        <v>179</v>
      </c>
      <c r="M95" s="132" t="s">
        <v>177</v>
      </c>
      <c r="N95" s="131" t="s">
        <v>178</v>
      </c>
      <c r="O95" s="45" t="s">
        <v>179</v>
      </c>
    </row>
    <row r="96" spans="1:15">
      <c r="A96" s="132">
        <f>Test!C96</f>
        <v>1</v>
      </c>
      <c r="B96" s="132">
        <f>Test!F96</f>
        <v>69891</v>
      </c>
      <c r="C96" s="45">
        <f>IFERROR(INDEX(属性对应量表位置!$G:$G,MATCH(阵容战力!A96,属性对应量表位置!$A:$A,0)),0)</f>
        <v>3</v>
      </c>
      <c r="M96" s="132">
        <f>Test!O96</f>
        <v>1</v>
      </c>
      <c r="N96" s="132">
        <f>Test!R96</f>
        <v>74357</v>
      </c>
      <c r="O96" s="45">
        <f>IFERROR(INDEX(属性对应量表位置!$G:$G,MATCH(阵容战力!M96,属性对应量表位置!$A:$A,0)),0)</f>
        <v>3</v>
      </c>
    </row>
    <row r="97" spans="1:15">
      <c r="A97" s="132">
        <f>Test!C97</f>
        <v>2</v>
      </c>
      <c r="B97" s="132">
        <f>Test!F97</f>
        <v>588731</v>
      </c>
      <c r="C97" s="45">
        <f>IFERROR(INDEX(属性对应量表位置!$G:$G,MATCH(阵容战力!A97,属性对应量表位置!$A:$A,0)),0)</f>
        <v>0.4</v>
      </c>
      <c r="M97" s="132">
        <f>Test!O97</f>
        <v>2</v>
      </c>
      <c r="N97" s="132">
        <f>Test!R97</f>
        <v>537311</v>
      </c>
      <c r="O97" s="45">
        <f>IFERROR(INDEX(属性对应量表位置!$G:$G,MATCH(阵容战力!M97,属性对应量表位置!$A:$A,0)),0)</f>
        <v>0.4</v>
      </c>
    </row>
    <row r="98" spans="1:15">
      <c r="A98" s="132">
        <f>Test!C98</f>
        <v>5</v>
      </c>
      <c r="B98" s="132">
        <f>Test!F98</f>
        <v>38105</v>
      </c>
      <c r="C98" s="45">
        <f>IFERROR(INDEX(属性对应量表位置!$G:$G,MATCH(阵容战力!A98,属性对应量表位置!$A:$A,0)),0)</f>
        <v>3</v>
      </c>
      <c r="M98" s="132">
        <f>Test!O98</f>
        <v>5</v>
      </c>
      <c r="N98" s="132">
        <f>Test!R98</f>
        <v>36125</v>
      </c>
      <c r="O98" s="45">
        <f>IFERROR(INDEX(属性对应量表位置!$G:$G,MATCH(阵容战力!M98,属性对应量表位置!$A:$A,0)),0)</f>
        <v>3</v>
      </c>
    </row>
    <row r="99" spans="1:15">
      <c r="A99" s="132">
        <f>Test!C99</f>
        <v>6</v>
      </c>
      <c r="B99" s="132">
        <f>Test!F99</f>
        <v>36498</v>
      </c>
      <c r="C99" s="45">
        <f>IFERROR(INDEX(属性对应量表位置!$G:$G,MATCH(阵容战力!A99,属性对应量表位置!$A:$A,0)),0)</f>
        <v>3</v>
      </c>
      <c r="M99" s="132">
        <f>Test!O99</f>
        <v>6</v>
      </c>
      <c r="N99" s="132">
        <f>Test!R99</f>
        <v>34692</v>
      </c>
      <c r="O99" s="45">
        <f>IFERROR(INDEX(属性对应量表位置!$G:$G,MATCH(阵容战力!M99,属性对应量表位置!$A:$A,0)),0)</f>
        <v>3</v>
      </c>
    </row>
    <row r="100" spans="1:15">
      <c r="A100" s="132">
        <f>Test!C100</f>
        <v>4</v>
      </c>
      <c r="B100" s="132">
        <f>Test!F100</f>
        <v>127</v>
      </c>
      <c r="C100" s="45">
        <f>IFERROR(INDEX(属性对应量表位置!$G:$G,MATCH(阵容战力!A100,属性对应量表位置!$A:$A,0)),0)</f>
        <v>0.0005</v>
      </c>
      <c r="M100" s="132">
        <f>Test!O100</f>
        <v>4</v>
      </c>
      <c r="N100" s="132">
        <f>Test!R100</f>
        <v>115</v>
      </c>
      <c r="O100" s="45">
        <f>IFERROR(INDEX(属性对应量表位置!$G:$G,MATCH(阵容战力!M100,属性对应量表位置!$A:$A,0)),0)</f>
        <v>0.0005</v>
      </c>
    </row>
    <row r="101" spans="1:15">
      <c r="A101" s="132">
        <f>Test!C101</f>
        <v>18</v>
      </c>
      <c r="B101" s="132">
        <f>Test!F101</f>
        <v>11460</v>
      </c>
      <c r="C101" s="45">
        <f>IFERROR(INDEX(属性对应量表位置!$G:$G,MATCH(阵容战力!A101,属性对应量表位置!$A:$A,0)),0)</f>
        <v>0.5</v>
      </c>
      <c r="M101" s="132">
        <f>Test!O101</f>
        <v>18</v>
      </c>
      <c r="N101" s="132">
        <f>Test!R101</f>
        <v>11460</v>
      </c>
      <c r="O101" s="45">
        <f>IFERROR(INDEX(属性对应量表位置!$G:$G,MATCH(阵容战力!M101,属性对应量表位置!$A:$A,0)),0)</f>
        <v>0.5</v>
      </c>
    </row>
    <row r="102" spans="1:15">
      <c r="A102" s="132">
        <f>Test!C102</f>
        <v>19</v>
      </c>
      <c r="B102" s="132">
        <f>Test!F102</f>
        <v>1660</v>
      </c>
      <c r="C102" s="45">
        <f>IFERROR(INDEX(属性对应量表位置!$G:$G,MATCH(阵容战力!A102,属性对应量表位置!$A:$A,0)),0)</f>
        <v>0.5</v>
      </c>
      <c r="M102" s="132">
        <f>Test!O102</f>
        <v>19</v>
      </c>
      <c r="N102" s="132">
        <f>Test!R102</f>
        <v>1660</v>
      </c>
      <c r="O102" s="45">
        <f>IFERROR(INDEX(属性对应量表位置!$G:$G,MATCH(阵容战力!M102,属性对应量表位置!$A:$A,0)),0)</f>
        <v>0.5</v>
      </c>
    </row>
    <row r="103" spans="1:15">
      <c r="A103" s="132">
        <f>Test!C103</f>
        <v>20</v>
      </c>
      <c r="B103" s="132">
        <f>Test!F103</f>
        <v>2660</v>
      </c>
      <c r="C103" s="45">
        <f>IFERROR(INDEX(属性对应量表位置!$G:$G,MATCH(阵容战力!A103,属性对应量表位置!$A:$A,0)),0)</f>
        <v>0.5</v>
      </c>
      <c r="M103" s="132">
        <f>Test!O103</f>
        <v>20</v>
      </c>
      <c r="N103" s="132">
        <f>Test!R103</f>
        <v>5160</v>
      </c>
      <c r="O103" s="45">
        <f>IFERROR(INDEX(属性对应量表位置!$G:$G,MATCH(阵容战力!M103,属性对应量表位置!$A:$A,0)),0)</f>
        <v>0.5</v>
      </c>
    </row>
    <row r="104" spans="1:15">
      <c r="A104" s="132">
        <f>Test!C104</f>
        <v>21</v>
      </c>
      <c r="B104" s="132">
        <f>Test!F104</f>
        <v>3160</v>
      </c>
      <c r="C104" s="45">
        <f>IFERROR(INDEX(属性对应量表位置!$G:$G,MATCH(阵容战力!A104,属性对应量表位置!$A:$A,0)),0)</f>
        <v>0.5</v>
      </c>
      <c r="M104" s="132">
        <f>Test!O104</f>
        <v>21</v>
      </c>
      <c r="N104" s="132">
        <f>Test!R104</f>
        <v>2160</v>
      </c>
      <c r="O104" s="45">
        <f>IFERROR(INDEX(属性对应量表位置!$G:$G,MATCH(阵容战力!M104,属性对应量表位置!$A:$A,0)),0)</f>
        <v>0.5</v>
      </c>
    </row>
    <row r="105" spans="1:15">
      <c r="A105" s="132">
        <f>Test!C105</f>
        <v>22</v>
      </c>
      <c r="B105" s="132">
        <f>Test!F105</f>
        <v>360</v>
      </c>
      <c r="C105" s="45">
        <f>IFERROR(INDEX(属性对应量表位置!$G:$G,MATCH(阵容战力!A105,属性对应量表位置!$A:$A,0)),0)</f>
        <v>0.6</v>
      </c>
      <c r="M105" s="132">
        <f>Test!O105</f>
        <v>22</v>
      </c>
      <c r="N105" s="132">
        <f>Test!R105</f>
        <v>360</v>
      </c>
      <c r="O105" s="45">
        <f>IFERROR(INDEX(属性对应量表位置!$G:$G,MATCH(阵容战力!M105,属性对应量表位置!$A:$A,0)),0)</f>
        <v>0.6</v>
      </c>
    </row>
    <row r="106" spans="1:15">
      <c r="A106" s="132">
        <f>Test!C106</f>
        <v>23</v>
      </c>
      <c r="B106" s="132">
        <f>Test!F106</f>
        <v>360</v>
      </c>
      <c r="C106" s="45">
        <f>IFERROR(INDEX(属性对应量表位置!$G:$G,MATCH(阵容战力!A106,属性对应量表位置!$A:$A,0)),0)</f>
        <v>0.6</v>
      </c>
      <c r="M106" s="132">
        <f>Test!O106</f>
        <v>23</v>
      </c>
      <c r="N106" s="132">
        <f>Test!R106</f>
        <v>360</v>
      </c>
      <c r="O106" s="45">
        <f>IFERROR(INDEX(属性对应量表位置!$G:$G,MATCH(阵容战力!M106,属性对应量表位置!$A:$A,0)),0)</f>
        <v>0.6</v>
      </c>
    </row>
    <row r="107" spans="1:15">
      <c r="A107" s="132">
        <f>Test!C107</f>
        <v>24</v>
      </c>
      <c r="B107" s="132">
        <f>Test!F107</f>
        <v>180</v>
      </c>
      <c r="C107" s="45">
        <f>IFERROR(INDEX(属性对应量表位置!$G:$G,MATCH(阵容战力!A107,属性对应量表位置!$A:$A,0)),0)</f>
        <v>0.6</v>
      </c>
      <c r="M107" s="132">
        <f>Test!O107</f>
        <v>24</v>
      </c>
      <c r="N107" s="132">
        <f>Test!R107</f>
        <v>180</v>
      </c>
      <c r="O107" s="45">
        <f>IFERROR(INDEX(属性对应量表位置!$G:$G,MATCH(阵容战力!M107,属性对应量表位置!$A:$A,0)),0)</f>
        <v>0.6</v>
      </c>
    </row>
    <row r="108" spans="1:15">
      <c r="A108" s="132">
        <f>Test!C108</f>
        <v>25</v>
      </c>
      <c r="B108" s="132">
        <f>Test!F108</f>
        <v>180</v>
      </c>
      <c r="C108" s="45">
        <f>IFERROR(INDEX(属性对应量表位置!$G:$G,MATCH(阵容战力!A108,属性对应量表位置!$A:$A,0)),0)</f>
        <v>0.6</v>
      </c>
      <c r="M108" s="132">
        <f>Test!O108</f>
        <v>25</v>
      </c>
      <c r="N108" s="132">
        <f>Test!R108</f>
        <v>180</v>
      </c>
      <c r="O108" s="45">
        <f>IFERROR(INDEX(属性对应量表位置!$G:$G,MATCH(阵容战力!M108,属性对应量表位置!$A:$A,0)),0)</f>
        <v>0.6</v>
      </c>
    </row>
    <row r="109" spans="1:15">
      <c r="A109" s="132">
        <f>Test!C109</f>
        <v>26</v>
      </c>
      <c r="B109" s="132">
        <f>Test!F109</f>
        <v>1862</v>
      </c>
      <c r="C109" s="45">
        <f>IFERROR(INDEX(属性对应量表位置!$G:$G,MATCH(阵容战力!A109,属性对应量表位置!$A:$A,0)),0)</f>
        <v>0.8</v>
      </c>
      <c r="M109" s="132">
        <f>Test!O109</f>
        <v>26</v>
      </c>
      <c r="N109" s="132">
        <f>Test!R109</f>
        <v>1862</v>
      </c>
      <c r="O109" s="45">
        <f>IFERROR(INDEX(属性对应量表位置!$G:$G,MATCH(阵容战力!M109,属性对应量表位置!$A:$A,0)),0)</f>
        <v>0.8</v>
      </c>
    </row>
    <row r="110" spans="1:15">
      <c r="A110" s="132">
        <f>Test!C110</f>
        <v>27</v>
      </c>
      <c r="B110" s="132">
        <f>Test!F110</f>
        <v>1862</v>
      </c>
      <c r="C110" s="45">
        <f>IFERROR(INDEX(属性对应量表位置!$G:$G,MATCH(阵容战力!A110,属性对应量表位置!$A:$A,0)),0)</f>
        <v>0.8</v>
      </c>
      <c r="M110" s="132">
        <f>Test!O110</f>
        <v>27</v>
      </c>
      <c r="N110" s="132">
        <f>Test!R110</f>
        <v>1862</v>
      </c>
      <c r="O110" s="45">
        <f>IFERROR(INDEX(属性对应量表位置!$G:$G,MATCH(阵容战力!M110,属性对应量表位置!$A:$A,0)),0)</f>
        <v>0.8</v>
      </c>
    </row>
    <row r="111" spans="1:15">
      <c r="A111" s="132">
        <f>Test!C111</f>
        <v>28</v>
      </c>
      <c r="B111" s="132">
        <f>Test!F111</f>
        <v>0</v>
      </c>
      <c r="C111" s="45">
        <f>IFERROR(INDEX(属性对应量表位置!$G:$G,MATCH(阵容战力!A111,属性对应量表位置!$A:$A,0)),0)</f>
        <v>0.8</v>
      </c>
      <c r="M111" s="132">
        <f>Test!O111</f>
        <v>28</v>
      </c>
      <c r="N111" s="132">
        <f>Test!R111</f>
        <v>0</v>
      </c>
      <c r="O111" s="45">
        <f>IFERROR(INDEX(属性对应量表位置!$G:$G,MATCH(阵容战力!M111,属性对应量表位置!$A:$A,0)),0)</f>
        <v>0.8</v>
      </c>
    </row>
    <row r="112" spans="1:15">
      <c r="A112" s="132">
        <f>Test!C112</f>
        <v>29</v>
      </c>
      <c r="B112" s="132">
        <f>Test!F112</f>
        <v>0</v>
      </c>
      <c r="C112" s="45">
        <f>IFERROR(INDEX(属性对应量表位置!$G:$G,MATCH(阵容战力!A112,属性对应量表位置!$A:$A,0)),0)</f>
        <v>0.8</v>
      </c>
      <c r="M112" s="132">
        <f>Test!O112</f>
        <v>29</v>
      </c>
      <c r="N112" s="132">
        <f>Test!R112</f>
        <v>0</v>
      </c>
      <c r="O112" s="45">
        <f>IFERROR(INDEX(属性对应量表位置!$G:$G,MATCH(阵容战力!M112,属性对应量表位置!$A:$A,0)),0)</f>
        <v>0.8</v>
      </c>
    </row>
    <row r="113" spans="1:15">
      <c r="A113" s="132">
        <f>Test!C113</f>
        <v>30</v>
      </c>
      <c r="B113" s="132">
        <f>Test!F113</f>
        <v>0</v>
      </c>
      <c r="C113" s="45">
        <f>IFERROR(INDEX(属性对应量表位置!$G:$G,MATCH(阵容战力!A113,属性对应量表位置!$A:$A,0)),0)</f>
        <v>0.8</v>
      </c>
      <c r="M113" s="132">
        <f>Test!O113</f>
        <v>30</v>
      </c>
      <c r="N113" s="132">
        <f>Test!R113</f>
        <v>0</v>
      </c>
      <c r="O113" s="45">
        <f>IFERROR(INDEX(属性对应量表位置!$G:$G,MATCH(阵容战力!M113,属性对应量表位置!$A:$A,0)),0)</f>
        <v>0.8</v>
      </c>
    </row>
    <row r="114" spans="1:15">
      <c r="A114" s="132">
        <f>Test!C114</f>
        <v>31</v>
      </c>
      <c r="B114" s="132">
        <f>Test!F114</f>
        <v>0</v>
      </c>
      <c r="C114" s="45">
        <f>IFERROR(INDEX(属性对应量表位置!$G:$G,MATCH(阵容战力!A114,属性对应量表位置!$A:$A,0)),0)</f>
        <v>0.8</v>
      </c>
      <c r="M114" s="132">
        <f>Test!O114</f>
        <v>31</v>
      </c>
      <c r="N114" s="132">
        <f>Test!R114</f>
        <v>0</v>
      </c>
      <c r="O114" s="45">
        <f>IFERROR(INDEX(属性对应量表位置!$G:$G,MATCH(阵容战力!M114,属性对应量表位置!$A:$A,0)),0)</f>
        <v>0.8</v>
      </c>
    </row>
    <row r="115" spans="1:15">
      <c r="A115" s="132">
        <f>Test!C115</f>
        <v>32</v>
      </c>
      <c r="B115" s="132">
        <f>Test!F115</f>
        <v>0</v>
      </c>
      <c r="C115" s="45">
        <f>IFERROR(INDEX(属性对应量表位置!$G:$G,MATCH(阵容战力!A115,属性对应量表位置!$A:$A,0)),0)</f>
        <v>0.6</v>
      </c>
      <c r="M115" s="132">
        <f>Test!O115</f>
        <v>32</v>
      </c>
      <c r="N115" s="132">
        <f>Test!R115</f>
        <v>0</v>
      </c>
      <c r="O115" s="45">
        <f>IFERROR(INDEX(属性对应量表位置!$G:$G,MATCH(阵容战力!M115,属性对应量表位置!$A:$A,0)),0)</f>
        <v>0.6</v>
      </c>
    </row>
    <row r="116" spans="1:15">
      <c r="A116" s="132">
        <f>Test!C116</f>
        <v>33</v>
      </c>
      <c r="B116" s="132">
        <f>Test!F116</f>
        <v>0</v>
      </c>
      <c r="C116" s="45">
        <f>IFERROR(INDEX(属性对应量表位置!$G:$G,MATCH(阵容战力!A116,属性对应量表位置!$A:$A,0)),0)</f>
        <v>0.6</v>
      </c>
      <c r="M116" s="132">
        <f>Test!O116</f>
        <v>33</v>
      </c>
      <c r="N116" s="132">
        <f>Test!R116</f>
        <v>0</v>
      </c>
      <c r="O116" s="45">
        <f>IFERROR(INDEX(属性对应量表位置!$G:$G,MATCH(阵容战力!M116,属性对应量表位置!$A:$A,0)),0)</f>
        <v>0.6</v>
      </c>
    </row>
    <row r="117" spans="1:15">
      <c r="A117" s="132">
        <f>Test!C117</f>
        <v>34</v>
      </c>
      <c r="B117" s="132">
        <f>Test!F117</f>
        <v>15000</v>
      </c>
      <c r="C117" s="45">
        <f>IFERROR(INDEX(属性对应量表位置!$G:$G,MATCH(阵容战力!A117,属性对应量表位置!$A:$A,0)),0)</f>
        <v>0.6</v>
      </c>
      <c r="M117" s="132">
        <f>Test!O117</f>
        <v>34</v>
      </c>
      <c r="N117" s="132">
        <f>Test!R117</f>
        <v>15000</v>
      </c>
      <c r="O117" s="45">
        <f>IFERROR(INDEX(属性对应量表位置!$G:$G,MATCH(阵容战力!M117,属性对应量表位置!$A:$A,0)),0)</f>
        <v>0.6</v>
      </c>
    </row>
    <row r="118" spans="1:15">
      <c r="A118" s="132">
        <f>Test!C118</f>
        <v>35</v>
      </c>
      <c r="B118" s="132">
        <f>Test!F118</f>
        <v>0</v>
      </c>
      <c r="C118" s="45">
        <f>IFERROR(INDEX(属性对应量表位置!$G:$G,MATCH(阵容战力!A118,属性对应量表位置!$A:$A,0)),0)</f>
        <v>0.6</v>
      </c>
      <c r="M118" s="132">
        <f>Test!O118</f>
        <v>35</v>
      </c>
      <c r="N118" s="132">
        <f>Test!R118</f>
        <v>0</v>
      </c>
      <c r="O118" s="45">
        <f>IFERROR(INDEX(属性对应量表位置!$G:$G,MATCH(阵容战力!M118,属性对应量表位置!$A:$A,0)),0)</f>
        <v>0.6</v>
      </c>
    </row>
    <row r="119" spans="1:15">
      <c r="A119" s="132">
        <f>Test!C119</f>
        <v>36</v>
      </c>
      <c r="B119" s="132">
        <f>Test!F119</f>
        <v>0</v>
      </c>
      <c r="C119" s="45">
        <f>IFERROR(INDEX(属性对应量表位置!$G:$G,MATCH(阵容战力!A119,属性对应量表位置!$A:$A,0)),0)</f>
        <v>0.6</v>
      </c>
      <c r="M119" s="132">
        <f>Test!O119</f>
        <v>36</v>
      </c>
      <c r="N119" s="132">
        <f>Test!R119</f>
        <v>0</v>
      </c>
      <c r="O119" s="45">
        <f>IFERROR(INDEX(属性对应量表位置!$G:$G,MATCH(阵容战力!M119,属性对应量表位置!$A:$A,0)),0)</f>
        <v>0.6</v>
      </c>
    </row>
    <row r="120" spans="1:15">
      <c r="A120" s="132">
        <f>Test!C120</f>
        <v>37</v>
      </c>
      <c r="B120" s="132">
        <f>Test!F120</f>
        <v>0</v>
      </c>
      <c r="C120" s="45">
        <f>IFERROR(INDEX(属性对应量表位置!$G:$G,MATCH(阵容战力!A120,属性对应量表位置!$A:$A,0)),0)</f>
        <v>0.6</v>
      </c>
      <c r="M120" s="132">
        <f>Test!O120</f>
        <v>37</v>
      </c>
      <c r="N120" s="132">
        <f>Test!R120</f>
        <v>0</v>
      </c>
      <c r="O120" s="45">
        <f>IFERROR(INDEX(属性对应量表位置!$G:$G,MATCH(阵容战力!M120,属性对应量表位置!$A:$A,0)),0)</f>
        <v>0.6</v>
      </c>
    </row>
    <row r="121" spans="1:15">
      <c r="A121" s="132">
        <f>Test!C121</f>
        <v>38</v>
      </c>
      <c r="B121" s="132">
        <f>Test!F121</f>
        <v>0</v>
      </c>
      <c r="C121" s="45">
        <f>IFERROR(INDEX(属性对应量表位置!$G:$G,MATCH(阵容战力!A121,属性对应量表位置!$A:$A,0)),0)</f>
        <v>0.6</v>
      </c>
      <c r="M121" s="132">
        <f>Test!O121</f>
        <v>38</v>
      </c>
      <c r="N121" s="132">
        <f>Test!R121</f>
        <v>0</v>
      </c>
      <c r="O121" s="45">
        <f>IFERROR(INDEX(属性对应量表位置!$G:$G,MATCH(阵容战力!M121,属性对应量表位置!$A:$A,0)),0)</f>
        <v>0.6</v>
      </c>
    </row>
    <row r="122" spans="1:15">
      <c r="A122" s="132">
        <f>Test!C122</f>
        <v>39</v>
      </c>
      <c r="B122" s="132">
        <f>Test!F122</f>
        <v>0</v>
      </c>
      <c r="C122" s="45">
        <f>IFERROR(INDEX(属性对应量表位置!$G:$G,MATCH(阵容战力!A122,属性对应量表位置!$A:$A,0)),0)</f>
        <v>0.6</v>
      </c>
      <c r="M122" s="132">
        <f>Test!O122</f>
        <v>39</v>
      </c>
      <c r="N122" s="132">
        <f>Test!R122</f>
        <v>0</v>
      </c>
      <c r="O122" s="45">
        <f>IFERROR(INDEX(属性对应量表位置!$G:$G,MATCH(阵容战力!M122,属性对应量表位置!$A:$A,0)),0)</f>
        <v>0.6</v>
      </c>
    </row>
    <row r="123" spans="1:15">
      <c r="A123" s="132">
        <f>Test!C123</f>
        <v>0</v>
      </c>
      <c r="B123" s="132">
        <f>Test!F123</f>
        <v>0</v>
      </c>
      <c r="C123" s="45">
        <f>IFERROR(INDEX(属性对应量表位置!$G:$G,MATCH(阵容战力!A123,属性对应量表位置!$A:$A,0)),0)</f>
        <v>0</v>
      </c>
      <c r="M123" s="132">
        <f>Test!O123</f>
        <v>0</v>
      </c>
      <c r="N123" s="132">
        <f>Test!R123</f>
        <v>0</v>
      </c>
      <c r="O123" s="45">
        <f>IFERROR(INDEX(属性对应量表位置!$G:$G,MATCH(阵容战力!M123,属性对应量表位置!$A:$A,0)),0)</f>
        <v>0</v>
      </c>
    </row>
    <row r="124" spans="1:15">
      <c r="A124" s="132">
        <f>Test!C124</f>
        <v>0</v>
      </c>
      <c r="B124" s="132">
        <f>Test!F124</f>
        <v>0</v>
      </c>
      <c r="C124" s="45">
        <f>IFERROR(INDEX(属性对应量表位置!$G:$G,MATCH(阵容战力!A124,属性对应量表位置!$A:$A,0)),0)</f>
        <v>0</v>
      </c>
      <c r="M124" s="132">
        <f>Test!O124</f>
        <v>0</v>
      </c>
      <c r="N124" s="132">
        <f>Test!R124</f>
        <v>0</v>
      </c>
      <c r="O124" s="45">
        <f>IFERROR(INDEX(属性对应量表位置!$G:$G,MATCH(阵容战力!M124,属性对应量表位置!$A:$A,0)),0)</f>
        <v>0</v>
      </c>
    </row>
    <row r="125" spans="1:15">
      <c r="A125" s="132">
        <f>Test!C125</f>
        <v>0</v>
      </c>
      <c r="B125" s="132">
        <f>Test!F125</f>
        <v>0</v>
      </c>
      <c r="C125" s="45">
        <f>IFERROR(INDEX(属性对应量表位置!$G:$G,MATCH(阵容战力!A125,属性对应量表位置!$A:$A,0)),0)</f>
        <v>0</v>
      </c>
      <c r="M125" s="132">
        <f>Test!O125</f>
        <v>0</v>
      </c>
      <c r="N125" s="132">
        <f>Test!R125</f>
        <v>0</v>
      </c>
      <c r="O125" s="45">
        <f>IFERROR(INDEX(属性对应量表位置!$G:$G,MATCH(阵容战力!M125,属性对应量表位置!$A:$A,0)),0)</f>
        <v>0</v>
      </c>
    </row>
    <row r="130" ht="15" spans="1:25">
      <c r="A130" s="146">
        <v>8</v>
      </c>
      <c r="M130" s="146">
        <v>9</v>
      </c>
      <c r="Y130" s="146">
        <v>10</v>
      </c>
    </row>
    <row r="131" ht="14.25" spans="1:26">
      <c r="A131" t="s">
        <v>29</v>
      </c>
      <c r="B131">
        <f>IF(Test!B132&gt;0,Test!B132,$C$2)</f>
        <v>33004</v>
      </c>
      <c r="M131" t="s">
        <v>29</v>
      </c>
      <c r="N131">
        <f>IF(Test!N132&gt;0,Test!N132,$C$2)</f>
        <v>14002</v>
      </c>
      <c r="Y131" t="s">
        <v>29</v>
      </c>
      <c r="Z131">
        <f>IF(Test!Z132&gt;0,Test!Z132,$C$2)</f>
        <v>52980</v>
      </c>
    </row>
    <row r="132" spans="1:26">
      <c r="A132" s="45" t="s">
        <v>175</v>
      </c>
      <c r="B132" s="45">
        <f>ROUNDDOWN(B131/10000,0)</f>
        <v>3</v>
      </c>
      <c r="M132" s="45" t="s">
        <v>175</v>
      </c>
      <c r="N132" s="45">
        <f>ROUNDDOWN(N131/10000,0)</f>
        <v>1</v>
      </c>
      <c r="Y132" s="45" t="s">
        <v>175</v>
      </c>
      <c r="Z132" s="45">
        <f>ROUNDDOWN(Z131/10000,0)</f>
        <v>5</v>
      </c>
    </row>
    <row r="134" spans="1:26">
      <c r="A134" s="45" t="s">
        <v>176</v>
      </c>
      <c r="B134" s="151">
        <f>ROUNDDOWN(SUMPRODUCT(B136:B139,C136:C139)*(1+B140*C140+SUMPRODUCT(B141:B165,C141:C165)/10000-SUM($L$2:$L$4)),0)</f>
        <v>1295335</v>
      </c>
      <c r="M134" s="45" t="s">
        <v>176</v>
      </c>
      <c r="N134" s="151">
        <f>ROUNDDOWN(SUMPRODUCT(N136:N139,O136:O139)*(1+N140*O140+SUMPRODUCT(N141:N165,O141:O165)/10000-SUM($L$2:$L$4)),0)</f>
        <v>1294593</v>
      </c>
      <c r="Y134" s="45" t="s">
        <v>176</v>
      </c>
      <c r="Z134" s="151">
        <f>ROUNDDOWN(SUMPRODUCT(Z136:Z139,AA136:AA139)*(1+Z140*AA140+SUMPRODUCT(Z141:Z165,AA141:AA165)/10000-SUM($L$2:$L$4)),0)</f>
        <v>1224348</v>
      </c>
    </row>
    <row r="135" spans="1:27">
      <c r="A135" s="132" t="s">
        <v>177</v>
      </c>
      <c r="B135" s="131" t="s">
        <v>178</v>
      </c>
      <c r="C135" s="45" t="s">
        <v>179</v>
      </c>
      <c r="M135" s="132" t="s">
        <v>177</v>
      </c>
      <c r="N135" s="131" t="s">
        <v>178</v>
      </c>
      <c r="O135" s="45" t="s">
        <v>179</v>
      </c>
      <c r="Y135" s="132" t="s">
        <v>177</v>
      </c>
      <c r="Z135" s="131" t="s">
        <v>178</v>
      </c>
      <c r="AA135" s="45" t="s">
        <v>179</v>
      </c>
    </row>
    <row r="136" spans="1:27">
      <c r="A136" s="132">
        <f>Test!C136</f>
        <v>1</v>
      </c>
      <c r="B136" s="132">
        <f>Test!F136</f>
        <v>73831</v>
      </c>
      <c r="C136" s="45">
        <f>IFERROR(INDEX(属性对应量表位置!$G:$G,MATCH(阵容战力!A136,属性对应量表位置!$A:$A,0)),0)</f>
        <v>3</v>
      </c>
      <c r="M136" s="132">
        <f>Test!O136</f>
        <v>1</v>
      </c>
      <c r="N136" s="132">
        <f>Test!R136</f>
        <v>70663</v>
      </c>
      <c r="O136" s="45">
        <f>IFERROR(INDEX(属性对应量表位置!$G:$G,MATCH(阵容战力!M136,属性对应量表位置!$A:$A,0)),0)</f>
        <v>3</v>
      </c>
      <c r="Y136" s="132">
        <f>Test!AA136</f>
        <v>1</v>
      </c>
      <c r="Z136" s="132">
        <f>Test!AD136</f>
        <v>75448</v>
      </c>
      <c r="AA136" s="45">
        <f>IFERROR(INDEX(属性对应量表位置!$G:$G,MATCH(阵容战力!Y136,属性对应量表位置!$A:$A,0)),0)</f>
        <v>3</v>
      </c>
    </row>
    <row r="137" spans="1:27">
      <c r="A137" s="132">
        <f>Test!C137</f>
        <v>2</v>
      </c>
      <c r="B137" s="132">
        <f>Test!F137</f>
        <v>538445</v>
      </c>
      <c r="C137" s="45">
        <f>IFERROR(INDEX(属性对应量表位置!$G:$G,MATCH(阵容战力!A137,属性对应量表位置!$A:$A,0)),0)</f>
        <v>0.4</v>
      </c>
      <c r="M137" s="132">
        <f>Test!O137</f>
        <v>2</v>
      </c>
      <c r="N137" s="132">
        <f>Test!R137</f>
        <v>560525</v>
      </c>
      <c r="O137" s="45">
        <f>IFERROR(INDEX(属性对应量表位置!$G:$G,MATCH(阵容战力!M137,属性对应量表位置!$A:$A,0)),0)</f>
        <v>0.4</v>
      </c>
      <c r="Y137" s="132">
        <f>Test!AA137</f>
        <v>2</v>
      </c>
      <c r="Z137" s="132">
        <f>Test!AD137</f>
        <v>536126</v>
      </c>
      <c r="AA137" s="45">
        <f>IFERROR(INDEX(属性对应量表位置!$G:$G,MATCH(阵容战力!Y137,属性对应量表位置!$A:$A,0)),0)</f>
        <v>0.4</v>
      </c>
    </row>
    <row r="138" spans="1:27">
      <c r="A138" s="132">
        <f>Test!C138</f>
        <v>5</v>
      </c>
      <c r="B138" s="132">
        <f>Test!F138</f>
        <v>36145</v>
      </c>
      <c r="C138" s="45">
        <f>IFERROR(INDEX(属性对应量表位置!$G:$G,MATCH(阵容战力!A138,属性对应量表位置!$A:$A,0)),0)</f>
        <v>3</v>
      </c>
      <c r="M138" s="132">
        <f>Test!O138</f>
        <v>5</v>
      </c>
      <c r="N138" s="132">
        <f>Test!R138</f>
        <v>35451</v>
      </c>
      <c r="O138" s="45">
        <f>IFERROR(INDEX(属性对应量表位置!$G:$G,MATCH(阵容战力!M138,属性对应量表位置!$A:$A,0)),0)</f>
        <v>3</v>
      </c>
      <c r="Y138" s="132">
        <f>Test!AA138</f>
        <v>5</v>
      </c>
      <c r="Z138" s="132">
        <f>Test!AD138</f>
        <v>34533</v>
      </c>
      <c r="AA138" s="45">
        <f>IFERROR(INDEX(属性对应量表位置!$G:$G,MATCH(阵容战力!Y138,属性对应量表位置!$A:$A,0)),0)</f>
        <v>3</v>
      </c>
    </row>
    <row r="139" spans="1:27">
      <c r="A139" s="132">
        <f>Test!C139</f>
        <v>6</v>
      </c>
      <c r="B139" s="132">
        <f>Test!F139</f>
        <v>34692</v>
      </c>
      <c r="C139" s="45">
        <f>IFERROR(INDEX(属性对应量表位置!$G:$G,MATCH(阵容战力!A139,属性对应量表位置!$A:$A,0)),0)</f>
        <v>3</v>
      </c>
      <c r="M139" s="132">
        <f>Test!O139</f>
        <v>6</v>
      </c>
      <c r="N139" s="132">
        <f>Test!R139</f>
        <v>36576</v>
      </c>
      <c r="O139" s="45">
        <f>IFERROR(INDEX(属性对应量表位置!$G:$G,MATCH(阵容战力!M139,属性对应量表位置!$A:$A,0)),0)</f>
        <v>3</v>
      </c>
      <c r="Y139" s="132">
        <f>Test!AA139</f>
        <v>6</v>
      </c>
      <c r="Z139" s="132">
        <f>Test!AD139</f>
        <v>36056</v>
      </c>
      <c r="AA139" s="45">
        <f>IFERROR(INDEX(属性对应量表位置!$G:$G,MATCH(阵容战力!Y139,属性对应量表位置!$A:$A,0)),0)</f>
        <v>3</v>
      </c>
    </row>
    <row r="140" spans="1:27">
      <c r="A140" s="132">
        <f>Test!C140</f>
        <v>4</v>
      </c>
      <c r="B140" s="132">
        <f>Test!F140</f>
        <v>110</v>
      </c>
      <c r="C140" s="45">
        <f>IFERROR(INDEX(属性对应量表位置!$G:$G,MATCH(阵容战力!A140,属性对应量表位置!$A:$A,0)),0)</f>
        <v>0.0005</v>
      </c>
      <c r="M140" s="132">
        <f>Test!O140</f>
        <v>4</v>
      </c>
      <c r="N140" s="132">
        <f>Test!R140</f>
        <v>150</v>
      </c>
      <c r="O140" s="45">
        <f>IFERROR(INDEX(属性对应量表位置!$G:$G,MATCH(阵容战力!M140,属性对应量表位置!$A:$A,0)),0)</f>
        <v>0.0005</v>
      </c>
      <c r="Y140" s="132">
        <f>Test!AA140</f>
        <v>4</v>
      </c>
      <c r="Z140" s="132">
        <f>Test!AD140</f>
        <v>113</v>
      </c>
      <c r="AA140" s="45">
        <f>IFERROR(INDEX(属性对应量表位置!$G:$G,MATCH(阵容战力!Y140,属性对应量表位置!$A:$A,0)),0)</f>
        <v>0.0005</v>
      </c>
    </row>
    <row r="141" spans="1:27">
      <c r="A141" s="132">
        <f>Test!C141</f>
        <v>18</v>
      </c>
      <c r="B141" s="132">
        <f>Test!F141</f>
        <v>11460</v>
      </c>
      <c r="C141" s="45">
        <f>IFERROR(INDEX(属性对应量表位置!$G:$G,MATCH(阵容战力!A141,属性对应量表位置!$A:$A,0)),0)</f>
        <v>0.5</v>
      </c>
      <c r="M141" s="132">
        <f>Test!O141</f>
        <v>18</v>
      </c>
      <c r="N141" s="132">
        <f>Test!R141</f>
        <v>11460</v>
      </c>
      <c r="O141" s="45">
        <f>IFERROR(INDEX(属性对应量表位置!$G:$G,MATCH(阵容战力!M141,属性对应量表位置!$A:$A,0)),0)</f>
        <v>0.5</v>
      </c>
      <c r="Y141" s="132">
        <f>Test!AA141</f>
        <v>18</v>
      </c>
      <c r="Z141" s="132">
        <f>Test!AD141</f>
        <v>11460</v>
      </c>
      <c r="AA141" s="45">
        <f>IFERROR(INDEX(属性对应量表位置!$G:$G,MATCH(阵容战力!Y141,属性对应量表位置!$A:$A,0)),0)</f>
        <v>0.5</v>
      </c>
    </row>
    <row r="142" spans="1:27">
      <c r="A142" s="132">
        <f>Test!C142</f>
        <v>19</v>
      </c>
      <c r="B142" s="132">
        <f>Test!F142</f>
        <v>1660</v>
      </c>
      <c r="C142" s="45">
        <f>IFERROR(INDEX(属性对应量表位置!$G:$G,MATCH(阵容战力!A142,属性对应量表位置!$A:$A,0)),0)</f>
        <v>0.5</v>
      </c>
      <c r="M142" s="132">
        <f>Test!O142</f>
        <v>19</v>
      </c>
      <c r="N142" s="132">
        <f>Test!R142</f>
        <v>1660</v>
      </c>
      <c r="O142" s="45">
        <f>IFERROR(INDEX(属性对应量表位置!$G:$G,MATCH(阵容战力!M142,属性对应量表位置!$A:$A,0)),0)</f>
        <v>0.5</v>
      </c>
      <c r="Y142" s="132">
        <f>Test!AA142</f>
        <v>19</v>
      </c>
      <c r="Z142" s="132">
        <f>Test!AD142</f>
        <v>1660</v>
      </c>
      <c r="AA142" s="45">
        <f>IFERROR(INDEX(属性对应量表位置!$G:$G,MATCH(阵容战力!Y142,属性对应量表位置!$A:$A,0)),0)</f>
        <v>0.5</v>
      </c>
    </row>
    <row r="143" spans="1:27">
      <c r="A143" s="132">
        <f>Test!C143</f>
        <v>20</v>
      </c>
      <c r="B143" s="132">
        <f>Test!F143</f>
        <v>3660</v>
      </c>
      <c r="C143" s="45">
        <f>IFERROR(INDEX(属性对应量表位置!$G:$G,MATCH(阵容战力!A143,属性对应量表位置!$A:$A,0)),0)</f>
        <v>0.5</v>
      </c>
      <c r="M143" s="132">
        <f>Test!O143</f>
        <v>20</v>
      </c>
      <c r="N143" s="132">
        <f>Test!R143</f>
        <v>2660</v>
      </c>
      <c r="O143" s="45">
        <f>IFERROR(INDEX(属性对应量表位置!$G:$G,MATCH(阵容战力!M143,属性对应量表位置!$A:$A,0)),0)</f>
        <v>0.5</v>
      </c>
      <c r="Y143" s="132">
        <f>Test!AA143</f>
        <v>20</v>
      </c>
      <c r="Z143" s="132">
        <f>Test!AD143</f>
        <v>3660</v>
      </c>
      <c r="AA143" s="45">
        <f>IFERROR(INDEX(属性对应量表位置!$G:$G,MATCH(阵容战力!Y143,属性对应量表位置!$A:$A,0)),0)</f>
        <v>0.5</v>
      </c>
    </row>
    <row r="144" spans="1:27">
      <c r="A144" s="132">
        <f>Test!C144</f>
        <v>21</v>
      </c>
      <c r="B144" s="132">
        <f>Test!F144</f>
        <v>2160</v>
      </c>
      <c r="C144" s="45">
        <f>IFERROR(INDEX(属性对应量表位置!$G:$G,MATCH(阵容战力!A144,属性对应量表位置!$A:$A,0)),0)</f>
        <v>0.5</v>
      </c>
      <c r="M144" s="132">
        <f>Test!O144</f>
        <v>21</v>
      </c>
      <c r="N144" s="132">
        <f>Test!R144</f>
        <v>3160</v>
      </c>
      <c r="O144" s="45">
        <f>IFERROR(INDEX(属性对应量表位置!$G:$G,MATCH(阵容战力!M144,属性对应量表位置!$A:$A,0)),0)</f>
        <v>0.5</v>
      </c>
      <c r="Y144" s="132">
        <f>Test!AA144</f>
        <v>21</v>
      </c>
      <c r="Z144" s="132">
        <f>Test!AD144</f>
        <v>2160</v>
      </c>
      <c r="AA144" s="45">
        <f>IFERROR(INDEX(属性对应量表位置!$G:$G,MATCH(阵容战力!Y144,属性对应量表位置!$A:$A,0)),0)</f>
        <v>0.5</v>
      </c>
    </row>
    <row r="145" spans="1:27">
      <c r="A145" s="132">
        <f>Test!C145</f>
        <v>22</v>
      </c>
      <c r="B145" s="132">
        <f>Test!F145</f>
        <v>360</v>
      </c>
      <c r="C145" s="45">
        <f>IFERROR(INDEX(属性对应量表位置!$G:$G,MATCH(阵容战力!A145,属性对应量表位置!$A:$A,0)),0)</f>
        <v>0.6</v>
      </c>
      <c r="M145" s="132">
        <f>Test!O145</f>
        <v>22</v>
      </c>
      <c r="N145" s="132">
        <f>Test!R145</f>
        <v>360</v>
      </c>
      <c r="O145" s="45">
        <f>IFERROR(INDEX(属性对应量表位置!$G:$G,MATCH(阵容战力!M145,属性对应量表位置!$A:$A,0)),0)</f>
        <v>0.6</v>
      </c>
      <c r="Y145" s="132">
        <f>Test!AA145</f>
        <v>22</v>
      </c>
      <c r="Z145" s="132">
        <f>Test!AD145</f>
        <v>360</v>
      </c>
      <c r="AA145" s="45">
        <f>IFERROR(INDEX(属性对应量表位置!$G:$G,MATCH(阵容战力!Y145,属性对应量表位置!$A:$A,0)),0)</f>
        <v>0.6</v>
      </c>
    </row>
    <row r="146" spans="1:27">
      <c r="A146" s="132">
        <f>Test!C146</f>
        <v>23</v>
      </c>
      <c r="B146" s="132">
        <f>Test!F146</f>
        <v>360</v>
      </c>
      <c r="C146" s="45">
        <f>IFERROR(INDEX(属性对应量表位置!$G:$G,MATCH(阵容战力!A146,属性对应量表位置!$A:$A,0)),0)</f>
        <v>0.6</v>
      </c>
      <c r="M146" s="132">
        <f>Test!O146</f>
        <v>23</v>
      </c>
      <c r="N146" s="132">
        <f>Test!R146</f>
        <v>1860</v>
      </c>
      <c r="O146" s="45">
        <f>IFERROR(INDEX(属性对应量表位置!$G:$G,MATCH(阵容战力!M146,属性对应量表位置!$A:$A,0)),0)</f>
        <v>0.6</v>
      </c>
      <c r="Y146" s="132">
        <f>Test!AA146</f>
        <v>23</v>
      </c>
      <c r="Z146" s="132">
        <f>Test!AD146</f>
        <v>360</v>
      </c>
      <c r="AA146" s="45">
        <f>IFERROR(INDEX(属性对应量表位置!$G:$G,MATCH(阵容战力!Y146,属性对应量表位置!$A:$A,0)),0)</f>
        <v>0.6</v>
      </c>
    </row>
    <row r="147" spans="1:27">
      <c r="A147" s="132">
        <f>Test!C147</f>
        <v>24</v>
      </c>
      <c r="B147" s="132">
        <f>Test!F147</f>
        <v>180</v>
      </c>
      <c r="C147" s="45">
        <f>IFERROR(INDEX(属性对应量表位置!$G:$G,MATCH(阵容战力!A147,属性对应量表位置!$A:$A,0)),0)</f>
        <v>0.6</v>
      </c>
      <c r="M147" s="132">
        <f>Test!O147</f>
        <v>24</v>
      </c>
      <c r="N147" s="132">
        <f>Test!R147</f>
        <v>180</v>
      </c>
      <c r="O147" s="45">
        <f>IFERROR(INDEX(属性对应量表位置!$G:$G,MATCH(阵容战力!M147,属性对应量表位置!$A:$A,0)),0)</f>
        <v>0.6</v>
      </c>
      <c r="Y147" s="132">
        <f>Test!AA147</f>
        <v>24</v>
      </c>
      <c r="Z147" s="132">
        <f>Test!AD147</f>
        <v>180</v>
      </c>
      <c r="AA147" s="45">
        <f>IFERROR(INDEX(属性对应量表位置!$G:$G,MATCH(阵容战力!Y147,属性对应量表位置!$A:$A,0)),0)</f>
        <v>0.6</v>
      </c>
    </row>
    <row r="148" spans="1:27">
      <c r="A148" s="132">
        <f>Test!C148</f>
        <v>25</v>
      </c>
      <c r="B148" s="132">
        <f>Test!F148</f>
        <v>180</v>
      </c>
      <c r="C148" s="45">
        <f>IFERROR(INDEX(属性对应量表位置!$G:$G,MATCH(阵容战力!A148,属性对应量表位置!$A:$A,0)),0)</f>
        <v>0.6</v>
      </c>
      <c r="M148" s="132">
        <f>Test!O148</f>
        <v>25</v>
      </c>
      <c r="N148" s="132">
        <f>Test!R148</f>
        <v>180</v>
      </c>
      <c r="O148" s="45">
        <f>IFERROR(INDEX(属性对应量表位置!$G:$G,MATCH(阵容战力!M148,属性对应量表位置!$A:$A,0)),0)</f>
        <v>0.6</v>
      </c>
      <c r="Y148" s="132">
        <f>Test!AA148</f>
        <v>25</v>
      </c>
      <c r="Z148" s="132">
        <f>Test!AD148</f>
        <v>180</v>
      </c>
      <c r="AA148" s="45">
        <f>IFERROR(INDEX(属性对应量表位置!$G:$G,MATCH(阵容战力!Y148,属性对应量表位置!$A:$A,0)),0)</f>
        <v>0.6</v>
      </c>
    </row>
    <row r="149" spans="1:27">
      <c r="A149" s="132">
        <f>Test!C149</f>
        <v>26</v>
      </c>
      <c r="B149" s="132">
        <f>Test!F149</f>
        <v>1862</v>
      </c>
      <c r="C149" s="45">
        <f>IFERROR(INDEX(属性对应量表位置!$G:$G,MATCH(阵容战力!A149,属性对应量表位置!$A:$A,0)),0)</f>
        <v>0.8</v>
      </c>
      <c r="M149" s="132">
        <f>Test!O149</f>
        <v>26</v>
      </c>
      <c r="N149" s="132">
        <f>Test!R149</f>
        <v>1862</v>
      </c>
      <c r="O149" s="45">
        <f>IFERROR(INDEX(属性对应量表位置!$G:$G,MATCH(阵容战力!M149,属性对应量表位置!$A:$A,0)),0)</f>
        <v>0.8</v>
      </c>
      <c r="Y149" s="132">
        <f>Test!AA149</f>
        <v>26</v>
      </c>
      <c r="Z149" s="132">
        <f>Test!AD149</f>
        <v>1862</v>
      </c>
      <c r="AA149" s="45">
        <f>IFERROR(INDEX(属性对应量表位置!$G:$G,MATCH(阵容战力!Y149,属性对应量表位置!$A:$A,0)),0)</f>
        <v>0.8</v>
      </c>
    </row>
    <row r="150" spans="1:27">
      <c r="A150" s="132">
        <f>Test!C150</f>
        <v>27</v>
      </c>
      <c r="B150" s="132">
        <f>Test!F150</f>
        <v>1862</v>
      </c>
      <c r="C150" s="45">
        <f>IFERROR(INDEX(属性对应量表位置!$G:$G,MATCH(阵容战力!A150,属性对应量表位置!$A:$A,0)),0)</f>
        <v>0.8</v>
      </c>
      <c r="M150" s="132">
        <f>Test!O150</f>
        <v>27</v>
      </c>
      <c r="N150" s="132">
        <f>Test!R150</f>
        <v>1862</v>
      </c>
      <c r="O150" s="45">
        <f>IFERROR(INDEX(属性对应量表位置!$G:$G,MATCH(阵容战力!M150,属性对应量表位置!$A:$A,0)),0)</f>
        <v>0.8</v>
      </c>
      <c r="Y150" s="132">
        <f>Test!AA150</f>
        <v>27</v>
      </c>
      <c r="Z150" s="132">
        <f>Test!AD150</f>
        <v>1862</v>
      </c>
      <c r="AA150" s="45">
        <f>IFERROR(INDEX(属性对应量表位置!$G:$G,MATCH(阵容战力!Y150,属性对应量表位置!$A:$A,0)),0)</f>
        <v>0.8</v>
      </c>
    </row>
    <row r="151" spans="1:27">
      <c r="A151" s="132">
        <f>Test!C151</f>
        <v>28</v>
      </c>
      <c r="B151" s="132">
        <f>Test!F151</f>
        <v>1500</v>
      </c>
      <c r="C151" s="45">
        <f>IFERROR(INDEX(属性对应量表位置!$G:$G,MATCH(阵容战力!A151,属性对应量表位置!$A:$A,0)),0)</f>
        <v>0.8</v>
      </c>
      <c r="M151" s="132">
        <f>Test!O151</f>
        <v>28</v>
      </c>
      <c r="N151" s="132">
        <f>Test!R151</f>
        <v>0</v>
      </c>
      <c r="O151" s="45">
        <f>IFERROR(INDEX(属性对应量表位置!$G:$G,MATCH(阵容战力!M151,属性对应量表位置!$A:$A,0)),0)</f>
        <v>0.8</v>
      </c>
      <c r="Y151" s="132">
        <f>Test!AA151</f>
        <v>28</v>
      </c>
      <c r="Z151" s="132">
        <f>Test!AD151</f>
        <v>0</v>
      </c>
      <c r="AA151" s="45">
        <f>IFERROR(INDEX(属性对应量表位置!$G:$G,MATCH(阵容战力!Y151,属性对应量表位置!$A:$A,0)),0)</f>
        <v>0.8</v>
      </c>
    </row>
    <row r="152" spans="1:27">
      <c r="A152" s="132">
        <f>Test!C152</f>
        <v>29</v>
      </c>
      <c r="B152" s="132">
        <f>Test!F152</f>
        <v>0</v>
      </c>
      <c r="C152" s="45">
        <f>IFERROR(INDEX(属性对应量表位置!$G:$G,MATCH(阵容战力!A152,属性对应量表位置!$A:$A,0)),0)</f>
        <v>0.8</v>
      </c>
      <c r="M152" s="132">
        <f>Test!O152</f>
        <v>29</v>
      </c>
      <c r="N152" s="132">
        <f>Test!R152</f>
        <v>0</v>
      </c>
      <c r="O152" s="45">
        <f>IFERROR(INDEX(属性对应量表位置!$G:$G,MATCH(阵容战力!M152,属性对应量表位置!$A:$A,0)),0)</f>
        <v>0.8</v>
      </c>
      <c r="Y152" s="132">
        <f>Test!AA152</f>
        <v>29</v>
      </c>
      <c r="Z152" s="132">
        <f>Test!AD152</f>
        <v>0</v>
      </c>
      <c r="AA152" s="45">
        <f>IFERROR(INDEX(属性对应量表位置!$G:$G,MATCH(阵容战力!Y152,属性对应量表位置!$A:$A,0)),0)</f>
        <v>0.8</v>
      </c>
    </row>
    <row r="153" spans="1:27">
      <c r="A153" s="132">
        <f>Test!C153</f>
        <v>30</v>
      </c>
      <c r="B153" s="132">
        <f>Test!F153</f>
        <v>0</v>
      </c>
      <c r="C153" s="45">
        <f>IFERROR(INDEX(属性对应量表位置!$G:$G,MATCH(阵容战力!A153,属性对应量表位置!$A:$A,0)),0)</f>
        <v>0.8</v>
      </c>
      <c r="M153" s="132">
        <f>Test!O153</f>
        <v>30</v>
      </c>
      <c r="N153" s="132">
        <f>Test!R153</f>
        <v>0</v>
      </c>
      <c r="O153" s="45">
        <f>IFERROR(INDEX(属性对应量表位置!$G:$G,MATCH(阵容战力!M153,属性对应量表位置!$A:$A,0)),0)</f>
        <v>0.8</v>
      </c>
      <c r="Y153" s="132">
        <f>Test!AA153</f>
        <v>30</v>
      </c>
      <c r="Z153" s="132">
        <f>Test!AD153</f>
        <v>0</v>
      </c>
      <c r="AA153" s="45">
        <f>IFERROR(INDEX(属性对应量表位置!$G:$G,MATCH(阵容战力!Y153,属性对应量表位置!$A:$A,0)),0)</f>
        <v>0.8</v>
      </c>
    </row>
    <row r="154" spans="1:27">
      <c r="A154" s="132">
        <f>Test!C154</f>
        <v>31</v>
      </c>
      <c r="B154" s="132">
        <f>Test!F154</f>
        <v>0</v>
      </c>
      <c r="C154" s="45">
        <f>IFERROR(INDEX(属性对应量表位置!$G:$G,MATCH(阵容战力!A154,属性对应量表位置!$A:$A,0)),0)</f>
        <v>0.8</v>
      </c>
      <c r="M154" s="132">
        <f>Test!O154</f>
        <v>31</v>
      </c>
      <c r="N154" s="132">
        <f>Test!R154</f>
        <v>0</v>
      </c>
      <c r="O154" s="45">
        <f>IFERROR(INDEX(属性对应量表位置!$G:$G,MATCH(阵容战力!M154,属性对应量表位置!$A:$A,0)),0)</f>
        <v>0.8</v>
      </c>
      <c r="Y154" s="132">
        <f>Test!AA154</f>
        <v>31</v>
      </c>
      <c r="Z154" s="132">
        <f>Test!AD154</f>
        <v>0</v>
      </c>
      <c r="AA154" s="45">
        <f>IFERROR(INDEX(属性对应量表位置!$G:$G,MATCH(阵容战力!Y154,属性对应量表位置!$A:$A,0)),0)</f>
        <v>0.8</v>
      </c>
    </row>
    <row r="155" spans="1:27">
      <c r="A155" s="132">
        <f>Test!C155</f>
        <v>32</v>
      </c>
      <c r="B155" s="132">
        <f>Test!F155</f>
        <v>0</v>
      </c>
      <c r="C155" s="45">
        <f>IFERROR(INDEX(属性对应量表位置!$G:$G,MATCH(阵容战力!A155,属性对应量表位置!$A:$A,0)),0)</f>
        <v>0.6</v>
      </c>
      <c r="M155" s="132">
        <f>Test!O155</f>
        <v>32</v>
      </c>
      <c r="N155" s="132">
        <f>Test!R155</f>
        <v>0</v>
      </c>
      <c r="O155" s="45">
        <f>IFERROR(INDEX(属性对应量表位置!$G:$G,MATCH(阵容战力!M155,属性对应量表位置!$A:$A,0)),0)</f>
        <v>0.6</v>
      </c>
      <c r="Y155" s="132">
        <f>Test!AA155</f>
        <v>32</v>
      </c>
      <c r="Z155" s="132">
        <f>Test!AD155</f>
        <v>0</v>
      </c>
      <c r="AA155" s="45">
        <f>IFERROR(INDEX(属性对应量表位置!$G:$G,MATCH(阵容战力!Y155,属性对应量表位置!$A:$A,0)),0)</f>
        <v>0.6</v>
      </c>
    </row>
    <row r="156" spans="1:27">
      <c r="A156" s="132">
        <f>Test!C156</f>
        <v>33</v>
      </c>
      <c r="B156" s="132">
        <f>Test!F156</f>
        <v>0</v>
      </c>
      <c r="C156" s="45">
        <f>IFERROR(INDEX(属性对应量表位置!$G:$G,MATCH(阵容战力!A156,属性对应量表位置!$A:$A,0)),0)</f>
        <v>0.6</v>
      </c>
      <c r="M156" s="132">
        <f>Test!O156</f>
        <v>33</v>
      </c>
      <c r="N156" s="132">
        <f>Test!R156</f>
        <v>0</v>
      </c>
      <c r="O156" s="45">
        <f>IFERROR(INDEX(属性对应量表位置!$G:$G,MATCH(阵容战力!M156,属性对应量表位置!$A:$A,0)),0)</f>
        <v>0.6</v>
      </c>
      <c r="Y156" s="132">
        <f>Test!AA156</f>
        <v>33</v>
      </c>
      <c r="Z156" s="132">
        <f>Test!AD156</f>
        <v>0</v>
      </c>
      <c r="AA156" s="45">
        <f>IFERROR(INDEX(属性对应量表位置!$G:$G,MATCH(阵容战力!Y156,属性对应量表位置!$A:$A,0)),0)</f>
        <v>0.6</v>
      </c>
    </row>
    <row r="157" spans="1:27">
      <c r="A157" s="132">
        <f>Test!C157</f>
        <v>34</v>
      </c>
      <c r="B157" s="132">
        <f>Test!F157</f>
        <v>15000</v>
      </c>
      <c r="C157" s="45">
        <f>IFERROR(INDEX(属性对应量表位置!$G:$G,MATCH(阵容战力!A157,属性对应量表位置!$A:$A,0)),0)</f>
        <v>0.6</v>
      </c>
      <c r="M157" s="132">
        <f>Test!O157</f>
        <v>34</v>
      </c>
      <c r="N157" s="132">
        <f>Test!R157</f>
        <v>15000</v>
      </c>
      <c r="O157" s="45">
        <f>IFERROR(INDEX(属性对应量表位置!$G:$G,MATCH(阵容战力!M157,属性对应量表位置!$A:$A,0)),0)</f>
        <v>0.6</v>
      </c>
      <c r="Y157" s="132">
        <f>Test!AA157</f>
        <v>34</v>
      </c>
      <c r="Z157" s="132">
        <f>Test!AD157</f>
        <v>15000</v>
      </c>
      <c r="AA157" s="45">
        <f>IFERROR(INDEX(属性对应量表位置!$G:$G,MATCH(阵容战力!Y157,属性对应量表位置!$A:$A,0)),0)</f>
        <v>0.6</v>
      </c>
    </row>
    <row r="158" spans="1:27">
      <c r="A158" s="132">
        <f>Test!C158</f>
        <v>35</v>
      </c>
      <c r="B158" s="132">
        <f>Test!F158</f>
        <v>0</v>
      </c>
      <c r="C158" s="45">
        <f>IFERROR(INDEX(属性对应量表位置!$G:$G,MATCH(阵容战力!A158,属性对应量表位置!$A:$A,0)),0)</f>
        <v>0.6</v>
      </c>
      <c r="M158" s="132">
        <f>Test!O158</f>
        <v>35</v>
      </c>
      <c r="N158" s="132">
        <f>Test!R158</f>
        <v>0</v>
      </c>
      <c r="O158" s="45">
        <f>IFERROR(INDEX(属性对应量表位置!$G:$G,MATCH(阵容战力!M158,属性对应量表位置!$A:$A,0)),0)</f>
        <v>0.6</v>
      </c>
      <c r="Y158" s="132">
        <f>Test!AA158</f>
        <v>35</v>
      </c>
      <c r="Z158" s="132">
        <f>Test!AD158</f>
        <v>0</v>
      </c>
      <c r="AA158" s="45">
        <f>IFERROR(INDEX(属性对应量表位置!$G:$G,MATCH(阵容战力!Y158,属性对应量表位置!$A:$A,0)),0)</f>
        <v>0.6</v>
      </c>
    </row>
    <row r="159" spans="1:27">
      <c r="A159" s="132">
        <f>Test!C159</f>
        <v>36</v>
      </c>
      <c r="B159" s="132">
        <f>Test!F159</f>
        <v>0</v>
      </c>
      <c r="C159" s="45">
        <f>IFERROR(INDEX(属性对应量表位置!$G:$G,MATCH(阵容战力!A159,属性对应量表位置!$A:$A,0)),0)</f>
        <v>0.6</v>
      </c>
      <c r="M159" s="132">
        <f>Test!O159</f>
        <v>36</v>
      </c>
      <c r="N159" s="132">
        <f>Test!R159</f>
        <v>0</v>
      </c>
      <c r="O159" s="45">
        <f>IFERROR(INDEX(属性对应量表位置!$G:$G,MATCH(阵容战力!M159,属性对应量表位置!$A:$A,0)),0)</f>
        <v>0.6</v>
      </c>
      <c r="Y159" s="132">
        <f>Test!AA159</f>
        <v>36</v>
      </c>
      <c r="Z159" s="132">
        <f>Test!AD159</f>
        <v>0</v>
      </c>
      <c r="AA159" s="45">
        <f>IFERROR(INDEX(属性对应量表位置!$G:$G,MATCH(阵容战力!Y159,属性对应量表位置!$A:$A,0)),0)</f>
        <v>0.6</v>
      </c>
    </row>
    <row r="160" spans="1:27">
      <c r="A160" s="132">
        <f>Test!C160</f>
        <v>37</v>
      </c>
      <c r="B160" s="132">
        <f>Test!F160</f>
        <v>0</v>
      </c>
      <c r="C160" s="45">
        <f>IFERROR(INDEX(属性对应量表位置!$G:$G,MATCH(阵容战力!A160,属性对应量表位置!$A:$A,0)),0)</f>
        <v>0.6</v>
      </c>
      <c r="M160" s="132">
        <f>Test!O160</f>
        <v>37</v>
      </c>
      <c r="N160" s="132">
        <f>Test!R160</f>
        <v>0</v>
      </c>
      <c r="O160" s="45">
        <f>IFERROR(INDEX(属性对应量表位置!$G:$G,MATCH(阵容战力!M160,属性对应量表位置!$A:$A,0)),0)</f>
        <v>0.6</v>
      </c>
      <c r="Y160" s="132">
        <f>Test!AA160</f>
        <v>37</v>
      </c>
      <c r="Z160" s="132">
        <f>Test!AD160</f>
        <v>0</v>
      </c>
      <c r="AA160" s="45">
        <f>IFERROR(INDEX(属性对应量表位置!$G:$G,MATCH(阵容战力!Y160,属性对应量表位置!$A:$A,0)),0)</f>
        <v>0.6</v>
      </c>
    </row>
    <row r="161" spans="1:27">
      <c r="A161" s="132">
        <f>Test!C161</f>
        <v>38</v>
      </c>
      <c r="B161" s="132">
        <f>Test!F161</f>
        <v>0</v>
      </c>
      <c r="C161" s="45">
        <f>IFERROR(INDEX(属性对应量表位置!$G:$G,MATCH(阵容战力!A161,属性对应量表位置!$A:$A,0)),0)</f>
        <v>0.6</v>
      </c>
      <c r="M161" s="132">
        <f>Test!O161</f>
        <v>38</v>
      </c>
      <c r="N161" s="132">
        <f>Test!R161</f>
        <v>0</v>
      </c>
      <c r="O161" s="45">
        <f>IFERROR(INDEX(属性对应量表位置!$G:$G,MATCH(阵容战力!M161,属性对应量表位置!$A:$A,0)),0)</f>
        <v>0.6</v>
      </c>
      <c r="Y161" s="132">
        <f>Test!AA161</f>
        <v>38</v>
      </c>
      <c r="Z161" s="132">
        <f>Test!AD161</f>
        <v>0</v>
      </c>
      <c r="AA161" s="45">
        <f>IFERROR(INDEX(属性对应量表位置!$G:$G,MATCH(阵容战力!Y161,属性对应量表位置!$A:$A,0)),0)</f>
        <v>0.6</v>
      </c>
    </row>
    <row r="162" spans="1:27">
      <c r="A162" s="132">
        <f>Test!C162</f>
        <v>39</v>
      </c>
      <c r="B162" s="132">
        <f>Test!F162</f>
        <v>0</v>
      </c>
      <c r="C162" s="45">
        <f>IFERROR(INDEX(属性对应量表位置!$G:$G,MATCH(阵容战力!A162,属性对应量表位置!$A:$A,0)),0)</f>
        <v>0.6</v>
      </c>
      <c r="M162" s="132">
        <f>Test!O162</f>
        <v>39</v>
      </c>
      <c r="N162" s="132">
        <f>Test!R162</f>
        <v>0</v>
      </c>
      <c r="O162" s="45">
        <f>IFERROR(INDEX(属性对应量表位置!$G:$G,MATCH(阵容战力!M162,属性对应量表位置!$A:$A,0)),0)</f>
        <v>0.6</v>
      </c>
      <c r="Y162" s="132">
        <f>Test!AA162</f>
        <v>39</v>
      </c>
      <c r="Z162" s="132">
        <f>Test!AD162</f>
        <v>0</v>
      </c>
      <c r="AA162" s="45">
        <f>IFERROR(INDEX(属性对应量表位置!$G:$G,MATCH(阵容战力!Y162,属性对应量表位置!$A:$A,0)),0)</f>
        <v>0.6</v>
      </c>
    </row>
    <row r="163" spans="1:27">
      <c r="A163" s="132">
        <f>Test!C163</f>
        <v>0</v>
      </c>
      <c r="B163" s="132">
        <f>Test!F163</f>
        <v>0</v>
      </c>
      <c r="C163" s="45">
        <f>IFERROR(INDEX(属性对应量表位置!$G:$G,MATCH(阵容战力!A163,属性对应量表位置!$A:$A,0)),0)</f>
        <v>0</v>
      </c>
      <c r="M163" s="132">
        <f>Test!O163</f>
        <v>0</v>
      </c>
      <c r="N163" s="132">
        <f>Test!R163</f>
        <v>0</v>
      </c>
      <c r="O163" s="45">
        <f>IFERROR(INDEX(属性对应量表位置!$G:$G,MATCH(阵容战力!M163,属性对应量表位置!$A:$A,0)),0)</f>
        <v>0</v>
      </c>
      <c r="Y163" s="132">
        <f>Test!AA163</f>
        <v>0</v>
      </c>
      <c r="Z163" s="132">
        <f>Test!AD163</f>
        <v>0</v>
      </c>
      <c r="AA163" s="45">
        <f>IFERROR(INDEX(属性对应量表位置!$G:$G,MATCH(阵容战力!Y163,属性对应量表位置!$A:$A,0)),0)</f>
        <v>0</v>
      </c>
    </row>
    <row r="164" spans="1:27">
      <c r="A164" s="132">
        <f>Test!C164</f>
        <v>0</v>
      </c>
      <c r="B164" s="132">
        <f>Test!F164</f>
        <v>0</v>
      </c>
      <c r="C164" s="45">
        <f>IFERROR(INDEX(属性对应量表位置!$G:$G,MATCH(阵容战力!A164,属性对应量表位置!$A:$A,0)),0)</f>
        <v>0</v>
      </c>
      <c r="M164" s="132">
        <f>Test!O164</f>
        <v>0</v>
      </c>
      <c r="N164" s="132">
        <f>Test!R164</f>
        <v>0</v>
      </c>
      <c r="O164" s="45">
        <f>IFERROR(INDEX(属性对应量表位置!$G:$G,MATCH(阵容战力!M164,属性对应量表位置!$A:$A,0)),0)</f>
        <v>0</v>
      </c>
      <c r="Y164" s="132">
        <f>Test!AA164</f>
        <v>0</v>
      </c>
      <c r="Z164" s="132">
        <f>Test!AD164</f>
        <v>0</v>
      </c>
      <c r="AA164" s="45">
        <f>IFERROR(INDEX(属性对应量表位置!$G:$G,MATCH(阵容战力!Y164,属性对应量表位置!$A:$A,0)),0)</f>
        <v>0</v>
      </c>
    </row>
    <row r="165" spans="1:27">
      <c r="A165" s="132">
        <f>Test!C165</f>
        <v>0</v>
      </c>
      <c r="B165" s="132">
        <f>Test!F165</f>
        <v>0</v>
      </c>
      <c r="C165" s="45">
        <f>IFERROR(INDEX(属性对应量表位置!$G:$G,MATCH(阵容战力!A165,属性对应量表位置!$A:$A,0)),0)</f>
        <v>0</v>
      </c>
      <c r="M165" s="132">
        <f>Test!O165</f>
        <v>0</v>
      </c>
      <c r="N165" s="132">
        <f>Test!R165</f>
        <v>0</v>
      </c>
      <c r="O165" s="45">
        <f>IFERROR(INDEX(属性对应量表位置!$G:$G,MATCH(阵容战力!M165,属性对应量表位置!$A:$A,0)),0)</f>
        <v>0</v>
      </c>
      <c r="Y165" s="132">
        <f>Test!AA165</f>
        <v>0</v>
      </c>
      <c r="Z165" s="132">
        <f>Test!AD165</f>
        <v>0</v>
      </c>
      <c r="AA165" s="45">
        <f>IFERROR(INDEX(属性对应量表位置!$G:$G,MATCH(阵容战力!Y165,属性对应量表位置!$A:$A,0)),0)</f>
        <v>0</v>
      </c>
    </row>
  </sheetData>
  <sheetProtection sheet="1" objects="1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ht="16.5" spans="1:4">
      <c r="A1" s="123" t="s">
        <v>167</v>
      </c>
      <c r="B1" s="124"/>
      <c r="C1" s="124"/>
      <c r="D1" s="124"/>
    </row>
    <row r="2" ht="16.5" spans="1:4">
      <c r="A2" s="124">
        <v>18</v>
      </c>
      <c r="B2" s="125">
        <v>1001</v>
      </c>
      <c r="C2" s="125" t="s">
        <v>172</v>
      </c>
      <c r="D2" s="124">
        <f>VLOOKUP(节点属性!B2,battle_para_info!A:C,3)</f>
        <v>9800</v>
      </c>
    </row>
    <row r="3" ht="16.5" spans="1:4">
      <c r="A3" s="124">
        <v>20</v>
      </c>
      <c r="B3" s="125">
        <v>1002</v>
      </c>
      <c r="C3" s="125" t="s">
        <v>173</v>
      </c>
      <c r="D3" s="124">
        <f>VLOOKUP(节点属性!B3,battle_para_info!A:C,3)</f>
        <v>0</v>
      </c>
    </row>
    <row r="4" ht="16.5" spans="1:4">
      <c r="A4" s="124">
        <v>34</v>
      </c>
      <c r="B4" s="125">
        <v>1005</v>
      </c>
      <c r="C4" s="125" t="s">
        <v>174</v>
      </c>
      <c r="D4" s="124">
        <f>VLOOKUP(节点属性!B4,battle_para_info!A:C,3)</f>
        <v>15000</v>
      </c>
    </row>
    <row r="5" ht="16.5" spans="1:4">
      <c r="A5" s="124"/>
      <c r="B5" s="125"/>
      <c r="C5" s="125"/>
      <c r="D5" s="124"/>
    </row>
    <row r="10" spans="1:25">
      <c r="A10" s="126">
        <v>1</v>
      </c>
      <c r="M10" s="126">
        <v>2</v>
      </c>
      <c r="Y10" s="136"/>
    </row>
    <row r="11" spans="1:18">
      <c r="A11" t="s">
        <v>29</v>
      </c>
      <c r="B11">
        <f>IF(Test!B12&gt;0,Test!B12,$C$2)</f>
        <v>11004</v>
      </c>
      <c r="C11" t="s">
        <v>147</v>
      </c>
      <c r="D11">
        <f>MOD(ROUNDDOWN(B11/1000,0),10)</f>
        <v>1</v>
      </c>
      <c r="E11" s="137" t="s">
        <v>180</v>
      </c>
      <c r="F11">
        <f>Test!E13</f>
        <v>1100432</v>
      </c>
      <c r="M11" t="s">
        <v>29</v>
      </c>
      <c r="N11">
        <f>IF(Test!N12&gt;0,Test!N12,$C$2)</f>
        <v>44980</v>
      </c>
      <c r="O11" t="s">
        <v>147</v>
      </c>
      <c r="P11">
        <f>MOD(ROUNDDOWN(N11/1000,0),10)</f>
        <v>4</v>
      </c>
      <c r="Q11" s="137" t="s">
        <v>180</v>
      </c>
      <c r="R11">
        <f>Test!Q13</f>
        <v>4498032</v>
      </c>
    </row>
    <row r="12" spans="1:18">
      <c r="A12" t="s">
        <v>148</v>
      </c>
      <c r="B12">
        <f>IF(Test!C12&gt;0,Test!C12,$C$3)</f>
        <v>47</v>
      </c>
      <c r="C12" t="s">
        <v>149</v>
      </c>
      <c r="D12">
        <f>ROUND(B13-9,0)</f>
        <v>0</v>
      </c>
      <c r="E12" s="137" t="s">
        <v>181</v>
      </c>
      <c r="F12">
        <f>Test!F13</f>
        <v>1100441</v>
      </c>
      <c r="M12" t="s">
        <v>148</v>
      </c>
      <c r="N12">
        <f>IF(Test!O12&gt;0,Test!O12,$C$3)</f>
        <v>47</v>
      </c>
      <c r="O12" t="s">
        <v>149</v>
      </c>
      <c r="P12">
        <f>ROUND(N13-9,0)</f>
        <v>0</v>
      </c>
      <c r="Q12" s="137" t="s">
        <v>181</v>
      </c>
      <c r="R12" t="str">
        <f>Test!R13</f>
        <v/>
      </c>
    </row>
    <row r="13" spans="1:14">
      <c r="A13" t="s">
        <v>150</v>
      </c>
      <c r="B13">
        <f>IF(Test!E12&gt;1,Test!E12,#REF!)</f>
        <v>9</v>
      </c>
      <c r="M13" t="s">
        <v>150</v>
      </c>
      <c r="N13">
        <f>IF(Test!Q12&gt;1,Test!Q12,#REF!)</f>
        <v>9</v>
      </c>
    </row>
    <row r="14" spans="1:14">
      <c r="A14" t="s">
        <v>151</v>
      </c>
      <c r="B14">
        <f>属性计算!B14</f>
        <v>1100408</v>
      </c>
      <c r="M14" t="s">
        <v>151</v>
      </c>
      <c r="N14">
        <f>属性计算!N14</f>
        <v>4498008</v>
      </c>
    </row>
    <row r="15" spans="1:21">
      <c r="A15" s="132" t="s">
        <v>177</v>
      </c>
      <c r="B15" s="132" t="s">
        <v>182</v>
      </c>
      <c r="C15" s="138" t="s">
        <v>183</v>
      </c>
      <c r="D15" s="139" t="s">
        <v>23</v>
      </c>
      <c r="E15" s="140"/>
      <c r="F15" s="141" t="s">
        <v>184</v>
      </c>
      <c r="G15" s="142"/>
      <c r="H15" s="143" t="s">
        <v>185</v>
      </c>
      <c r="I15" s="140"/>
      <c r="M15" s="132" t="s">
        <v>177</v>
      </c>
      <c r="N15" s="132" t="s">
        <v>182</v>
      </c>
      <c r="O15" s="138" t="s">
        <v>183</v>
      </c>
      <c r="P15" s="139" t="s">
        <v>23</v>
      </c>
      <c r="Q15" s="140"/>
      <c r="R15" s="141" t="s">
        <v>184</v>
      </c>
      <c r="S15" s="142"/>
      <c r="T15" s="143" t="s">
        <v>185</v>
      </c>
      <c r="U15" s="140"/>
    </row>
    <row r="16" spans="1:21">
      <c r="A16" s="132">
        <f>Test!C16</f>
        <v>1</v>
      </c>
      <c r="B16" s="132">
        <f>IFERROR(VLOOKUP(A16,D16:E25,2,0),0)+IFERROR(VLOOKUP(A16,H16:I22,2,0),0)+IFERROR(VLOOKUP(A16,$A$2:$D$8,4,0),0)</f>
        <v>220</v>
      </c>
      <c r="C16" s="138">
        <f>IFERROR(VLOOKUP(A16,F15:G19,2,0),0)+IFERROR(VLOOKUP(A16,H24:I30,2,0),0)</f>
        <v>0</v>
      </c>
      <c r="D16" s="132">
        <v>1</v>
      </c>
      <c r="E16" s="132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220</v>
      </c>
      <c r="F16" s="138">
        <v>1</v>
      </c>
      <c r="G16" s="138">
        <f>_xlfn.MAXIFS(hero_awake_info!$F:$F,hero_awake_info!$A:$A,D11,hero_awake_info!$B:$B,"&lt;="&amp;D12)</f>
        <v>0</v>
      </c>
      <c r="H16" s="132">
        <f>IFERROR(VLOOKUP(F11,skill_info!$A:$J,3,0),"")</f>
        <v>0</v>
      </c>
      <c r="I16" s="132">
        <f>IFERROR(VLOOKUP(F11,skill_info!$A:$J,4,0),"")</f>
        <v>0</v>
      </c>
      <c r="M16" s="132">
        <f>Test!O16</f>
        <v>1</v>
      </c>
      <c r="N16" s="132">
        <f>IFERROR(VLOOKUP(M16,P16:Q25,2,0),0)+IFERROR(VLOOKUP(M16,T16:U22,2,0),0)+IFERROR(VLOOKUP(M16,$A$2:$D$8,4,0),0)</f>
        <v>220</v>
      </c>
      <c r="O16" s="138">
        <f>IFERROR(VLOOKUP(M16,R15:S19,2,0),0)+IFERROR(VLOOKUP(M16,T24:U30,2,0),0)</f>
        <v>0</v>
      </c>
      <c r="P16" s="132">
        <v>1</v>
      </c>
      <c r="Q16" s="132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220</v>
      </c>
      <c r="R16" s="138">
        <v>1</v>
      </c>
      <c r="S16" s="138">
        <f>_xlfn.MAXIFS(hero_awake_info!$F:$F,hero_awake_info!$A:$A,P11,hero_awake_info!$B:$B,"&lt;="&amp;P12)</f>
        <v>0</v>
      </c>
      <c r="T16" s="132">
        <f>IFERROR(VLOOKUP(R11,skill_info!$A:$J,3,0),"")</f>
        <v>0</v>
      </c>
      <c r="U16" s="132">
        <f>IFERROR(VLOOKUP(R11,skill_info!$A:$J,4,0),"")</f>
        <v>0</v>
      </c>
    </row>
    <row r="17" spans="1:21">
      <c r="A17" s="132">
        <f>Test!C17</f>
        <v>2</v>
      </c>
      <c r="B17" s="132">
        <f>IFERROR(VLOOKUP(A17,D16:E25,2,0),0)+IFERROR(VLOOKUP(A17,H16:I22,2,0),0)+IFERROR(VLOOKUP(A17,$A$2:$D$8,4,0),0)</f>
        <v>1650</v>
      </c>
      <c r="C17" s="138">
        <f>IFERROR(VLOOKUP(A17,F15:G19,2,0),0)+IFERROR(VLOOKUP(A17,H24:I30,2,0),0)</f>
        <v>0</v>
      </c>
      <c r="D17" s="132">
        <v>2</v>
      </c>
      <c r="E17" s="132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1650</v>
      </c>
      <c r="F17" s="138">
        <v>2</v>
      </c>
      <c r="G17" s="138">
        <f>_xlfn.MAXIFS(hero_awake_info!$D:$D,hero_awake_info!$A:$A,D11,hero_awake_info!$B:$B,"&lt;="&amp;D12)</f>
        <v>0</v>
      </c>
      <c r="H17" s="132">
        <f>IFERROR(VLOOKUP(F11,skill_info!$A:$J,5,0),"")</f>
        <v>0</v>
      </c>
      <c r="I17" s="132">
        <f>IFERROR(VLOOKUP(F11,skill_info!$A:$J,6,0),"")</f>
        <v>0</v>
      </c>
      <c r="M17" s="132">
        <f>Test!O17</f>
        <v>2</v>
      </c>
      <c r="N17" s="132">
        <f>IFERROR(VLOOKUP(M17,P16:Q25,2,0),0)+IFERROR(VLOOKUP(M17,T16:U22,2,0),0)+IFERROR(VLOOKUP(M17,$A$2:$D$8,4,0),0)</f>
        <v>15000</v>
      </c>
      <c r="O17" s="138">
        <f>IFERROR(VLOOKUP(M17,R15:S19,2,0),0)+IFERROR(VLOOKUP(M17,T24:U30,2,0),0)</f>
        <v>0</v>
      </c>
      <c r="P17" s="132">
        <v>2</v>
      </c>
      <c r="Q17" s="132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15000</v>
      </c>
      <c r="R17" s="138">
        <v>2</v>
      </c>
      <c r="S17" s="138">
        <f>_xlfn.MAXIFS(hero_awake_info!$D:$D,hero_awake_info!$A:$A,P11,hero_awake_info!$B:$B,"&lt;="&amp;P12)</f>
        <v>0</v>
      </c>
      <c r="T17" s="132">
        <f>IFERROR(VLOOKUP(R11,skill_info!$A:$J,5,0),"")</f>
        <v>0</v>
      </c>
      <c r="U17" s="132">
        <f>IFERROR(VLOOKUP(R11,skill_info!$A:$J,6,0),"")</f>
        <v>0</v>
      </c>
    </row>
    <row r="18" spans="1:21">
      <c r="A18" s="132">
        <f>Test!C18</f>
        <v>5</v>
      </c>
      <c r="B18" s="132">
        <f>IFERROR(VLOOKUP(A18,D16:E25,2,0),0)+IFERROR(VLOOKUP(A18,H16:I22,2,0),0)+IFERROR(VLOOKUP(A18,$A$2:$D$8,4,0),0)</f>
        <v>1000</v>
      </c>
      <c r="C18" s="138">
        <f>IFERROR(VLOOKUP(A18,F15:G19,2,0),0)+IFERROR(VLOOKUP(A18,H24:I30,2,0),0)</f>
        <v>0</v>
      </c>
      <c r="D18" s="132">
        <v>3</v>
      </c>
      <c r="E18" s="132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1000</v>
      </c>
      <c r="F18" s="138">
        <v>5</v>
      </c>
      <c r="G18" s="138">
        <f>_xlfn.MAXIFS(hero_awake_info!$H:$H,hero_awake_info!$A:$A,D11,hero_awake_info!$B:$B,"&lt;="&amp;D12)</f>
        <v>0</v>
      </c>
      <c r="H18" s="132">
        <f>IFERROR(VLOOKUP(F11,skill_info!$A:$J,7,0),"")</f>
        <v>0</v>
      </c>
      <c r="I18" s="132">
        <f>IFERROR(VLOOKUP(F11,skill_info!$A:$J,8,0),"")</f>
        <v>0</v>
      </c>
      <c r="M18" s="132">
        <f>Test!O18</f>
        <v>5</v>
      </c>
      <c r="N18" s="132">
        <f>IFERROR(VLOOKUP(M18,P16:Q25,2,0),0)+IFERROR(VLOOKUP(M18,T16:U22,2,0),0)+IFERROR(VLOOKUP(M18,$A$2:$D$8,4,0),0)</f>
        <v>110</v>
      </c>
      <c r="O18" s="138">
        <f>IFERROR(VLOOKUP(M18,R15:S19,2,0),0)+IFERROR(VLOOKUP(M18,T24:U30,2,0),0)</f>
        <v>0</v>
      </c>
      <c r="P18" s="132">
        <v>3</v>
      </c>
      <c r="Q18" s="132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110</v>
      </c>
      <c r="R18" s="138">
        <v>5</v>
      </c>
      <c r="S18" s="138">
        <f>_xlfn.MAXIFS(hero_awake_info!$H:$H,hero_awake_info!$A:$A,P11,hero_awake_info!$B:$B,"&lt;="&amp;P12)</f>
        <v>0</v>
      </c>
      <c r="T18" s="132">
        <f>IFERROR(VLOOKUP(R11,skill_info!$A:$J,7,0),"")</f>
        <v>0</v>
      </c>
      <c r="U18" s="132">
        <f>IFERROR(VLOOKUP(R11,skill_info!$A:$J,8,0),"")</f>
        <v>0</v>
      </c>
    </row>
    <row r="19" spans="1:21">
      <c r="A19" s="132">
        <f>Test!C19</f>
        <v>6</v>
      </c>
      <c r="B19" s="132">
        <f>IFERROR(VLOOKUP(A19,D16:E25,2,0),0)+IFERROR(VLOOKUP(A19,H16:I22,2,0),0)+IFERROR(VLOOKUP(A19,$A$2:$D$8,4,0),0)</f>
        <v>1000</v>
      </c>
      <c r="C19" s="138">
        <f>IFERROR(VLOOKUP(A19,F15:G19,2,0),0)+IFERROR(VLOOKUP(A19,H24:I30,2,0),0)</f>
        <v>0</v>
      </c>
      <c r="D19" s="132">
        <v>4</v>
      </c>
      <c r="E19" s="132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10</v>
      </c>
      <c r="F19" s="138">
        <v>6</v>
      </c>
      <c r="G19" s="138">
        <f>G18</f>
        <v>0</v>
      </c>
      <c r="H19" s="143" t="s">
        <v>186</v>
      </c>
      <c r="I19" s="140"/>
      <c r="M19" s="132">
        <f>Test!O19</f>
        <v>6</v>
      </c>
      <c r="N19" s="132">
        <f>IFERROR(VLOOKUP(M19,P16:Q25,2,0),0)+IFERROR(VLOOKUP(M19,T16:U22,2,0),0)+IFERROR(VLOOKUP(M19,$A$2:$D$8,4,0),0)</f>
        <v>110</v>
      </c>
      <c r="O19" s="138">
        <f>IFERROR(VLOOKUP(M19,R15:S19,2,0),0)+IFERROR(VLOOKUP(M19,T24:U30,2,0),0)</f>
        <v>0</v>
      </c>
      <c r="P19" s="132">
        <v>4</v>
      </c>
      <c r="Q19" s="132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10</v>
      </c>
      <c r="R19" s="138">
        <v>6</v>
      </c>
      <c r="S19" s="138">
        <f>S18</f>
        <v>0</v>
      </c>
      <c r="T19" s="143" t="s">
        <v>186</v>
      </c>
      <c r="U19" s="140"/>
    </row>
    <row r="20" spans="1:21">
      <c r="A20" s="132">
        <f>Test!C20</f>
        <v>4</v>
      </c>
      <c r="B20" s="132">
        <f>IFERROR(VLOOKUP(A20,D16:E25,2,0),0)+IFERROR(VLOOKUP(A20,H16:I22,2,0),0)+IFERROR(VLOOKUP(A20,$A$2:$D$8,4,0),0)</f>
        <v>10</v>
      </c>
      <c r="C20" s="138">
        <f>IFERROR(VLOOKUP(A20,F15:G19,2,0),0)+IFERROR(VLOOKUP(A20,H24:I30,2,0),0)</f>
        <v>0</v>
      </c>
      <c r="D20" s="132">
        <v>18</v>
      </c>
      <c r="E20" s="132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32">
        <f>IFERROR(VLOOKUP(F12,skill_info!$A:$J,3,0),"")</f>
        <v>27</v>
      </c>
      <c r="I20" s="132">
        <f>IFERROR(VLOOKUP(F12,skill_info!$A:$J,4,0),"")</f>
        <v>1500</v>
      </c>
      <c r="M20" s="132">
        <f>Test!O20</f>
        <v>4</v>
      </c>
      <c r="N20" s="132">
        <f>IFERROR(VLOOKUP(M20,P16:Q25,2,0),0)+IFERROR(VLOOKUP(M20,T16:U22,2,0),0)+IFERROR(VLOOKUP(M20,$A$2:$D$8,4,0),0)</f>
        <v>10</v>
      </c>
      <c r="O20" s="138">
        <f>IFERROR(VLOOKUP(M20,R15:S19,2,0),0)+IFERROR(VLOOKUP(M20,T24:U30,2,0),0)</f>
        <v>0</v>
      </c>
      <c r="P20" s="132">
        <v>18</v>
      </c>
      <c r="Q20" s="132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32" t="str">
        <f>IFERROR(VLOOKUP(R12,skill_info!$A:$J,3,0),"")</f>
        <v/>
      </c>
      <c r="U20" s="132" t="str">
        <f>IFERROR(VLOOKUP(R12,skill_info!$A:$J,4,0),"")</f>
        <v/>
      </c>
    </row>
    <row r="21" spans="1:21">
      <c r="A21" s="132">
        <f>Test!C21</f>
        <v>18</v>
      </c>
      <c r="B21" s="132">
        <f>IFERROR(VLOOKUP(A21,D16:E25,2,0),0)+IFERROR(VLOOKUP(A21,H16:I22,2,0),0)+IFERROR(VLOOKUP(A21,$A$2:$D$8,4,0),0)</f>
        <v>9800</v>
      </c>
      <c r="C21" s="138">
        <f>IFERROR(VLOOKUP(A21,F15:G19,2,0),0)+IFERROR(VLOOKUP(A21,H24:I30,2,0),0)</f>
        <v>0</v>
      </c>
      <c r="D21" s="132">
        <v>19</v>
      </c>
      <c r="E21" s="132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32">
        <f>IFERROR(VLOOKUP(F12,skill_info!$A:$J,5,0),"")</f>
        <v>0</v>
      </c>
      <c r="I21" s="132">
        <f>IFERROR(VLOOKUP(F12,skill_info!$A:$J,6,0),"")</f>
        <v>0</v>
      </c>
      <c r="M21" s="132">
        <f>Test!O21</f>
        <v>18</v>
      </c>
      <c r="N21" s="132">
        <f>IFERROR(VLOOKUP(M21,P16:Q25,2,0),0)+IFERROR(VLOOKUP(M21,T16:U22,2,0),0)+IFERROR(VLOOKUP(M21,$A$2:$D$8,4,0),0)</f>
        <v>9800</v>
      </c>
      <c r="O21" s="138">
        <f>IFERROR(VLOOKUP(M21,R15:S19,2,0),0)+IFERROR(VLOOKUP(M21,T24:U30,2,0),0)</f>
        <v>0</v>
      </c>
      <c r="P21" s="132">
        <v>19</v>
      </c>
      <c r="Q21" s="132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32" t="str">
        <f>IFERROR(VLOOKUP(R12,skill_info!$A:$J,5,0),"")</f>
        <v/>
      </c>
      <c r="U21" s="132" t="str">
        <f>IFERROR(VLOOKUP(R12,skill_info!$A:$J,6,0),"")</f>
        <v/>
      </c>
    </row>
    <row r="22" spans="1:21">
      <c r="A22" s="132">
        <f>Test!C22</f>
        <v>19</v>
      </c>
      <c r="B22" s="132">
        <f>IFERROR(VLOOKUP(A22,D16:E25,2,0),0)+IFERROR(VLOOKUP(A22,H16:I22,2,0),0)+IFERROR(VLOOKUP(A22,$A$2:$D$8,4,0),0)</f>
        <v>0</v>
      </c>
      <c r="C22" s="138">
        <f>IFERROR(VLOOKUP(A22,F15:G19,2,0),0)+IFERROR(VLOOKUP(A22,H24:I30,2,0),0)</f>
        <v>0</v>
      </c>
      <c r="D22" s="132">
        <v>20</v>
      </c>
      <c r="E22" s="132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32">
        <f>IFERROR(VLOOKUP(F12,skill_info!$A:$J,7,0),"")</f>
        <v>0</v>
      </c>
      <c r="I22" s="132">
        <f>IFERROR(VLOOKUP(F12,skill_info!$A:$J,8,0),"")</f>
        <v>0</v>
      </c>
      <c r="M22" s="132">
        <f>Test!O22</f>
        <v>19</v>
      </c>
      <c r="N22" s="132">
        <f>IFERROR(VLOOKUP(M22,P16:Q25,2,0),0)+IFERROR(VLOOKUP(M22,T16:U22,2,0),0)+IFERROR(VLOOKUP(M22,$A$2:$D$8,4,0),0)</f>
        <v>0</v>
      </c>
      <c r="O22" s="138">
        <f>IFERROR(VLOOKUP(M22,R15:S19,2,0),0)+IFERROR(VLOOKUP(M22,T24:U30,2,0),0)</f>
        <v>0</v>
      </c>
      <c r="P22" s="132">
        <v>20</v>
      </c>
      <c r="Q22" s="132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132" t="str">
        <f>IFERROR(VLOOKUP(R12,skill_info!$A:$J,7,0),"")</f>
        <v/>
      </c>
      <c r="U22" s="132" t="str">
        <f>IFERROR(VLOOKUP(R12,skill_info!$A:$J,8,0),"")</f>
        <v/>
      </c>
    </row>
    <row r="23" spans="1:21">
      <c r="A23" s="132">
        <f>Test!C23</f>
        <v>20</v>
      </c>
      <c r="B23" s="132">
        <f>IFERROR(VLOOKUP(A23,D16:E25,2,0),0)+IFERROR(VLOOKUP(A23,H16:I22,2,0),0)+IFERROR(VLOOKUP(A23,$A$2:$D$8,4,0),0)</f>
        <v>0</v>
      </c>
      <c r="C23" s="138">
        <f>IFERROR(VLOOKUP(A23,F15:G19,2,0),0)+IFERROR(VLOOKUP(A23,H24:I30,2,0),0)</f>
        <v>0</v>
      </c>
      <c r="D23" s="132">
        <v>21</v>
      </c>
      <c r="E23" s="132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144" t="s">
        <v>187</v>
      </c>
      <c r="I23" s="142"/>
      <c r="M23" s="132">
        <f>Test!O23</f>
        <v>20</v>
      </c>
      <c r="N23" s="132">
        <f>IFERROR(VLOOKUP(M23,P16:Q25,2,0),0)+IFERROR(VLOOKUP(M23,T16:U22,2,0),0)+IFERROR(VLOOKUP(M23,$A$2:$D$8,4,0),0)</f>
        <v>0</v>
      </c>
      <c r="O23" s="138">
        <f>IFERROR(VLOOKUP(M23,R15:S19,2,0),0)+IFERROR(VLOOKUP(M23,T24:U30,2,0),0)</f>
        <v>0</v>
      </c>
      <c r="P23" s="132">
        <v>21</v>
      </c>
      <c r="Q23" s="132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144" t="s">
        <v>187</v>
      </c>
      <c r="U23" s="142"/>
    </row>
    <row r="24" spans="1:21">
      <c r="A24" s="132">
        <f>Test!C24</f>
        <v>21</v>
      </c>
      <c r="B24" s="132">
        <f>IFERROR(VLOOKUP(A24,D16:E25,2,0),0)+IFERROR(VLOOKUP(A24,H16:I22,2,0),0)+IFERROR(VLOOKUP(A24,$A$2:$D$8,4,0),0)</f>
        <v>1000</v>
      </c>
      <c r="C24" s="138">
        <f>IFERROR(VLOOKUP(A24,F15:G19,2,0),0)+IFERROR(VLOOKUP(A24,H24:I30,2,0),0)</f>
        <v>0</v>
      </c>
      <c r="D24" s="145">
        <v>5</v>
      </c>
      <c r="E24" s="145">
        <f>VLOOKUP(3,D16:E25,2,0)</f>
        <v>1000</v>
      </c>
      <c r="H24" s="138">
        <f>IF(AND(H16&gt;=9,H16&lt;=16),H16-8,0)</f>
        <v>0</v>
      </c>
      <c r="I24" s="138">
        <f>IF(H24,I16,0)</f>
        <v>0</v>
      </c>
      <c r="M24" s="132">
        <f>Test!O24</f>
        <v>21</v>
      </c>
      <c r="N24" s="132">
        <f>IFERROR(VLOOKUP(M24,P16:Q25,2,0),0)+IFERROR(VLOOKUP(M24,T16:U22,2,0),0)+IFERROR(VLOOKUP(M24,$A$2:$D$8,4,0),0)</f>
        <v>1000</v>
      </c>
      <c r="O24" s="138">
        <f>IFERROR(VLOOKUP(M24,R15:S19,2,0),0)+IFERROR(VLOOKUP(M24,T24:U30,2,0),0)</f>
        <v>0</v>
      </c>
      <c r="P24" s="145">
        <v>5</v>
      </c>
      <c r="Q24" s="145">
        <f>VLOOKUP(3,P16:Q25,2,0)</f>
        <v>110</v>
      </c>
      <c r="T24" s="138">
        <f>IF(AND(T16&gt;=9,T16&lt;=16),T16-8,0)</f>
        <v>0</v>
      </c>
      <c r="U24" s="138">
        <f>IF(T24,U16,0)</f>
        <v>0</v>
      </c>
    </row>
    <row r="25" spans="1:21">
      <c r="A25" s="132">
        <f>Test!C25</f>
        <v>22</v>
      </c>
      <c r="B25" s="132">
        <f>IFERROR(VLOOKUP(A25,D16:E25,2,0),0)+IFERROR(VLOOKUP(A25,H16:I22,2,0),0)+IFERROR(VLOOKUP(A25,$A$2:$D$8,4,0),0)</f>
        <v>0</v>
      </c>
      <c r="C25" s="138">
        <f>IFERROR(VLOOKUP(A25,F15:G19,2,0),0)+IFERROR(VLOOKUP(A25,H24:I30,2,0),0)</f>
        <v>0</v>
      </c>
      <c r="D25" s="145">
        <v>6</v>
      </c>
      <c r="E25" s="145">
        <f>E24</f>
        <v>1000</v>
      </c>
      <c r="H25" s="138">
        <f>IF(AND(H17&gt;=9,H17&lt;=16),H17-8,0)</f>
        <v>0</v>
      </c>
      <c r="I25" s="138">
        <f>IF(H25,I17,0)</f>
        <v>0</v>
      </c>
      <c r="M25" s="132">
        <f>Test!O25</f>
        <v>22</v>
      </c>
      <c r="N25" s="132">
        <f>IFERROR(VLOOKUP(M25,P16:Q25,2,0),0)+IFERROR(VLOOKUP(M25,T16:U22,2,0),0)+IFERROR(VLOOKUP(M25,$A$2:$D$8,4,0),0)</f>
        <v>0</v>
      </c>
      <c r="O25" s="138">
        <f>IFERROR(VLOOKUP(M25,R15:S19,2,0),0)+IFERROR(VLOOKUP(M25,T24:U30,2,0),0)</f>
        <v>0</v>
      </c>
      <c r="P25" s="145">
        <v>6</v>
      </c>
      <c r="Q25" s="145">
        <f>Q24</f>
        <v>110</v>
      </c>
      <c r="T25" s="138">
        <f>IF(AND(T17&gt;=9,T17&lt;=16),T17-8,0)</f>
        <v>0</v>
      </c>
      <c r="U25" s="138">
        <f>IF(T25,U17,0)</f>
        <v>0</v>
      </c>
    </row>
    <row r="26" spans="1:21">
      <c r="A26" s="132">
        <f>Test!C26</f>
        <v>23</v>
      </c>
      <c r="B26" s="132">
        <f>IFERROR(VLOOKUP(A26,D16:E25,2,0),0)+IFERROR(VLOOKUP(A26,H16:I22,2,0),0)+IFERROR(VLOOKUP(A26,$A$2:$D$8,4,0),0)</f>
        <v>0</v>
      </c>
      <c r="C26" s="138">
        <f>IFERROR(VLOOKUP(A26,F15:G19,2,0),0)+IFERROR(VLOOKUP(A26,H24:I30,2,0),0)</f>
        <v>0</v>
      </c>
      <c r="D26" s="134"/>
      <c r="E26" s="134"/>
      <c r="H26" s="138">
        <f>IF(AND(H18&gt;=9,H18&lt;=16),H18-8,0)</f>
        <v>0</v>
      </c>
      <c r="I26" s="138">
        <f>IF(H26,I18,0)</f>
        <v>0</v>
      </c>
      <c r="M26" s="132">
        <f>Test!O26</f>
        <v>23</v>
      </c>
      <c r="N26" s="132">
        <f>IFERROR(VLOOKUP(M26,P16:Q25,2,0),0)+IFERROR(VLOOKUP(M26,T16:U22,2,0),0)+IFERROR(VLOOKUP(M26,$A$2:$D$8,4,0),0)</f>
        <v>0</v>
      </c>
      <c r="O26" s="138">
        <f>IFERROR(VLOOKUP(M26,R15:S19,2,0),0)+IFERROR(VLOOKUP(M26,T24:U30,2,0),0)</f>
        <v>0</v>
      </c>
      <c r="P26" s="134"/>
      <c r="Q26" s="134"/>
      <c r="T26" s="138">
        <f>IF(AND(T18&gt;=9,T18&lt;=16),T18-8,0)</f>
        <v>0</v>
      </c>
      <c r="U26" s="138">
        <f>IF(T26,U18,0)</f>
        <v>0</v>
      </c>
    </row>
    <row r="27" spans="1:21">
      <c r="A27" s="132">
        <f>Test!C27</f>
        <v>24</v>
      </c>
      <c r="B27" s="132">
        <f>IFERROR(VLOOKUP(A27,D16:E25,2,0),0)+IFERROR(VLOOKUP(A27,H16:I22,2,0),0)+IFERROR(VLOOKUP(A27,$A$2:$D$8,4,0),0)</f>
        <v>0</v>
      </c>
      <c r="C27" s="138">
        <f>IFERROR(VLOOKUP(A27,F15:G19,2,0),0)+IFERROR(VLOOKUP(A27,H24:I30,2,0),0)</f>
        <v>0</v>
      </c>
      <c r="D27" s="134"/>
      <c r="E27" s="134"/>
      <c r="H27" s="144" t="s">
        <v>188</v>
      </c>
      <c r="I27" s="142"/>
      <c r="M27" s="132">
        <f>Test!O27</f>
        <v>24</v>
      </c>
      <c r="N27" s="132">
        <f>IFERROR(VLOOKUP(M27,P16:Q25,2,0),0)+IFERROR(VLOOKUP(M27,T16:U22,2,0),0)+IFERROR(VLOOKUP(M27,$A$2:$D$8,4,0),0)</f>
        <v>0</v>
      </c>
      <c r="O27" s="138">
        <f>IFERROR(VLOOKUP(M27,R15:S19,2,0),0)+IFERROR(VLOOKUP(M27,T24:U30,2,0),0)</f>
        <v>0</v>
      </c>
      <c r="P27" s="134"/>
      <c r="Q27" s="134"/>
      <c r="T27" s="144" t="s">
        <v>188</v>
      </c>
      <c r="U27" s="142"/>
    </row>
    <row r="28" spans="1:21">
      <c r="A28" s="132">
        <f>Test!C28</f>
        <v>25</v>
      </c>
      <c r="B28" s="132">
        <f>IFERROR(VLOOKUP(A28,D16:E25,2,0),0)+IFERROR(VLOOKUP(A28,H16:I22,2,0),0)+IFERROR(VLOOKUP(A28,$A$2:$D$8,4,0),0)</f>
        <v>0</v>
      </c>
      <c r="C28" s="138">
        <f>IFERROR(VLOOKUP(A28,F15:G19,2,0),0)+IFERROR(VLOOKUP(A28,H24:I30,2,0),0)</f>
        <v>0</v>
      </c>
      <c r="D28" s="134"/>
      <c r="E28" s="134"/>
      <c r="H28" s="138">
        <f>IF(AND(H20&gt;=9,H20&lt;=16),H20-8,0)</f>
        <v>0</v>
      </c>
      <c r="I28" s="138">
        <f>IF(H28,I20,0)</f>
        <v>0</v>
      </c>
      <c r="M28" s="132">
        <f>Test!O28</f>
        <v>25</v>
      </c>
      <c r="N28" s="132">
        <f>IFERROR(VLOOKUP(M28,P16:Q25,2,0),0)+IFERROR(VLOOKUP(M28,T16:U22,2,0),0)+IFERROR(VLOOKUP(M28,$A$2:$D$8,4,0),0)</f>
        <v>0</v>
      </c>
      <c r="O28" s="138">
        <f>IFERROR(VLOOKUP(M28,R15:S19,2,0),0)+IFERROR(VLOOKUP(M28,T24:U30,2,0),0)</f>
        <v>0</v>
      </c>
      <c r="P28" s="134"/>
      <c r="Q28" s="134"/>
      <c r="T28" s="138">
        <f>IF(AND(T20&gt;=9,T20&lt;=16),T20-8,0)</f>
        <v>0</v>
      </c>
      <c r="U28" s="138">
        <f>IF(T28,U20,0)</f>
        <v>0</v>
      </c>
    </row>
    <row r="29" spans="1:21">
      <c r="A29" s="132">
        <f>Test!C29</f>
        <v>26</v>
      </c>
      <c r="B29" s="132">
        <f>IFERROR(VLOOKUP(A29,D16:E25,2,0),0)+IFERROR(VLOOKUP(A29,H16:I22,2,0),0)+IFERROR(VLOOKUP(A29,$A$2:$D$8,4,0),0)</f>
        <v>0</v>
      </c>
      <c r="C29" s="138">
        <f>IFERROR(VLOOKUP(A29,F15:G19,2,0),0)+IFERROR(VLOOKUP(A29,H24:I30,2,0),0)</f>
        <v>0</v>
      </c>
      <c r="D29" s="134"/>
      <c r="E29" s="134"/>
      <c r="H29" s="138">
        <f>IF(AND(H21&gt;=9,H21&lt;=16),H21-8,0)</f>
        <v>0</v>
      </c>
      <c r="I29" s="138">
        <f>IF(H29,I21,0)</f>
        <v>0</v>
      </c>
      <c r="M29" s="132">
        <f>Test!O29</f>
        <v>26</v>
      </c>
      <c r="N29" s="132">
        <f>IFERROR(VLOOKUP(M29,P16:Q25,2,0),0)+IFERROR(VLOOKUP(M29,T16:U22,2,0),0)+IFERROR(VLOOKUP(M29,$A$2:$D$8,4,0),0)</f>
        <v>0</v>
      </c>
      <c r="O29" s="138">
        <f>IFERROR(VLOOKUP(M29,R15:S19,2,0),0)+IFERROR(VLOOKUP(M29,T24:U30,2,0),0)</f>
        <v>0</v>
      </c>
      <c r="P29" s="134"/>
      <c r="Q29" s="134"/>
      <c r="T29" s="138">
        <f>IF(AND(T21&gt;=9,T21&lt;=16),T21-8,0)</f>
        <v>0</v>
      </c>
      <c r="U29" s="138">
        <f>IF(T29,U21,0)</f>
        <v>0</v>
      </c>
    </row>
    <row r="30" spans="1:21">
      <c r="A30" s="132">
        <f>Test!C30</f>
        <v>27</v>
      </c>
      <c r="B30" s="132">
        <f>IFERROR(VLOOKUP(A30,D16:E25,2,0),0)+IFERROR(VLOOKUP(A30,H16:I22,2,0),0)+IFERROR(VLOOKUP(A30,$A$2:$D$8,4,0),0)</f>
        <v>1500</v>
      </c>
      <c r="C30" s="138">
        <f>IFERROR(VLOOKUP(A30,F15:G19,2,0),0)+IFERROR(VLOOKUP(A30,H24:I30,2,0),0)</f>
        <v>0</v>
      </c>
      <c r="D30" s="134"/>
      <c r="E30" s="134"/>
      <c r="H30" s="138">
        <f>IF(AND(H22&gt;=9,H22&lt;=16),H22-8,0)</f>
        <v>0</v>
      </c>
      <c r="I30" s="138">
        <f>IF(H30,I22,0)</f>
        <v>0</v>
      </c>
      <c r="M30" s="132">
        <f>Test!O30</f>
        <v>27</v>
      </c>
      <c r="N30" s="132">
        <f>IFERROR(VLOOKUP(M30,P16:Q25,2,0),0)+IFERROR(VLOOKUP(M30,T16:U22,2,0),0)+IFERROR(VLOOKUP(M30,$A$2:$D$8,4,0),0)</f>
        <v>0</v>
      </c>
      <c r="O30" s="138">
        <f>IFERROR(VLOOKUP(M30,R15:S19,2,0),0)+IFERROR(VLOOKUP(M30,T24:U30,2,0),0)</f>
        <v>0</v>
      </c>
      <c r="P30" s="134"/>
      <c r="Q30" s="134"/>
      <c r="T30" s="138">
        <f>IF(AND(T22&gt;=9,T22&lt;=16),T22-8,0)</f>
        <v>0</v>
      </c>
      <c r="U30" s="138">
        <f>IF(T30,U22,0)</f>
        <v>0</v>
      </c>
    </row>
    <row r="31" spans="1:17">
      <c r="A31" s="132">
        <f>Test!C31</f>
        <v>28</v>
      </c>
      <c r="B31" s="132">
        <f>IFERROR(VLOOKUP(A31,D16:E25,2,0),0)+IFERROR(VLOOKUP(A31,H16:I22,2,0),0)+IFERROR(VLOOKUP(A31,$A$2:$D$8,4,0),0)</f>
        <v>0</v>
      </c>
      <c r="C31" s="138">
        <f>IFERROR(VLOOKUP(A31,F15:G19,2,0),0)+IFERROR(VLOOKUP(A31,H24:I30,2,0),0)</f>
        <v>0</v>
      </c>
      <c r="D31" s="134"/>
      <c r="E31" s="134"/>
      <c r="M31" s="132">
        <f>Test!O31</f>
        <v>28</v>
      </c>
      <c r="N31" s="132">
        <f>IFERROR(VLOOKUP(M31,P16:Q25,2,0),0)+IFERROR(VLOOKUP(M31,T16:U22,2,0),0)+IFERROR(VLOOKUP(M31,$A$2:$D$8,4,0),0)</f>
        <v>0</v>
      </c>
      <c r="O31" s="138">
        <f>IFERROR(VLOOKUP(M31,R15:S19,2,0),0)+IFERROR(VLOOKUP(M31,T24:U30,2,0),0)</f>
        <v>0</v>
      </c>
      <c r="P31" s="134"/>
      <c r="Q31" s="134"/>
    </row>
    <row r="32" spans="1:17">
      <c r="A32" s="132">
        <f>Test!C32</f>
        <v>29</v>
      </c>
      <c r="B32" s="132">
        <f>IFERROR(VLOOKUP(A32,D16:E25,2,0),0)+IFERROR(VLOOKUP(A32,H16:I22,2,0),0)+IFERROR(VLOOKUP(A32,$A$2:$D$8,4,0),0)</f>
        <v>0</v>
      </c>
      <c r="C32" s="138">
        <f>IFERROR(VLOOKUP(A32,F15:G19,2,0),0)+IFERROR(VLOOKUP(A32,H24:I30,2,0),0)</f>
        <v>0</v>
      </c>
      <c r="D32" s="134"/>
      <c r="E32" s="134"/>
      <c r="M32" s="132">
        <f>Test!O32</f>
        <v>29</v>
      </c>
      <c r="N32" s="132">
        <f>IFERROR(VLOOKUP(M32,P16:Q25,2,0),0)+IFERROR(VLOOKUP(M32,T16:U22,2,0),0)+IFERROR(VLOOKUP(M32,$A$2:$D$8,4,0),0)</f>
        <v>0</v>
      </c>
      <c r="O32" s="138">
        <f>IFERROR(VLOOKUP(M32,R15:S19,2,0),0)+IFERROR(VLOOKUP(M32,T24:U30,2,0),0)</f>
        <v>0</v>
      </c>
      <c r="P32" s="134"/>
      <c r="Q32" s="134"/>
    </row>
    <row r="33" spans="1:17">
      <c r="A33" s="132">
        <f>Test!C33</f>
        <v>30</v>
      </c>
      <c r="B33" s="132">
        <f>IFERROR(VLOOKUP(A33,D16:E25,2,0),0)+IFERROR(VLOOKUP(A33,H16:I22,2,0),0)+IFERROR(VLOOKUP(A33,$A$2:$D$8,4,0),0)</f>
        <v>0</v>
      </c>
      <c r="C33" s="138">
        <f>IFERROR(VLOOKUP(A33,F15:G19,2,0),0)+IFERROR(VLOOKUP(A33,H24:I30,2,0),0)</f>
        <v>0</v>
      </c>
      <c r="D33" s="134"/>
      <c r="E33" s="134"/>
      <c r="M33" s="132">
        <f>Test!O33</f>
        <v>30</v>
      </c>
      <c r="N33" s="132">
        <f>IFERROR(VLOOKUP(M33,P16:Q25,2,0),0)+IFERROR(VLOOKUP(M33,T16:U22,2,0),0)+IFERROR(VLOOKUP(M33,$A$2:$D$8,4,0),0)</f>
        <v>0</v>
      </c>
      <c r="O33" s="138">
        <f>IFERROR(VLOOKUP(M33,R15:S19,2,0),0)+IFERROR(VLOOKUP(M33,T24:U30,2,0),0)</f>
        <v>0</v>
      </c>
      <c r="P33" s="134"/>
      <c r="Q33" s="134"/>
    </row>
    <row r="34" spans="1:17">
      <c r="A34" s="132">
        <f>Test!C34</f>
        <v>31</v>
      </c>
      <c r="B34" s="132">
        <f>IFERROR(VLOOKUP(A34,D16:E25,2,0),0)+IFERROR(VLOOKUP(A34,H16:I22,2,0),0)+IFERROR(VLOOKUP(A34,$A$2:$D$8,4,0),0)</f>
        <v>0</v>
      </c>
      <c r="C34" s="138">
        <f>IFERROR(VLOOKUP(A34,F15:G19,2,0),0)+IFERROR(VLOOKUP(A34,H24:I30,2,0),0)</f>
        <v>0</v>
      </c>
      <c r="D34" s="134"/>
      <c r="E34" s="134"/>
      <c r="M34" s="132">
        <f>Test!O34</f>
        <v>31</v>
      </c>
      <c r="N34" s="132">
        <f>IFERROR(VLOOKUP(M34,P16:Q25,2,0),0)+IFERROR(VLOOKUP(M34,T16:U22,2,0),0)+IFERROR(VLOOKUP(M34,$A$2:$D$8,4,0),0)</f>
        <v>0</v>
      </c>
      <c r="O34" s="138">
        <f>IFERROR(VLOOKUP(M34,R15:S19,2,0),0)+IFERROR(VLOOKUP(M34,T24:U30,2,0),0)</f>
        <v>0</v>
      </c>
      <c r="P34" s="134"/>
      <c r="Q34" s="134"/>
    </row>
    <row r="35" spans="1:17">
      <c r="A35" s="132">
        <f>Test!C35</f>
        <v>32</v>
      </c>
      <c r="B35" s="132">
        <f>IFERROR(VLOOKUP(A35,D16:E25,2,0),0)+IFERROR(VLOOKUP(A35,H16:I22,2,0),0)+IFERROR(VLOOKUP(A35,$A$2:$D$8,4,0),0)</f>
        <v>0</v>
      </c>
      <c r="C35" s="138">
        <f>IFERROR(VLOOKUP(A35,F15:G19,2,0),0)+IFERROR(VLOOKUP(A35,H24:I30,2,0),0)</f>
        <v>0</v>
      </c>
      <c r="D35" s="134"/>
      <c r="E35" s="134"/>
      <c r="M35" s="132">
        <f>Test!O35</f>
        <v>32</v>
      </c>
      <c r="N35" s="132">
        <f>IFERROR(VLOOKUP(M35,P16:Q25,2,0),0)+IFERROR(VLOOKUP(M35,T16:U22,2,0),0)+IFERROR(VLOOKUP(M35,$A$2:$D$8,4,0),0)</f>
        <v>0</v>
      </c>
      <c r="O35" s="138">
        <f>IFERROR(VLOOKUP(M35,R15:S19,2,0),0)+IFERROR(VLOOKUP(M35,T24:U30,2,0),0)</f>
        <v>0</v>
      </c>
      <c r="P35" s="134"/>
      <c r="Q35" s="134"/>
    </row>
    <row r="36" spans="1:17">
      <c r="A36" s="132">
        <f>Test!C36</f>
        <v>33</v>
      </c>
      <c r="B36" s="132">
        <f>IFERROR(VLOOKUP(A36,D16:E25,2,0),0)+IFERROR(VLOOKUP(A36,H16:I22,2,0),0)+IFERROR(VLOOKUP(A36,$A$2:$D$8,4,0),0)</f>
        <v>0</v>
      </c>
      <c r="C36" s="138">
        <f>IFERROR(VLOOKUP(A36,F15:G19,2,0),0)+IFERROR(VLOOKUP(A36,H24:I30,2,0),0)</f>
        <v>0</v>
      </c>
      <c r="D36" s="134"/>
      <c r="E36" s="134"/>
      <c r="M36" s="132">
        <f>Test!O36</f>
        <v>33</v>
      </c>
      <c r="N36" s="132">
        <f>IFERROR(VLOOKUP(M36,P16:Q25,2,0),0)+IFERROR(VLOOKUP(M36,T16:U22,2,0),0)+IFERROR(VLOOKUP(M36,$A$2:$D$8,4,0),0)</f>
        <v>0</v>
      </c>
      <c r="O36" s="138">
        <f>IFERROR(VLOOKUP(M36,R15:S19,2,0),0)+IFERROR(VLOOKUP(M36,T24:U30,2,0),0)</f>
        <v>0</v>
      </c>
      <c r="P36" s="134"/>
      <c r="Q36" s="134"/>
    </row>
    <row r="37" spans="1:17">
      <c r="A37" s="132">
        <f>Test!C37</f>
        <v>34</v>
      </c>
      <c r="B37" s="132">
        <f>IFERROR(VLOOKUP(A37,D16:E25,2,0),0)+IFERROR(VLOOKUP(A37,H16:I22,2,0),0)+IFERROR(VLOOKUP(A37,$A$2:$D$8,4,0),0)</f>
        <v>15000</v>
      </c>
      <c r="C37" s="138">
        <f>IFERROR(VLOOKUP(A37,F15:G19,2,0),0)+IFERROR(VLOOKUP(A37,H24:I30,2,0),0)</f>
        <v>0</v>
      </c>
      <c r="D37" s="134"/>
      <c r="E37" s="134"/>
      <c r="M37" s="132">
        <f>Test!O37</f>
        <v>34</v>
      </c>
      <c r="N37" s="132">
        <f>IFERROR(VLOOKUP(M37,P16:Q25,2,0),0)+IFERROR(VLOOKUP(M37,T16:U22,2,0),0)+IFERROR(VLOOKUP(M37,$A$2:$D$8,4,0),0)</f>
        <v>15000</v>
      </c>
      <c r="O37" s="138">
        <f>IFERROR(VLOOKUP(M37,R15:S19,2,0),0)+IFERROR(VLOOKUP(M37,T24:U30,2,0),0)</f>
        <v>0</v>
      </c>
      <c r="P37" s="134"/>
      <c r="Q37" s="134"/>
    </row>
    <row r="38" spans="1:17">
      <c r="A38" s="132">
        <f>Test!C38</f>
        <v>35</v>
      </c>
      <c r="B38" s="132">
        <f>IFERROR(VLOOKUP(A38,D16:E25,2,0),0)+IFERROR(VLOOKUP(A38,H16:I22,2,0),0)+IFERROR(VLOOKUP(A38,$A$2:$D$8,4,0),0)</f>
        <v>0</v>
      </c>
      <c r="C38" s="138">
        <f>IFERROR(VLOOKUP(A38,F15:G19,2,0),0)+IFERROR(VLOOKUP(A38,H24:I30,2,0),0)</f>
        <v>0</v>
      </c>
      <c r="D38" s="134"/>
      <c r="E38" s="134"/>
      <c r="M38" s="132">
        <f>Test!O38</f>
        <v>35</v>
      </c>
      <c r="N38" s="132">
        <f>IFERROR(VLOOKUP(M38,P16:Q25,2,0),0)+IFERROR(VLOOKUP(M38,T16:U22,2,0),0)+IFERROR(VLOOKUP(M38,$A$2:$D$8,4,0),0)</f>
        <v>0</v>
      </c>
      <c r="O38" s="138">
        <f>IFERROR(VLOOKUP(M38,R15:S19,2,0),0)+IFERROR(VLOOKUP(M38,T24:U30,2,0),0)</f>
        <v>0</v>
      </c>
      <c r="P38" s="134"/>
      <c r="Q38" s="134"/>
    </row>
    <row r="39" spans="1:17">
      <c r="A39" s="132">
        <f>Test!C39</f>
        <v>36</v>
      </c>
      <c r="B39" s="132">
        <f>IFERROR(VLOOKUP(A39,D16:E25,2,0),0)+IFERROR(VLOOKUP(A39,H16:I22,2,0),0)+IFERROR(VLOOKUP(A39,$A$2:$D$8,4,0),0)</f>
        <v>0</v>
      </c>
      <c r="C39" s="138">
        <f>IFERROR(VLOOKUP(A39,F15:G19,2,0),0)+IFERROR(VLOOKUP(A39,H24:I30,2,0),0)</f>
        <v>0</v>
      </c>
      <c r="D39" s="134"/>
      <c r="E39" s="134"/>
      <c r="M39" s="132">
        <f>Test!O39</f>
        <v>36</v>
      </c>
      <c r="N39" s="132">
        <f>IFERROR(VLOOKUP(M39,P16:Q25,2,0),0)+IFERROR(VLOOKUP(M39,T16:U22,2,0),0)+IFERROR(VLOOKUP(M39,$A$2:$D$8,4,0),0)</f>
        <v>0</v>
      </c>
      <c r="O39" s="138">
        <f>IFERROR(VLOOKUP(M39,R15:S19,2,0),0)+IFERROR(VLOOKUP(M39,T24:U30,2,0),0)</f>
        <v>0</v>
      </c>
      <c r="P39" s="134"/>
      <c r="Q39" s="134"/>
    </row>
    <row r="40" spans="1:17">
      <c r="A40" s="132">
        <f>Test!C40</f>
        <v>37</v>
      </c>
      <c r="B40" s="132">
        <f>IFERROR(VLOOKUP(A40,D16:E25,2,0),0)+IFERROR(VLOOKUP(A40,H16:I22,2,0),0)+IFERROR(VLOOKUP(A40,$A$2:$D$8,4,0),0)</f>
        <v>0</v>
      </c>
      <c r="C40" s="138">
        <f>IFERROR(VLOOKUP(A40,F15:G19,2,0),0)+IFERROR(VLOOKUP(A40,H24:I30,2,0),0)</f>
        <v>0</v>
      </c>
      <c r="D40" s="134"/>
      <c r="E40" s="134"/>
      <c r="M40" s="132">
        <f>Test!O40</f>
        <v>37</v>
      </c>
      <c r="N40" s="132">
        <f>IFERROR(VLOOKUP(M40,P16:Q25,2,0),0)+IFERROR(VLOOKUP(M40,T16:U22,2,0),0)+IFERROR(VLOOKUP(M40,$A$2:$D$8,4,0),0)</f>
        <v>0</v>
      </c>
      <c r="O40" s="138">
        <f>IFERROR(VLOOKUP(M40,R15:S19,2,0),0)+IFERROR(VLOOKUP(M40,T24:U30,2,0),0)</f>
        <v>0</v>
      </c>
      <c r="P40" s="134"/>
      <c r="Q40" s="134"/>
    </row>
    <row r="41" spans="1:17">
      <c r="A41" s="132">
        <f>Test!C41</f>
        <v>38</v>
      </c>
      <c r="B41" s="132">
        <f>IFERROR(VLOOKUP(A41,D16:E25,2,0),0)+IFERROR(VLOOKUP(A41,H16:I22,2,0),0)+IFERROR(VLOOKUP(A41,$A$2:$D$8,4,0),0)</f>
        <v>0</v>
      </c>
      <c r="C41" s="138">
        <f>IFERROR(VLOOKUP(A41,F15:G19,2,0),0)+IFERROR(VLOOKUP(A41,H24:I30,2,0),0)</f>
        <v>0</v>
      </c>
      <c r="D41" s="134"/>
      <c r="E41" s="134"/>
      <c r="M41" s="132">
        <f>Test!O41</f>
        <v>38</v>
      </c>
      <c r="N41" s="132">
        <f>IFERROR(VLOOKUP(M41,P16:Q25,2,0),0)+IFERROR(VLOOKUP(M41,T16:U22,2,0),0)+IFERROR(VLOOKUP(M41,$A$2:$D$8,4,0),0)</f>
        <v>0</v>
      </c>
      <c r="O41" s="138">
        <f>IFERROR(VLOOKUP(M41,R15:S19,2,0),0)+IFERROR(VLOOKUP(M41,T24:U30,2,0),0)</f>
        <v>0</v>
      </c>
      <c r="P41" s="134"/>
      <c r="Q41" s="134"/>
    </row>
    <row r="42" spans="1:17">
      <c r="A42" s="132">
        <f>Test!C42</f>
        <v>39</v>
      </c>
      <c r="B42" s="132">
        <f>IFERROR(VLOOKUP(A42,D16:E25,2,0),0)+IFERROR(VLOOKUP(A42,H16:I22,2,0),0)+IFERROR(VLOOKUP(A42,$A$2:$D$8,4,0),0)</f>
        <v>0</v>
      </c>
      <c r="C42" s="138">
        <f>IFERROR(VLOOKUP(A42,F15:G19,2,0),0)+IFERROR(VLOOKUP(A42,H24:I30,2,0),0)</f>
        <v>0</v>
      </c>
      <c r="D42" s="134"/>
      <c r="E42" s="134"/>
      <c r="M42" s="132">
        <f>Test!O42</f>
        <v>39</v>
      </c>
      <c r="N42" s="132">
        <f>IFERROR(VLOOKUP(M42,P16:Q25,2,0),0)+IFERROR(VLOOKUP(M42,T16:U22,2,0),0)+IFERROR(VLOOKUP(M42,$A$2:$D$8,4,0),0)</f>
        <v>0</v>
      </c>
      <c r="O42" s="138">
        <f>IFERROR(VLOOKUP(M42,R15:S19,2,0),0)+IFERROR(VLOOKUP(M42,T24:U30,2,0),0)</f>
        <v>0</v>
      </c>
      <c r="P42" s="134"/>
      <c r="Q42" s="134"/>
    </row>
    <row r="43" spans="1:17">
      <c r="A43" s="132">
        <f>Test!C43</f>
        <v>0</v>
      </c>
      <c r="B43" s="132">
        <f>IFERROR(VLOOKUP(A43,D16:E25,2,0),0)+IFERROR(VLOOKUP(A43,H16:I22,2,0),0)+IFERROR(VLOOKUP(A43,$A$2:$D$8,4,0),0)</f>
        <v>0</v>
      </c>
      <c r="C43" s="138">
        <f>IFERROR(VLOOKUP(A43,F15:G19,2,0),0)+IFERROR(VLOOKUP(A43,H24:I30,2,0),0)</f>
        <v>0</v>
      </c>
      <c r="D43" s="134"/>
      <c r="E43" s="134"/>
      <c r="M43" s="132">
        <f>Test!O43</f>
        <v>0</v>
      </c>
      <c r="N43" s="132">
        <f>IFERROR(VLOOKUP(M43,P16:Q25,2,0),0)+IFERROR(VLOOKUP(M43,T16:U22,2,0),0)+IFERROR(VLOOKUP(M43,$A$2:$D$8,4,0),0)</f>
        <v>0</v>
      </c>
      <c r="O43" s="138">
        <f>IFERROR(VLOOKUP(M43,R15:S19,2,0),0)+IFERROR(VLOOKUP(M43,T24:U30,2,0),0)</f>
        <v>0</v>
      </c>
      <c r="P43" s="134"/>
      <c r="Q43" s="134"/>
    </row>
    <row r="44" spans="1:17">
      <c r="A44" s="132">
        <f>Test!C44</f>
        <v>0</v>
      </c>
      <c r="B44" s="132">
        <f>IFERROR(VLOOKUP(A44,D16:E25,2,0),0)+IFERROR(VLOOKUP(A44,H16:I22,2,0),0)+IFERROR(VLOOKUP(A44,$A$2:$D$8,4,0),0)</f>
        <v>0</v>
      </c>
      <c r="C44" s="138">
        <f>IFERROR(VLOOKUP(A44,F15:G19,2,0),0)+IFERROR(VLOOKUP(A44,H24:I30,2,0),0)</f>
        <v>0</v>
      </c>
      <c r="D44" s="134"/>
      <c r="E44" s="134"/>
      <c r="M44" s="132">
        <f>Test!O44</f>
        <v>0</v>
      </c>
      <c r="N44" s="132">
        <f>IFERROR(VLOOKUP(M44,P16:Q25,2,0),0)+IFERROR(VLOOKUP(M44,T16:U22,2,0),0)+IFERROR(VLOOKUP(M44,$A$2:$D$8,4,0),0)</f>
        <v>0</v>
      </c>
      <c r="O44" s="138">
        <f>IFERROR(VLOOKUP(M44,R15:S19,2,0),0)+IFERROR(VLOOKUP(M44,T24:U30,2,0),0)</f>
        <v>0</v>
      </c>
      <c r="P44" s="134"/>
      <c r="Q44" s="134"/>
    </row>
    <row r="45" spans="1:17">
      <c r="A45" s="132">
        <f>Test!C45</f>
        <v>0</v>
      </c>
      <c r="B45" s="132">
        <f>IFERROR(VLOOKUP(A45,D16:E25,2,0),0)+IFERROR(VLOOKUP(A45,H16:I22,2,0),0)+IFERROR(VLOOKUP(A45,$A$2:$D$8,4,0),0)</f>
        <v>0</v>
      </c>
      <c r="C45" s="138">
        <f>IFERROR(VLOOKUP(A45,F15:G19,2,0),0)+IFERROR(VLOOKUP(A45,H24:I30,2,0),0)</f>
        <v>0</v>
      </c>
      <c r="D45" s="134"/>
      <c r="E45" s="134"/>
      <c r="M45" s="132">
        <f>Test!O45</f>
        <v>0</v>
      </c>
      <c r="N45" s="132">
        <f>IFERROR(VLOOKUP(M45,P16:Q25,2,0),0)+IFERROR(VLOOKUP(M45,T16:U22,2,0),0)+IFERROR(VLOOKUP(M45,$A$2:$D$8,4,0),0)</f>
        <v>0</v>
      </c>
      <c r="O45" s="138">
        <f>IFERROR(VLOOKUP(M45,R15:S19,2,0),0)+IFERROR(VLOOKUP(M45,T24:U30,2,0),0)</f>
        <v>0</v>
      </c>
      <c r="P45" s="134"/>
      <c r="Q45" s="134"/>
    </row>
    <row r="50" spans="1:25">
      <c r="A50" s="126">
        <v>3</v>
      </c>
      <c r="M50" s="126">
        <v>4</v>
      </c>
      <c r="Y50" s="126">
        <v>5</v>
      </c>
    </row>
    <row r="51" spans="1:30">
      <c r="A51" t="s">
        <v>29</v>
      </c>
      <c r="B51">
        <f>IF(Test!B52&gt;0,Test!B52,$C$2)</f>
        <v>22004</v>
      </c>
      <c r="C51" t="s">
        <v>147</v>
      </c>
      <c r="D51">
        <f>MOD(ROUNDDOWN(B51/1000,0),10)</f>
        <v>2</v>
      </c>
      <c r="E51" s="137" t="s">
        <v>180</v>
      </c>
      <c r="F51">
        <f>Test!E53</f>
        <v>2200432</v>
      </c>
      <c r="M51" t="s">
        <v>29</v>
      </c>
      <c r="N51">
        <f>IF(Test!N52&gt;0,Test!N52,$C$2)</f>
        <v>43005</v>
      </c>
      <c r="O51" t="s">
        <v>147</v>
      </c>
      <c r="P51">
        <f>MOD(ROUNDDOWN(N51/1000,0),10)</f>
        <v>3</v>
      </c>
      <c r="Q51" s="137" t="s">
        <v>180</v>
      </c>
      <c r="R51">
        <f>Test!Q53</f>
        <v>4300532</v>
      </c>
      <c r="Y51" t="s">
        <v>29</v>
      </c>
      <c r="Z51">
        <f>IF(Test!Z52&gt;0,Test!Z52,$C$2)</f>
        <v>12005</v>
      </c>
      <c r="AA51" t="s">
        <v>147</v>
      </c>
      <c r="AB51">
        <f>MOD(ROUNDDOWN(Z51/1000,0),10)</f>
        <v>2</v>
      </c>
      <c r="AC51" s="137" t="s">
        <v>180</v>
      </c>
      <c r="AD51">
        <f>Test!AC53</f>
        <v>1200532</v>
      </c>
    </row>
    <row r="52" spans="1:30">
      <c r="A52" t="s">
        <v>148</v>
      </c>
      <c r="B52">
        <f>IF(Test!C52&gt;0,Test!C52,$C$3)</f>
        <v>47</v>
      </c>
      <c r="C52" t="s">
        <v>149</v>
      </c>
      <c r="D52">
        <f>ROUND(B53-9,0)</f>
        <v>0</v>
      </c>
      <c r="E52" s="137" t="s">
        <v>181</v>
      </c>
      <c r="F52">
        <f>Test!F53</f>
        <v>2200441</v>
      </c>
      <c r="M52" t="s">
        <v>148</v>
      </c>
      <c r="N52">
        <f>IF(Test!O52&gt;0,Test!O52,$C$3)</f>
        <v>47</v>
      </c>
      <c r="O52" t="s">
        <v>149</v>
      </c>
      <c r="P52">
        <f>ROUND(N53-9,0)</f>
        <v>0</v>
      </c>
      <c r="Q52" s="137" t="s">
        <v>181</v>
      </c>
      <c r="R52">
        <f>Test!R53</f>
        <v>4300541</v>
      </c>
      <c r="Y52" t="s">
        <v>148</v>
      </c>
      <c r="Z52">
        <f>IF(Test!AA52&gt;0,Test!AA52,$C$3)</f>
        <v>47</v>
      </c>
      <c r="AA52" t="s">
        <v>149</v>
      </c>
      <c r="AB52">
        <f>ROUND(Z53-9,0)</f>
        <v>0</v>
      </c>
      <c r="AC52" s="137" t="s">
        <v>181</v>
      </c>
      <c r="AD52">
        <f>Test!AD53</f>
        <v>1200541</v>
      </c>
    </row>
    <row r="53" spans="1:26">
      <c r="A53" t="s">
        <v>150</v>
      </c>
      <c r="B53">
        <f>IF(Test!E52&gt;1,Test!E52,#REF!)</f>
        <v>9</v>
      </c>
      <c r="M53" t="s">
        <v>150</v>
      </c>
      <c r="N53">
        <f>IF(Test!Q52&gt;1,Test!Q52,#REF!)</f>
        <v>9</v>
      </c>
      <c r="Y53" t="s">
        <v>150</v>
      </c>
      <c r="Z53">
        <f>IF(Test!AC52&gt;1,Test!AC52,#REF!)</f>
        <v>9</v>
      </c>
    </row>
    <row r="54" spans="1:26">
      <c r="A54" t="s">
        <v>151</v>
      </c>
      <c r="B54">
        <f>属性计算!B54</f>
        <v>2200408</v>
      </c>
      <c r="M54" t="s">
        <v>151</v>
      </c>
      <c r="N54">
        <f>属性计算!N54</f>
        <v>4300508</v>
      </c>
      <c r="Y54" t="s">
        <v>151</v>
      </c>
      <c r="Z54">
        <f>属性计算!Z54</f>
        <v>1200508</v>
      </c>
    </row>
    <row r="55" spans="1:33">
      <c r="A55" s="132" t="s">
        <v>177</v>
      </c>
      <c r="B55" s="132" t="s">
        <v>182</v>
      </c>
      <c r="C55" s="138" t="s">
        <v>183</v>
      </c>
      <c r="D55" s="139" t="s">
        <v>23</v>
      </c>
      <c r="E55" s="140"/>
      <c r="F55" s="141" t="s">
        <v>184</v>
      </c>
      <c r="G55" s="142"/>
      <c r="H55" s="143" t="s">
        <v>185</v>
      </c>
      <c r="I55" s="140"/>
      <c r="M55" s="132" t="s">
        <v>177</v>
      </c>
      <c r="N55" s="132" t="s">
        <v>182</v>
      </c>
      <c r="O55" s="138" t="s">
        <v>183</v>
      </c>
      <c r="P55" s="139" t="s">
        <v>23</v>
      </c>
      <c r="Q55" s="140"/>
      <c r="R55" s="141" t="s">
        <v>184</v>
      </c>
      <c r="S55" s="142"/>
      <c r="T55" s="143" t="s">
        <v>185</v>
      </c>
      <c r="U55" s="140"/>
      <c r="Y55" s="132" t="s">
        <v>177</v>
      </c>
      <c r="Z55" s="132" t="s">
        <v>182</v>
      </c>
      <c r="AA55" s="138" t="s">
        <v>183</v>
      </c>
      <c r="AB55" s="139" t="s">
        <v>23</v>
      </c>
      <c r="AC55" s="140"/>
      <c r="AD55" s="141" t="s">
        <v>184</v>
      </c>
      <c r="AE55" s="142"/>
      <c r="AF55" s="143" t="s">
        <v>185</v>
      </c>
      <c r="AG55" s="140"/>
    </row>
    <row r="56" spans="1:33">
      <c r="A56" s="132">
        <f>Test!C56</f>
        <v>1</v>
      </c>
      <c r="B56" s="132">
        <f>IFERROR(VLOOKUP(A56,D56:E65,2,0),0)+IFERROR(VLOOKUP(A56,H56:I62,2,0),0)+IFERROR(VLOOKUP(A56,$A$2:$D$8,4,0),0)</f>
        <v>2000</v>
      </c>
      <c r="C56" s="138">
        <f>IFERROR(VLOOKUP(A56,F55:G59,2,0),0)+IFERROR(VLOOKUP(A56,H64:I70,2,0),0)</f>
        <v>0</v>
      </c>
      <c r="D56" s="132">
        <v>1</v>
      </c>
      <c r="E56" s="132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2000</v>
      </c>
      <c r="F56" s="138">
        <v>1</v>
      </c>
      <c r="G56" s="138">
        <f>_xlfn.MAXIFS(hero_awake_info!$F:$F,hero_awake_info!$A:$A,D51,hero_awake_info!$B:$B,"&lt;="&amp;D52)</f>
        <v>0</v>
      </c>
      <c r="H56" s="132">
        <f>IFERROR(VLOOKUP(F51,skill_info!$A:$J,3,0),"")</f>
        <v>0</v>
      </c>
      <c r="I56" s="132">
        <f>IFERROR(VLOOKUP(F51,skill_info!$A:$J,4,0),"")</f>
        <v>0</v>
      </c>
      <c r="M56" s="132">
        <f>Test!O56</f>
        <v>1</v>
      </c>
      <c r="N56" s="132">
        <f>IFERROR(VLOOKUP(M56,P56:Q65,2,0),0)+IFERROR(VLOOKUP(M56,T56:U62,2,0),0)+IFERROR(VLOOKUP(M56,$A$2:$D$8,4,0),0)</f>
        <v>2000</v>
      </c>
      <c r="O56" s="138">
        <f>IFERROR(VLOOKUP(M56,R55:S59,2,0),0)+IFERROR(VLOOKUP(M56,T64:U70,2,0),0)</f>
        <v>0</v>
      </c>
      <c r="P56" s="132">
        <v>1</v>
      </c>
      <c r="Q56" s="132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2000</v>
      </c>
      <c r="R56" s="138">
        <v>1</v>
      </c>
      <c r="S56" s="138">
        <f>_xlfn.MAXIFS(hero_awake_info!$F:$F,hero_awake_info!$A:$A,P51,hero_awake_info!$B:$B,"&lt;="&amp;P52)</f>
        <v>0</v>
      </c>
      <c r="T56" s="132">
        <f>IFERROR(VLOOKUP(R51,skill_info!$A:$J,3,0),"")</f>
        <v>0</v>
      </c>
      <c r="U56" s="132">
        <f>IFERROR(VLOOKUP(R51,skill_info!$A:$J,4,0),"")</f>
        <v>0</v>
      </c>
      <c r="Y56" s="132">
        <f>Test!AA56</f>
        <v>1</v>
      </c>
      <c r="Z56" s="132">
        <f>IFERROR(VLOOKUP(Y56,AB56:AC65,2,0),0)+IFERROR(VLOOKUP(Y56,AF56:AG62,2,0),0)+IFERROR(VLOOKUP(Y56,$A$2:$D$8,4,0),0)</f>
        <v>2000</v>
      </c>
      <c r="AA56" s="138">
        <f>IFERROR(VLOOKUP(Y56,AD55:AE59,2,0),0)+IFERROR(VLOOKUP(Y56,AF64:AG70,2,0),0)</f>
        <v>800</v>
      </c>
      <c r="AB56" s="132">
        <v>1</v>
      </c>
      <c r="AC56" s="132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2000</v>
      </c>
      <c r="AD56" s="138">
        <v>1</v>
      </c>
      <c r="AE56" s="138">
        <f>_xlfn.MAXIFS(hero_awake_info!$F:$F,hero_awake_info!$A:$A,AB51,hero_awake_info!$B:$B,"&lt;="&amp;AB52)</f>
        <v>0</v>
      </c>
      <c r="AF56" s="132">
        <f>IFERROR(VLOOKUP(AD51,skill_info!$A:$J,3,0),"")</f>
        <v>0</v>
      </c>
      <c r="AG56" s="132">
        <f>IFERROR(VLOOKUP(AD51,skill_info!$A:$J,4,0),"")</f>
        <v>0</v>
      </c>
    </row>
    <row r="57" spans="1:33">
      <c r="A57" s="132">
        <f>Test!C57</f>
        <v>2</v>
      </c>
      <c r="B57" s="132">
        <f>IFERROR(VLOOKUP(A57,D56:E65,2,0),0)+IFERROR(VLOOKUP(A57,H56:I62,2,0),0)+IFERROR(VLOOKUP(A57,$A$2:$D$8,4,0),0)</f>
        <v>1650</v>
      </c>
      <c r="C57" s="138">
        <f>IFERROR(VLOOKUP(A57,F55:G59,2,0),0)+IFERROR(VLOOKUP(A57,H64:I70,2,0),0)</f>
        <v>0</v>
      </c>
      <c r="D57" s="132">
        <v>2</v>
      </c>
      <c r="E57" s="132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1650</v>
      </c>
      <c r="F57" s="138">
        <v>2</v>
      </c>
      <c r="G57" s="138">
        <f>_xlfn.MAXIFS(hero_awake_info!$D:$D,hero_awake_info!$A:$A,D51,hero_awake_info!$B:$B,"&lt;="&amp;D52)</f>
        <v>0</v>
      </c>
      <c r="H57" s="132">
        <f>IFERROR(VLOOKUP(F51,skill_info!$A:$J,5,0),"")</f>
        <v>0</v>
      </c>
      <c r="I57" s="132">
        <f>IFERROR(VLOOKUP(F51,skill_info!$A:$J,6,0),"")</f>
        <v>0</v>
      </c>
      <c r="M57" s="132">
        <f>Test!O57</f>
        <v>2</v>
      </c>
      <c r="N57" s="132">
        <f>IFERROR(VLOOKUP(M57,P56:Q65,2,0),0)+IFERROR(VLOOKUP(M57,T56:U62,2,0),0)+IFERROR(VLOOKUP(M57,$A$2:$D$8,4,0),0)</f>
        <v>1650</v>
      </c>
      <c r="O57" s="138">
        <f>IFERROR(VLOOKUP(M57,R55:S59,2,0),0)+IFERROR(VLOOKUP(M57,T64:U70,2,0),0)</f>
        <v>0</v>
      </c>
      <c r="P57" s="132">
        <v>2</v>
      </c>
      <c r="Q57" s="132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1650</v>
      </c>
      <c r="R57" s="138">
        <v>2</v>
      </c>
      <c r="S57" s="138">
        <f>_xlfn.MAXIFS(hero_awake_info!$D:$D,hero_awake_info!$A:$A,P51,hero_awake_info!$B:$B,"&lt;="&amp;P52)</f>
        <v>0</v>
      </c>
      <c r="T57" s="132">
        <f>IFERROR(VLOOKUP(R51,skill_info!$A:$J,5,0),"")</f>
        <v>0</v>
      </c>
      <c r="U57" s="132">
        <f>IFERROR(VLOOKUP(R51,skill_info!$A:$J,6,0),"")</f>
        <v>0</v>
      </c>
      <c r="Y57" s="132">
        <f>Test!AA57</f>
        <v>2</v>
      </c>
      <c r="Z57" s="132">
        <f>IFERROR(VLOOKUP(Y57,AB56:AC65,2,0),0)+IFERROR(VLOOKUP(Y57,AF56:AG62,2,0),0)+IFERROR(VLOOKUP(Y57,$A$2:$D$8,4,0),0)</f>
        <v>1650</v>
      </c>
      <c r="AA57" s="138">
        <f>IFERROR(VLOOKUP(Y57,AD55:AE59,2,0),0)+IFERROR(VLOOKUP(Y57,AF64:AG70,2,0),0)</f>
        <v>0</v>
      </c>
      <c r="AB57" s="132">
        <v>2</v>
      </c>
      <c r="AC57" s="132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1650</v>
      </c>
      <c r="AD57" s="138">
        <v>2</v>
      </c>
      <c r="AE57" s="138">
        <f>_xlfn.MAXIFS(hero_awake_info!$D:$D,hero_awake_info!$A:$A,AB51,hero_awake_info!$B:$B,"&lt;="&amp;AB52)</f>
        <v>0</v>
      </c>
      <c r="AF57" s="132">
        <f>IFERROR(VLOOKUP(AD51,skill_info!$A:$J,5,0),"")</f>
        <v>0</v>
      </c>
      <c r="AG57" s="132">
        <f>IFERROR(VLOOKUP(AD51,skill_info!$A:$J,6,0),"")</f>
        <v>0</v>
      </c>
    </row>
    <row r="58" spans="1:33">
      <c r="A58" s="132">
        <f>Test!C58</f>
        <v>5</v>
      </c>
      <c r="B58" s="132">
        <f>IFERROR(VLOOKUP(A58,D56:E65,2,0),0)+IFERROR(VLOOKUP(A58,H56:I62,2,0),0)+IFERROR(VLOOKUP(A58,$A$2:$D$8,4,0),0)</f>
        <v>110</v>
      </c>
      <c r="C58" s="138">
        <f>IFERROR(VLOOKUP(A58,F55:G59,2,0),0)+IFERROR(VLOOKUP(A58,H64:I70,2,0),0)</f>
        <v>0</v>
      </c>
      <c r="D58" s="132">
        <v>3</v>
      </c>
      <c r="E58" s="132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110</v>
      </c>
      <c r="F58" s="138">
        <v>5</v>
      </c>
      <c r="G58" s="138">
        <f>_xlfn.MAXIFS(hero_awake_info!$H:$H,hero_awake_info!$A:$A,D51,hero_awake_info!$B:$B,"&lt;="&amp;D52)</f>
        <v>0</v>
      </c>
      <c r="H58" s="132">
        <f>IFERROR(VLOOKUP(F51,skill_info!$A:$J,7,0),"")</f>
        <v>0</v>
      </c>
      <c r="I58" s="132">
        <f>IFERROR(VLOOKUP(F51,skill_info!$A:$J,8,0),"")</f>
        <v>0</v>
      </c>
      <c r="M58" s="132">
        <f>Test!O58</f>
        <v>5</v>
      </c>
      <c r="N58" s="132">
        <f>IFERROR(VLOOKUP(M58,P56:Q65,2,0),0)+IFERROR(VLOOKUP(M58,T56:U62,2,0),0)+IFERROR(VLOOKUP(M58,$A$2:$D$8,4,0),0)</f>
        <v>110</v>
      </c>
      <c r="O58" s="138">
        <f>IFERROR(VLOOKUP(M58,R55:S59,2,0),0)+IFERROR(VLOOKUP(M58,T64:U70,2,0),0)</f>
        <v>0</v>
      </c>
      <c r="P58" s="132">
        <v>3</v>
      </c>
      <c r="Q58" s="132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110</v>
      </c>
      <c r="R58" s="138">
        <v>5</v>
      </c>
      <c r="S58" s="138">
        <f>_xlfn.MAXIFS(hero_awake_info!$H:$H,hero_awake_info!$A:$A,P51,hero_awake_info!$B:$B,"&lt;="&amp;P52)</f>
        <v>0</v>
      </c>
      <c r="T58" s="132">
        <f>IFERROR(VLOOKUP(R51,skill_info!$A:$J,7,0),"")</f>
        <v>0</v>
      </c>
      <c r="U58" s="132">
        <f>IFERROR(VLOOKUP(R51,skill_info!$A:$J,8,0),"")</f>
        <v>0</v>
      </c>
      <c r="Y58" s="132">
        <f>Test!AA58</f>
        <v>5</v>
      </c>
      <c r="Z58" s="132">
        <f>IFERROR(VLOOKUP(Y58,AB56:AC65,2,0),0)+IFERROR(VLOOKUP(Y58,AF56:AG62,2,0),0)+IFERROR(VLOOKUP(Y58,$A$2:$D$8,4,0),0)</f>
        <v>110</v>
      </c>
      <c r="AA58" s="138">
        <f>IFERROR(VLOOKUP(Y58,AD55:AE59,2,0),0)+IFERROR(VLOOKUP(Y58,AF64:AG70,2,0),0)</f>
        <v>0</v>
      </c>
      <c r="AB58" s="132">
        <v>3</v>
      </c>
      <c r="AC58" s="132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110</v>
      </c>
      <c r="AD58" s="138">
        <v>5</v>
      </c>
      <c r="AE58" s="138">
        <f>_xlfn.MAXIFS(hero_awake_info!$H:$H,hero_awake_info!$A:$A,AB51,hero_awake_info!$B:$B,"&lt;="&amp;AB52)</f>
        <v>0</v>
      </c>
      <c r="AF58" s="132">
        <f>IFERROR(VLOOKUP(AD51,skill_info!$A:$J,7,0),"")</f>
        <v>0</v>
      </c>
      <c r="AG58" s="132">
        <f>IFERROR(VLOOKUP(AD51,skill_info!$A:$J,8,0),"")</f>
        <v>0</v>
      </c>
    </row>
    <row r="59" spans="1:33">
      <c r="A59" s="132">
        <f>Test!C59</f>
        <v>6</v>
      </c>
      <c r="B59" s="132">
        <f>IFERROR(VLOOKUP(A59,D56:E65,2,0),0)+IFERROR(VLOOKUP(A59,H56:I62,2,0),0)+IFERROR(VLOOKUP(A59,$A$2:$D$8,4,0),0)</f>
        <v>110</v>
      </c>
      <c r="C59" s="138">
        <f>IFERROR(VLOOKUP(A59,F55:G59,2,0),0)+IFERROR(VLOOKUP(A59,H64:I70,2,0),0)</f>
        <v>0</v>
      </c>
      <c r="D59" s="132">
        <v>4</v>
      </c>
      <c r="E59" s="132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10</v>
      </c>
      <c r="F59" s="138">
        <v>6</v>
      </c>
      <c r="G59" s="138">
        <f>G58</f>
        <v>0</v>
      </c>
      <c r="H59" s="143" t="s">
        <v>186</v>
      </c>
      <c r="I59" s="140"/>
      <c r="M59" s="132">
        <f>Test!O59</f>
        <v>6</v>
      </c>
      <c r="N59" s="132">
        <f>IFERROR(VLOOKUP(M59,P56:Q65,2,0),0)+IFERROR(VLOOKUP(M59,T56:U62,2,0),0)+IFERROR(VLOOKUP(M59,$A$2:$D$8,4,0),0)</f>
        <v>110</v>
      </c>
      <c r="O59" s="138">
        <f>IFERROR(VLOOKUP(M59,R55:S59,2,0),0)+IFERROR(VLOOKUP(M59,T64:U70,2,0),0)</f>
        <v>0</v>
      </c>
      <c r="P59" s="132">
        <v>4</v>
      </c>
      <c r="Q59" s="132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10</v>
      </c>
      <c r="R59" s="138">
        <v>6</v>
      </c>
      <c r="S59" s="138">
        <f>S58</f>
        <v>0</v>
      </c>
      <c r="T59" s="143" t="s">
        <v>186</v>
      </c>
      <c r="U59" s="140"/>
      <c r="Y59" s="132">
        <f>Test!AA59</f>
        <v>6</v>
      </c>
      <c r="Z59" s="132">
        <f>IFERROR(VLOOKUP(Y59,AB56:AC65,2,0),0)+IFERROR(VLOOKUP(Y59,AF56:AG62,2,0),0)+IFERROR(VLOOKUP(Y59,$A$2:$D$8,4,0),0)</f>
        <v>110</v>
      </c>
      <c r="AA59" s="138">
        <f>IFERROR(VLOOKUP(Y59,AD55:AE59,2,0),0)+IFERROR(VLOOKUP(Y59,AF64:AG70,2,0),0)</f>
        <v>0</v>
      </c>
      <c r="AB59" s="132">
        <v>4</v>
      </c>
      <c r="AC59" s="132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10</v>
      </c>
      <c r="AD59" s="138">
        <v>6</v>
      </c>
      <c r="AE59" s="138">
        <f>AE58</f>
        <v>0</v>
      </c>
      <c r="AF59" s="143" t="s">
        <v>186</v>
      </c>
      <c r="AG59" s="140"/>
    </row>
    <row r="60" spans="1:33">
      <c r="A60" s="132">
        <f>Test!C60</f>
        <v>4</v>
      </c>
      <c r="B60" s="132">
        <f>IFERROR(VLOOKUP(A60,D56:E65,2,0),0)+IFERROR(VLOOKUP(A60,H56:I62,2,0),0)+IFERROR(VLOOKUP(A60,$A$2:$D$8,4,0),0)</f>
        <v>10</v>
      </c>
      <c r="C60" s="138">
        <f>IFERROR(VLOOKUP(A60,F55:G59,2,0),0)+IFERROR(VLOOKUP(A60,H64:I70,2,0),0)</f>
        <v>0</v>
      </c>
      <c r="D60" s="132">
        <v>18</v>
      </c>
      <c r="E60" s="132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32">
        <f>IFERROR(VLOOKUP(F52,skill_info!$A:$J,3,0),"")</f>
        <v>19</v>
      </c>
      <c r="I60" s="132">
        <f>IFERROR(VLOOKUP(F52,skill_info!$A:$J,4,0),"")</f>
        <v>2000</v>
      </c>
      <c r="M60" s="132">
        <f>Test!O60</f>
        <v>4</v>
      </c>
      <c r="N60" s="132">
        <f>IFERROR(VLOOKUP(M60,P56:Q65,2,0),0)+IFERROR(VLOOKUP(M60,T56:U62,2,0),0)+IFERROR(VLOOKUP(M60,$A$2:$D$8,4,0),0)</f>
        <v>10</v>
      </c>
      <c r="O60" s="138">
        <f>IFERROR(VLOOKUP(M60,R55:S59,2,0),0)+IFERROR(VLOOKUP(M60,T64:U70,2,0),0)</f>
        <v>0</v>
      </c>
      <c r="P60" s="132">
        <v>18</v>
      </c>
      <c r="Q60" s="132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32">
        <f>IFERROR(VLOOKUP(R52,skill_info!$A:$J,3,0),"")</f>
        <v>26</v>
      </c>
      <c r="U60" s="132">
        <f>IFERROR(VLOOKUP(R52,skill_info!$A:$J,4,0),"")</f>
        <v>1500</v>
      </c>
      <c r="Y60" s="132">
        <f>Test!AA60</f>
        <v>4</v>
      </c>
      <c r="Z60" s="132">
        <f>IFERROR(VLOOKUP(Y60,AB56:AC65,2,0),0)+IFERROR(VLOOKUP(Y60,AF56:AG62,2,0),0)+IFERROR(VLOOKUP(Y60,$A$2:$D$8,4,0),0)</f>
        <v>10</v>
      </c>
      <c r="AA60" s="138">
        <f>IFERROR(VLOOKUP(Y60,AD55:AE59,2,0),0)+IFERROR(VLOOKUP(Y60,AF64:AG70,2,0),0)</f>
        <v>0</v>
      </c>
      <c r="AB60" s="132">
        <v>18</v>
      </c>
      <c r="AC60" s="132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132">
        <f>IFERROR(VLOOKUP(AD52,skill_info!$A:$J,3,0),"")</f>
        <v>9</v>
      </c>
      <c r="AG60" s="132">
        <f>IFERROR(VLOOKUP(AD52,skill_info!$A:$J,4,0),"")</f>
        <v>800</v>
      </c>
    </row>
    <row r="61" spans="1:33">
      <c r="A61" s="132">
        <f>Test!C61</f>
        <v>18</v>
      </c>
      <c r="B61" s="132">
        <f>IFERROR(VLOOKUP(A61,D56:E65,2,0),0)+IFERROR(VLOOKUP(A61,H56:I62,2,0),0)+IFERROR(VLOOKUP(A61,$A$2:$D$8,4,0),0)</f>
        <v>9800</v>
      </c>
      <c r="C61" s="138">
        <f>IFERROR(VLOOKUP(A61,F55:G59,2,0),0)+IFERROR(VLOOKUP(A61,H64:I70,2,0),0)</f>
        <v>0</v>
      </c>
      <c r="D61" s="132">
        <v>19</v>
      </c>
      <c r="E61" s="132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32">
        <f>IFERROR(VLOOKUP(F52,skill_info!$A:$J,5,0),"")</f>
        <v>0</v>
      </c>
      <c r="I61" s="132">
        <f>IFERROR(VLOOKUP(F52,skill_info!$A:$J,6,0),"")</f>
        <v>0</v>
      </c>
      <c r="M61" s="132">
        <f>Test!O61</f>
        <v>18</v>
      </c>
      <c r="N61" s="132">
        <f>IFERROR(VLOOKUP(M61,P56:Q65,2,0),0)+IFERROR(VLOOKUP(M61,T56:U62,2,0),0)+IFERROR(VLOOKUP(M61,$A$2:$D$8,4,0),0)</f>
        <v>9800</v>
      </c>
      <c r="O61" s="138">
        <f>IFERROR(VLOOKUP(M61,R55:S59,2,0),0)+IFERROR(VLOOKUP(M61,T64:U70,2,0),0)</f>
        <v>0</v>
      </c>
      <c r="P61" s="132">
        <v>19</v>
      </c>
      <c r="Q61" s="132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32">
        <f>IFERROR(VLOOKUP(R52,skill_info!$A:$J,5,0),"")</f>
        <v>0</v>
      </c>
      <c r="U61" s="132">
        <f>IFERROR(VLOOKUP(R52,skill_info!$A:$J,6,0),"")</f>
        <v>0</v>
      </c>
      <c r="Y61" s="132">
        <f>Test!AA61</f>
        <v>18</v>
      </c>
      <c r="Z61" s="132">
        <f>IFERROR(VLOOKUP(Y61,AB56:AC65,2,0),0)+IFERROR(VLOOKUP(Y61,AF56:AG62,2,0),0)+IFERROR(VLOOKUP(Y61,$A$2:$D$8,4,0),0)</f>
        <v>9800</v>
      </c>
      <c r="AA61" s="138">
        <f>IFERROR(VLOOKUP(Y61,AD55:AE59,2,0),0)+IFERROR(VLOOKUP(Y61,AF64:AG70,2,0),0)</f>
        <v>0</v>
      </c>
      <c r="AB61" s="132">
        <v>19</v>
      </c>
      <c r="AC61" s="132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32">
        <f>IFERROR(VLOOKUP(AD52,skill_info!$A:$J,5,0),"")</f>
        <v>0</v>
      </c>
      <c r="AG61" s="132">
        <f>IFERROR(VLOOKUP(AD52,skill_info!$A:$J,6,0),"")</f>
        <v>0</v>
      </c>
    </row>
    <row r="62" spans="1:33">
      <c r="A62" s="132">
        <f>Test!C62</f>
        <v>19</v>
      </c>
      <c r="B62" s="132">
        <f>IFERROR(VLOOKUP(A62,D56:E65,2,0),0)+IFERROR(VLOOKUP(A62,H56:I62,2,0),0)+IFERROR(VLOOKUP(A62,$A$2:$D$8,4,0),0)</f>
        <v>2000</v>
      </c>
      <c r="C62" s="138">
        <f>IFERROR(VLOOKUP(A62,F55:G59,2,0),0)+IFERROR(VLOOKUP(A62,H64:I70,2,0),0)</f>
        <v>0</v>
      </c>
      <c r="D62" s="132">
        <v>20</v>
      </c>
      <c r="E62" s="132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132">
        <f>IFERROR(VLOOKUP(F52,skill_info!$A:$J,7,0),"")</f>
        <v>0</v>
      </c>
      <c r="I62" s="132">
        <f>IFERROR(VLOOKUP(F52,skill_info!$A:$J,8,0),"")</f>
        <v>0</v>
      </c>
      <c r="M62" s="132">
        <f>Test!O62</f>
        <v>19</v>
      </c>
      <c r="N62" s="132">
        <f>IFERROR(VLOOKUP(M62,P56:Q65,2,0),0)+IFERROR(VLOOKUP(M62,T56:U62,2,0),0)+IFERROR(VLOOKUP(M62,$A$2:$D$8,4,0),0)</f>
        <v>0</v>
      </c>
      <c r="O62" s="138">
        <f>IFERROR(VLOOKUP(M62,R55:S59,2,0),0)+IFERROR(VLOOKUP(M62,T64:U70,2,0),0)</f>
        <v>0</v>
      </c>
      <c r="P62" s="132">
        <v>20</v>
      </c>
      <c r="Q62" s="132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132">
        <f>IFERROR(VLOOKUP(R52,skill_info!$A:$J,7,0),"")</f>
        <v>0</v>
      </c>
      <c r="U62" s="132">
        <f>IFERROR(VLOOKUP(R52,skill_info!$A:$J,8,0),"")</f>
        <v>0</v>
      </c>
      <c r="Y62" s="132">
        <f>Test!AA62</f>
        <v>19</v>
      </c>
      <c r="Z62" s="132">
        <f>IFERROR(VLOOKUP(Y62,AB56:AC65,2,0),0)+IFERROR(VLOOKUP(Y62,AF56:AG62,2,0),0)+IFERROR(VLOOKUP(Y62,$A$2:$D$8,4,0),0)</f>
        <v>0</v>
      </c>
      <c r="AA62" s="138">
        <f>IFERROR(VLOOKUP(Y62,AD55:AE59,2,0),0)+IFERROR(VLOOKUP(Y62,AF64:AG70,2,0),0)</f>
        <v>0</v>
      </c>
      <c r="AB62" s="132">
        <v>20</v>
      </c>
      <c r="AC62" s="132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132">
        <f>IFERROR(VLOOKUP(AD52,skill_info!$A:$J,7,0),"")</f>
        <v>0</v>
      </c>
      <c r="AG62" s="132">
        <f>IFERROR(VLOOKUP(AD52,skill_info!$A:$J,8,0),"")</f>
        <v>0</v>
      </c>
    </row>
    <row r="63" spans="1:33">
      <c r="A63" s="132">
        <f>Test!C63</f>
        <v>20</v>
      </c>
      <c r="B63" s="132">
        <f>IFERROR(VLOOKUP(A63,D56:E65,2,0),0)+IFERROR(VLOOKUP(A63,H56:I62,2,0),0)+IFERROR(VLOOKUP(A63,$A$2:$D$8,4,0),0)</f>
        <v>1000</v>
      </c>
      <c r="C63" s="138">
        <f>IFERROR(VLOOKUP(A63,F55:G59,2,0),0)+IFERROR(VLOOKUP(A63,H64:I70,2,0),0)</f>
        <v>0</v>
      </c>
      <c r="D63" s="132">
        <v>21</v>
      </c>
      <c r="E63" s="132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144" t="s">
        <v>187</v>
      </c>
      <c r="I63" s="142"/>
      <c r="M63" s="132">
        <f>Test!O63</f>
        <v>20</v>
      </c>
      <c r="N63" s="132">
        <f>IFERROR(VLOOKUP(M63,P56:Q65,2,0),0)+IFERROR(VLOOKUP(M63,T56:U62,2,0),0)+IFERROR(VLOOKUP(M63,$A$2:$D$8,4,0),0)</f>
        <v>1000</v>
      </c>
      <c r="O63" s="138">
        <f>IFERROR(VLOOKUP(M63,R55:S59,2,0),0)+IFERROR(VLOOKUP(M63,T64:U70,2,0),0)</f>
        <v>0</v>
      </c>
      <c r="P63" s="132">
        <v>21</v>
      </c>
      <c r="Q63" s="132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T63" s="144" t="s">
        <v>187</v>
      </c>
      <c r="U63" s="142"/>
      <c r="Y63" s="132">
        <f>Test!AA63</f>
        <v>20</v>
      </c>
      <c r="Z63" s="132">
        <f>IFERROR(VLOOKUP(Y63,AB56:AC65,2,0),0)+IFERROR(VLOOKUP(Y63,AF56:AG62,2,0),0)+IFERROR(VLOOKUP(Y63,$A$2:$D$8,4,0),0)</f>
        <v>1000</v>
      </c>
      <c r="AA63" s="138">
        <f>IFERROR(VLOOKUP(Y63,AD55:AE59,2,0),0)+IFERROR(VLOOKUP(Y63,AF64:AG70,2,0),0)</f>
        <v>0</v>
      </c>
      <c r="AB63" s="132">
        <v>21</v>
      </c>
      <c r="AC63" s="132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144" t="s">
        <v>187</v>
      </c>
      <c r="AG63" s="142"/>
    </row>
    <row r="64" spans="1:33">
      <c r="A64" s="132">
        <f>Test!C64</f>
        <v>21</v>
      </c>
      <c r="B64" s="132">
        <f>IFERROR(VLOOKUP(A64,D56:E65,2,0),0)+IFERROR(VLOOKUP(A64,H56:I62,2,0),0)+IFERROR(VLOOKUP(A64,$A$2:$D$8,4,0),0)</f>
        <v>0</v>
      </c>
      <c r="C64" s="138">
        <f>IFERROR(VLOOKUP(A64,F55:G59,2,0),0)+IFERROR(VLOOKUP(A64,H64:I70,2,0),0)</f>
        <v>0</v>
      </c>
      <c r="D64" s="145">
        <v>5</v>
      </c>
      <c r="E64" s="145">
        <f>VLOOKUP(3,D56:E65,2,0)</f>
        <v>110</v>
      </c>
      <c r="H64" s="138">
        <f>IF(AND(H56&gt;=9,H56&lt;=16),H56-8,0)</f>
        <v>0</v>
      </c>
      <c r="I64" s="138">
        <f>IF(H64,I56,0)</f>
        <v>0</v>
      </c>
      <c r="M64" s="132">
        <f>Test!O64</f>
        <v>21</v>
      </c>
      <c r="N64" s="132">
        <f>IFERROR(VLOOKUP(M64,P56:Q65,2,0),0)+IFERROR(VLOOKUP(M64,T56:U62,2,0),0)+IFERROR(VLOOKUP(M64,$A$2:$D$8,4,0),0)</f>
        <v>0</v>
      </c>
      <c r="O64" s="138">
        <f>IFERROR(VLOOKUP(M64,R55:S59,2,0),0)+IFERROR(VLOOKUP(M64,T64:U70,2,0),0)</f>
        <v>0</v>
      </c>
      <c r="P64" s="145">
        <v>5</v>
      </c>
      <c r="Q64" s="145">
        <f>VLOOKUP(3,P56:Q65,2,0)</f>
        <v>110</v>
      </c>
      <c r="T64" s="138">
        <f>IF(AND(T56&gt;=9,T56&lt;=16),T56-8,0)</f>
        <v>0</v>
      </c>
      <c r="U64" s="138">
        <f>IF(T64,U56,0)</f>
        <v>0</v>
      </c>
      <c r="Y64" s="132">
        <f>Test!AA64</f>
        <v>21</v>
      </c>
      <c r="Z64" s="132">
        <f>IFERROR(VLOOKUP(Y64,AB56:AC65,2,0),0)+IFERROR(VLOOKUP(Y64,AF56:AG62,2,0),0)+IFERROR(VLOOKUP(Y64,$A$2:$D$8,4,0),0)</f>
        <v>0</v>
      </c>
      <c r="AA64" s="138">
        <f>IFERROR(VLOOKUP(Y64,AD55:AE59,2,0),0)+IFERROR(VLOOKUP(Y64,AF64:AG70,2,0),0)</f>
        <v>0</v>
      </c>
      <c r="AB64" s="145">
        <v>5</v>
      </c>
      <c r="AC64" s="145">
        <f>VLOOKUP(3,AB56:AC65,2,0)</f>
        <v>110</v>
      </c>
      <c r="AF64" s="138">
        <f>IF(AND(AF56&gt;=9,AF56&lt;=16),AF56-8,0)</f>
        <v>0</v>
      </c>
      <c r="AG64" s="138">
        <f>IF(AF64,AG56,0)</f>
        <v>0</v>
      </c>
    </row>
    <row r="65" spans="1:33">
      <c r="A65" s="132">
        <f>Test!C65</f>
        <v>22</v>
      </c>
      <c r="B65" s="132">
        <f>IFERROR(VLOOKUP(A65,D56:E65,2,0),0)+IFERROR(VLOOKUP(A65,H56:I62,2,0),0)+IFERROR(VLOOKUP(A65,$A$2:$D$8,4,0),0)</f>
        <v>0</v>
      </c>
      <c r="C65" s="138">
        <f>IFERROR(VLOOKUP(A65,F55:G59,2,0),0)+IFERROR(VLOOKUP(A65,H64:I70,2,0),0)</f>
        <v>0</v>
      </c>
      <c r="D65" s="145">
        <v>6</v>
      </c>
      <c r="E65" s="145">
        <f>E64</f>
        <v>110</v>
      </c>
      <c r="H65" s="138">
        <f>IF(AND(H57&gt;=9,H57&lt;=16),H57-8,0)</f>
        <v>0</v>
      </c>
      <c r="I65" s="138">
        <f>IF(H65,I57,0)</f>
        <v>0</v>
      </c>
      <c r="M65" s="132">
        <f>Test!O65</f>
        <v>22</v>
      </c>
      <c r="N65" s="132">
        <f>IFERROR(VLOOKUP(M65,P56:Q65,2,0),0)+IFERROR(VLOOKUP(M65,T56:U62,2,0),0)+IFERROR(VLOOKUP(M65,$A$2:$D$8,4,0),0)</f>
        <v>0</v>
      </c>
      <c r="O65" s="138">
        <f>IFERROR(VLOOKUP(M65,R55:S59,2,0),0)+IFERROR(VLOOKUP(M65,T64:U70,2,0),0)</f>
        <v>0</v>
      </c>
      <c r="P65" s="145">
        <v>6</v>
      </c>
      <c r="Q65" s="145">
        <f>Q64</f>
        <v>110</v>
      </c>
      <c r="T65" s="138">
        <f>IF(AND(T57&gt;=9,T57&lt;=16),T57-8,0)</f>
        <v>0</v>
      </c>
      <c r="U65" s="138">
        <f>IF(T65,U57,0)</f>
        <v>0</v>
      </c>
      <c r="Y65" s="132">
        <f>Test!AA65</f>
        <v>22</v>
      </c>
      <c r="Z65" s="132">
        <f>IFERROR(VLOOKUP(Y65,AB56:AC65,2,0),0)+IFERROR(VLOOKUP(Y65,AF56:AG62,2,0),0)+IFERROR(VLOOKUP(Y65,$A$2:$D$8,4,0),0)</f>
        <v>0</v>
      </c>
      <c r="AA65" s="138">
        <f>IFERROR(VLOOKUP(Y65,AD55:AE59,2,0),0)+IFERROR(VLOOKUP(Y65,AF64:AG70,2,0),0)</f>
        <v>0</v>
      </c>
      <c r="AB65" s="145">
        <v>6</v>
      </c>
      <c r="AC65" s="145">
        <f>AC64</f>
        <v>110</v>
      </c>
      <c r="AF65" s="138">
        <f>IF(AND(AF57&gt;=9,AF57&lt;=16),AF57-8,0)</f>
        <v>0</v>
      </c>
      <c r="AG65" s="138">
        <f>IF(AF65,AG57,0)</f>
        <v>0</v>
      </c>
    </row>
    <row r="66" spans="1:33">
      <c r="A66" s="132">
        <f>Test!C66</f>
        <v>23</v>
      </c>
      <c r="B66" s="132">
        <f>IFERROR(VLOOKUP(A66,D56:E65,2,0),0)+IFERROR(VLOOKUP(A66,H56:I62,2,0),0)+IFERROR(VLOOKUP(A66,$A$2:$D$8,4,0),0)</f>
        <v>0</v>
      </c>
      <c r="C66" s="138">
        <f>IFERROR(VLOOKUP(A66,F55:G59,2,0),0)+IFERROR(VLOOKUP(A66,H64:I70,2,0),0)</f>
        <v>0</v>
      </c>
      <c r="D66" s="134"/>
      <c r="E66" s="134"/>
      <c r="H66" s="138">
        <f>IF(AND(H58&gt;=9,H58&lt;=16),H58-8,0)</f>
        <v>0</v>
      </c>
      <c r="I66" s="138">
        <f>IF(H66,I58,0)</f>
        <v>0</v>
      </c>
      <c r="M66" s="132">
        <f>Test!O66</f>
        <v>23</v>
      </c>
      <c r="N66" s="132">
        <f>IFERROR(VLOOKUP(M66,P56:Q65,2,0),0)+IFERROR(VLOOKUP(M66,T56:U62,2,0),0)+IFERROR(VLOOKUP(M66,$A$2:$D$8,4,0),0)</f>
        <v>0</v>
      </c>
      <c r="O66" s="138">
        <f>IFERROR(VLOOKUP(M66,R55:S59,2,0),0)+IFERROR(VLOOKUP(M66,T64:U70,2,0),0)</f>
        <v>0</v>
      </c>
      <c r="P66" s="134"/>
      <c r="Q66" s="134"/>
      <c r="T66" s="138">
        <f>IF(AND(T58&gt;=9,T58&lt;=16),T58-8,0)</f>
        <v>0</v>
      </c>
      <c r="U66" s="138">
        <f>IF(T66,U58,0)</f>
        <v>0</v>
      </c>
      <c r="Y66" s="132">
        <f>Test!AA66</f>
        <v>23</v>
      </c>
      <c r="Z66" s="132">
        <f>IFERROR(VLOOKUP(Y66,AB56:AC65,2,0),0)+IFERROR(VLOOKUP(Y66,AF56:AG62,2,0),0)+IFERROR(VLOOKUP(Y66,$A$2:$D$8,4,0),0)</f>
        <v>0</v>
      </c>
      <c r="AA66" s="138">
        <f>IFERROR(VLOOKUP(Y66,AD55:AE59,2,0),0)+IFERROR(VLOOKUP(Y66,AF64:AG70,2,0),0)</f>
        <v>0</v>
      </c>
      <c r="AF66" s="138">
        <f>IF(AND(AF58&gt;=9,AF58&lt;=16),AF58-8,0)</f>
        <v>0</v>
      </c>
      <c r="AG66" s="138">
        <f>IF(AF66,AG58,0)</f>
        <v>0</v>
      </c>
    </row>
    <row r="67" spans="1:33">
      <c r="A67" s="132">
        <f>Test!C67</f>
        <v>24</v>
      </c>
      <c r="B67" s="132">
        <f>IFERROR(VLOOKUP(A67,D56:E65,2,0),0)+IFERROR(VLOOKUP(A67,H56:I62,2,0),0)+IFERROR(VLOOKUP(A67,$A$2:$D$8,4,0),0)</f>
        <v>0</v>
      </c>
      <c r="C67" s="138">
        <f>IFERROR(VLOOKUP(A67,F55:G59,2,0),0)+IFERROR(VLOOKUP(A67,H64:I70,2,0),0)</f>
        <v>0</v>
      </c>
      <c r="D67" s="134"/>
      <c r="E67" s="134"/>
      <c r="H67" s="144" t="s">
        <v>188</v>
      </c>
      <c r="I67" s="142"/>
      <c r="M67" s="132">
        <f>Test!O67</f>
        <v>24</v>
      </c>
      <c r="N67" s="132">
        <f>IFERROR(VLOOKUP(M67,P56:Q65,2,0),0)+IFERROR(VLOOKUP(M67,T56:U62,2,0),0)+IFERROR(VLOOKUP(M67,$A$2:$D$8,4,0),0)</f>
        <v>0</v>
      </c>
      <c r="O67" s="138">
        <f>IFERROR(VLOOKUP(M67,R55:S59,2,0),0)+IFERROR(VLOOKUP(M67,T64:U70,2,0),0)</f>
        <v>0</v>
      </c>
      <c r="P67" s="134"/>
      <c r="Q67" s="134"/>
      <c r="T67" s="144" t="s">
        <v>188</v>
      </c>
      <c r="U67" s="142"/>
      <c r="Y67" s="132">
        <f>Test!AA67</f>
        <v>24</v>
      </c>
      <c r="Z67" s="132">
        <f>IFERROR(VLOOKUP(Y67,AB56:AC65,2,0),0)+IFERROR(VLOOKUP(Y67,AF56:AG62,2,0),0)+IFERROR(VLOOKUP(Y67,$A$2:$D$8,4,0),0)</f>
        <v>0</v>
      </c>
      <c r="AA67" s="138">
        <f>IFERROR(VLOOKUP(Y67,AD55:AE59,2,0),0)+IFERROR(VLOOKUP(Y67,AF64:AG70,2,0),0)</f>
        <v>0</v>
      </c>
      <c r="AF67" s="144" t="s">
        <v>188</v>
      </c>
      <c r="AG67" s="142"/>
    </row>
    <row r="68" spans="1:33">
      <c r="A68" s="132">
        <f>Test!C68</f>
        <v>25</v>
      </c>
      <c r="B68" s="132">
        <f>IFERROR(VLOOKUP(A68,D56:E65,2,0),0)+IFERROR(VLOOKUP(A68,H56:I62,2,0),0)+IFERROR(VLOOKUP(A68,$A$2:$D$8,4,0),0)</f>
        <v>0</v>
      </c>
      <c r="C68" s="138">
        <f>IFERROR(VLOOKUP(A68,F55:G59,2,0),0)+IFERROR(VLOOKUP(A68,H64:I70,2,0),0)</f>
        <v>0</v>
      </c>
      <c r="D68" s="134"/>
      <c r="E68" s="134"/>
      <c r="H68" s="138">
        <f>IF(AND(H60&gt;=9,H60&lt;=16),H60-8,0)</f>
        <v>0</v>
      </c>
      <c r="I68" s="138">
        <f>IF(H68,I60,0)</f>
        <v>0</v>
      </c>
      <c r="M68" s="132">
        <f>Test!O68</f>
        <v>25</v>
      </c>
      <c r="N68" s="132">
        <f>IFERROR(VLOOKUP(M68,P56:Q65,2,0),0)+IFERROR(VLOOKUP(M68,T56:U62,2,0),0)+IFERROR(VLOOKUP(M68,$A$2:$D$8,4,0),0)</f>
        <v>0</v>
      </c>
      <c r="O68" s="138">
        <f>IFERROR(VLOOKUP(M68,R55:S59,2,0),0)+IFERROR(VLOOKUP(M68,T64:U70,2,0),0)</f>
        <v>0</v>
      </c>
      <c r="P68" s="134"/>
      <c r="Q68" s="134"/>
      <c r="T68" s="138">
        <f>IF(AND(T60&gt;=9,T60&lt;=16),T60-8,0)</f>
        <v>0</v>
      </c>
      <c r="U68" s="138">
        <f>IF(T68,U60,0)</f>
        <v>0</v>
      </c>
      <c r="Y68" s="132">
        <f>Test!AA68</f>
        <v>25</v>
      </c>
      <c r="Z68" s="132">
        <f>IFERROR(VLOOKUP(Y68,AB56:AC65,2,0),0)+IFERROR(VLOOKUP(Y68,AF56:AG62,2,0),0)+IFERROR(VLOOKUP(Y68,$A$2:$D$8,4,0),0)</f>
        <v>0</v>
      </c>
      <c r="AA68" s="138">
        <f>IFERROR(VLOOKUP(Y68,AD55:AE59,2,0),0)+IFERROR(VLOOKUP(Y68,AF64:AG70,2,0),0)</f>
        <v>0</v>
      </c>
      <c r="AF68" s="138">
        <f>IF(AND(AF60&gt;=9,AF60&lt;=16),AF60-8,0)</f>
        <v>1</v>
      </c>
      <c r="AG68" s="138">
        <f>IF(AF68,AG60,0)</f>
        <v>800</v>
      </c>
    </row>
    <row r="69" spans="1:33">
      <c r="A69" s="132">
        <f>Test!C69</f>
        <v>26</v>
      </c>
      <c r="B69" s="132">
        <f>IFERROR(VLOOKUP(A69,D56:E65,2,0),0)+IFERROR(VLOOKUP(A69,H56:I62,2,0),0)+IFERROR(VLOOKUP(A69,$A$2:$D$8,4,0),0)</f>
        <v>0</v>
      </c>
      <c r="C69" s="138">
        <f>IFERROR(VLOOKUP(A69,F55:G59,2,0),0)+IFERROR(VLOOKUP(A69,H64:I70,2,0),0)</f>
        <v>0</v>
      </c>
      <c r="D69" s="134"/>
      <c r="E69" s="134"/>
      <c r="H69" s="138">
        <f>IF(AND(H61&gt;=9,H61&lt;=16),H61-8,0)</f>
        <v>0</v>
      </c>
      <c r="I69" s="138">
        <f>IF(H69,I61,0)</f>
        <v>0</v>
      </c>
      <c r="M69" s="132">
        <f>Test!O69</f>
        <v>26</v>
      </c>
      <c r="N69" s="132">
        <f>IFERROR(VLOOKUP(M69,P56:Q65,2,0),0)+IFERROR(VLOOKUP(M69,T56:U62,2,0),0)+IFERROR(VLOOKUP(M69,$A$2:$D$8,4,0),0)</f>
        <v>1500</v>
      </c>
      <c r="O69" s="138">
        <f>IFERROR(VLOOKUP(M69,R55:S59,2,0),0)+IFERROR(VLOOKUP(M69,T64:U70,2,0),0)</f>
        <v>0</v>
      </c>
      <c r="P69" s="134"/>
      <c r="Q69" s="134"/>
      <c r="T69" s="138">
        <f>IF(AND(T61&gt;=9,T61&lt;=16),T61-8,0)</f>
        <v>0</v>
      </c>
      <c r="U69" s="138">
        <f>IF(T69,U61,0)</f>
        <v>0</v>
      </c>
      <c r="Y69" s="132">
        <f>Test!AA69</f>
        <v>26</v>
      </c>
      <c r="Z69" s="132">
        <f>IFERROR(VLOOKUP(Y69,AB56:AC65,2,0),0)+IFERROR(VLOOKUP(Y69,AF56:AG62,2,0),0)+IFERROR(VLOOKUP(Y69,$A$2:$D$8,4,0),0)</f>
        <v>0</v>
      </c>
      <c r="AA69" s="138">
        <f>IFERROR(VLOOKUP(Y69,AD55:AE59,2,0),0)+IFERROR(VLOOKUP(Y69,AF64:AG70,2,0),0)</f>
        <v>0</v>
      </c>
      <c r="AF69" s="138">
        <f>IF(AND(AF61&gt;=9,AF61&lt;=16),AF61-8,0)</f>
        <v>0</v>
      </c>
      <c r="AG69" s="138">
        <f>IF(AF69,AG61,0)</f>
        <v>0</v>
      </c>
    </row>
    <row r="70" spans="1:33">
      <c r="A70" s="132">
        <f>Test!C70</f>
        <v>27</v>
      </c>
      <c r="B70" s="132">
        <f>IFERROR(VLOOKUP(A70,D56:E65,2,0),0)+IFERROR(VLOOKUP(A70,H56:I62,2,0),0)+IFERROR(VLOOKUP(A70,$A$2:$D$8,4,0),0)</f>
        <v>0</v>
      </c>
      <c r="C70" s="138">
        <f>IFERROR(VLOOKUP(A70,F55:G59,2,0),0)+IFERROR(VLOOKUP(A70,H64:I70,2,0),0)</f>
        <v>0</v>
      </c>
      <c r="D70" s="134"/>
      <c r="E70" s="134"/>
      <c r="H70" s="138">
        <f>IF(AND(H62&gt;=9,H62&lt;=16),H62-8,0)</f>
        <v>0</v>
      </c>
      <c r="I70" s="138">
        <f>IF(H70,I62,0)</f>
        <v>0</v>
      </c>
      <c r="M70" s="132">
        <f>Test!O70</f>
        <v>27</v>
      </c>
      <c r="N70" s="132">
        <f>IFERROR(VLOOKUP(M70,P56:Q65,2,0),0)+IFERROR(VLOOKUP(M70,T56:U62,2,0),0)+IFERROR(VLOOKUP(M70,$A$2:$D$8,4,0),0)</f>
        <v>0</v>
      </c>
      <c r="O70" s="138">
        <f>IFERROR(VLOOKUP(M70,R55:S59,2,0),0)+IFERROR(VLOOKUP(M70,T64:U70,2,0),0)</f>
        <v>0</v>
      </c>
      <c r="P70" s="134"/>
      <c r="Q70" s="134"/>
      <c r="T70" s="138">
        <f>IF(AND(T62&gt;=9,T62&lt;=16),T62-8,0)</f>
        <v>0</v>
      </c>
      <c r="U70" s="138">
        <f>IF(T70,U62,0)</f>
        <v>0</v>
      </c>
      <c r="Y70" s="132">
        <f>Test!AA70</f>
        <v>27</v>
      </c>
      <c r="Z70" s="132">
        <f>IFERROR(VLOOKUP(Y70,AB56:AC65,2,0),0)+IFERROR(VLOOKUP(Y70,AF56:AG62,2,0),0)+IFERROR(VLOOKUP(Y70,$A$2:$D$8,4,0),0)</f>
        <v>0</v>
      </c>
      <c r="AA70" s="138">
        <f>IFERROR(VLOOKUP(Y70,AD55:AE59,2,0),0)+IFERROR(VLOOKUP(Y70,AF64:AG70,2,0),0)</f>
        <v>0</v>
      </c>
      <c r="AF70" s="138">
        <f>IF(AND(AF62&gt;=9,AF62&lt;=16),AF62-8,0)</f>
        <v>0</v>
      </c>
      <c r="AG70" s="138">
        <f>IF(AF70,AG62,0)</f>
        <v>0</v>
      </c>
    </row>
    <row r="71" spans="1:27">
      <c r="A71" s="132">
        <f>Test!C71</f>
        <v>28</v>
      </c>
      <c r="B71" s="132">
        <f>IFERROR(VLOOKUP(A71,D56:E65,2,0),0)+IFERROR(VLOOKUP(A71,H56:I62,2,0),0)+IFERROR(VLOOKUP(A71,$A$2:$D$8,4,0),0)</f>
        <v>0</v>
      </c>
      <c r="C71" s="138">
        <f>IFERROR(VLOOKUP(A71,F55:G59,2,0),0)+IFERROR(VLOOKUP(A71,H64:I70,2,0),0)</f>
        <v>0</v>
      </c>
      <c r="D71" s="134"/>
      <c r="E71" s="134"/>
      <c r="M71" s="132">
        <f>Test!O71</f>
        <v>28</v>
      </c>
      <c r="N71" s="132">
        <f>IFERROR(VLOOKUP(M71,P56:Q65,2,0),0)+IFERROR(VLOOKUP(M71,T56:U62,2,0),0)+IFERROR(VLOOKUP(M71,$A$2:$D$8,4,0),0)</f>
        <v>0</v>
      </c>
      <c r="O71" s="138">
        <f>IFERROR(VLOOKUP(M71,R55:S59,2,0),0)+IFERROR(VLOOKUP(M71,T64:U70,2,0),0)</f>
        <v>0</v>
      </c>
      <c r="P71" s="134"/>
      <c r="Q71" s="134"/>
      <c r="Y71" s="132">
        <f>Test!AA71</f>
        <v>28</v>
      </c>
      <c r="Z71" s="132">
        <f>IFERROR(VLOOKUP(Y71,AB56:AC65,2,0),0)+IFERROR(VLOOKUP(Y71,AF56:AG62,2,0),0)+IFERROR(VLOOKUP(Y71,$A$2:$D$8,4,0),0)</f>
        <v>0</v>
      </c>
      <c r="AA71" s="138">
        <f>IFERROR(VLOOKUP(Y71,AD55:AE59,2,0),0)+IFERROR(VLOOKUP(Y71,AF64:AG70,2,0),0)</f>
        <v>0</v>
      </c>
    </row>
    <row r="72" spans="1:27">
      <c r="A72" s="132">
        <f>Test!C72</f>
        <v>29</v>
      </c>
      <c r="B72" s="132">
        <f>IFERROR(VLOOKUP(A72,D56:E65,2,0),0)+IFERROR(VLOOKUP(A72,H56:I62,2,0),0)+IFERROR(VLOOKUP(A72,$A$2:$D$8,4,0),0)</f>
        <v>0</v>
      </c>
      <c r="C72" s="138">
        <f>IFERROR(VLOOKUP(A72,F55:G59,2,0),0)+IFERROR(VLOOKUP(A72,H64:I70,2,0),0)</f>
        <v>0</v>
      </c>
      <c r="D72" s="134"/>
      <c r="E72" s="134"/>
      <c r="M72" s="132">
        <f>Test!O72</f>
        <v>29</v>
      </c>
      <c r="N72" s="132">
        <f>IFERROR(VLOOKUP(M72,P56:Q65,2,0),0)+IFERROR(VLOOKUP(M72,T56:U62,2,0),0)+IFERROR(VLOOKUP(M72,$A$2:$D$8,4,0),0)</f>
        <v>0</v>
      </c>
      <c r="O72" s="138">
        <f>IFERROR(VLOOKUP(M72,R55:S59,2,0),0)+IFERROR(VLOOKUP(M72,T64:U70,2,0),0)</f>
        <v>0</v>
      </c>
      <c r="P72" s="134"/>
      <c r="Q72" s="134"/>
      <c r="Y72" s="132">
        <f>Test!AA72</f>
        <v>29</v>
      </c>
      <c r="Z72" s="132">
        <f>IFERROR(VLOOKUP(Y72,AB56:AC65,2,0),0)+IFERROR(VLOOKUP(Y72,AF56:AG62,2,0),0)+IFERROR(VLOOKUP(Y72,$A$2:$D$8,4,0),0)</f>
        <v>0</v>
      </c>
      <c r="AA72" s="138">
        <f>IFERROR(VLOOKUP(Y72,AD55:AE59,2,0),0)+IFERROR(VLOOKUP(Y72,AF64:AG70,2,0),0)</f>
        <v>0</v>
      </c>
    </row>
    <row r="73" spans="1:27">
      <c r="A73" s="132">
        <f>Test!C73</f>
        <v>30</v>
      </c>
      <c r="B73" s="132">
        <f>IFERROR(VLOOKUP(A73,D56:E65,2,0),0)+IFERROR(VLOOKUP(A73,H56:I62,2,0),0)+IFERROR(VLOOKUP(A73,$A$2:$D$8,4,0),0)</f>
        <v>0</v>
      </c>
      <c r="C73" s="138">
        <f>IFERROR(VLOOKUP(A73,F55:G59,2,0),0)+IFERROR(VLOOKUP(A73,H64:I70,2,0),0)</f>
        <v>0</v>
      </c>
      <c r="D73" s="134"/>
      <c r="E73" s="134"/>
      <c r="M73" s="132">
        <f>Test!O73</f>
        <v>30</v>
      </c>
      <c r="N73" s="132">
        <f>IFERROR(VLOOKUP(M73,P56:Q65,2,0),0)+IFERROR(VLOOKUP(M73,T56:U62,2,0),0)+IFERROR(VLOOKUP(M73,$A$2:$D$8,4,0),0)</f>
        <v>0</v>
      </c>
      <c r="O73" s="138">
        <f>IFERROR(VLOOKUP(M73,R55:S59,2,0),0)+IFERROR(VLOOKUP(M73,T64:U70,2,0),0)</f>
        <v>0</v>
      </c>
      <c r="P73" s="134"/>
      <c r="Q73" s="134"/>
      <c r="Y73" s="132">
        <f>Test!AA73</f>
        <v>30</v>
      </c>
      <c r="Z73" s="132">
        <f>IFERROR(VLOOKUP(Y73,AB56:AC65,2,0),0)+IFERROR(VLOOKUP(Y73,AF56:AG62,2,0),0)+IFERROR(VLOOKUP(Y73,$A$2:$D$8,4,0),0)</f>
        <v>0</v>
      </c>
      <c r="AA73" s="138">
        <f>IFERROR(VLOOKUP(Y73,AD55:AE59,2,0),0)+IFERROR(VLOOKUP(Y73,AF64:AG70,2,0),0)</f>
        <v>0</v>
      </c>
    </row>
    <row r="74" spans="1:27">
      <c r="A74" s="132">
        <f>Test!C74</f>
        <v>31</v>
      </c>
      <c r="B74" s="132">
        <f>IFERROR(VLOOKUP(A74,D56:E65,2,0),0)+IFERROR(VLOOKUP(A74,H56:I62,2,0),0)+IFERROR(VLOOKUP(A74,$A$2:$D$8,4,0),0)</f>
        <v>0</v>
      </c>
      <c r="C74" s="138">
        <f>IFERROR(VLOOKUP(A74,F55:G59,2,0),0)+IFERROR(VLOOKUP(A74,H64:I70,2,0),0)</f>
        <v>0</v>
      </c>
      <c r="D74" s="134"/>
      <c r="E74" s="134"/>
      <c r="M74" s="132">
        <f>Test!O74</f>
        <v>31</v>
      </c>
      <c r="N74" s="132">
        <f>IFERROR(VLOOKUP(M74,P56:Q65,2,0),0)+IFERROR(VLOOKUP(M74,T56:U62,2,0),0)+IFERROR(VLOOKUP(M74,$A$2:$D$8,4,0),0)</f>
        <v>0</v>
      </c>
      <c r="O74" s="138">
        <f>IFERROR(VLOOKUP(M74,R55:S59,2,0),0)+IFERROR(VLOOKUP(M74,T64:U70,2,0),0)</f>
        <v>0</v>
      </c>
      <c r="P74" s="134"/>
      <c r="Q74" s="134"/>
      <c r="Y74" s="132">
        <f>Test!AA74</f>
        <v>31</v>
      </c>
      <c r="Z74" s="132">
        <f>IFERROR(VLOOKUP(Y74,AB56:AC65,2,0),0)+IFERROR(VLOOKUP(Y74,AF56:AG62,2,0),0)+IFERROR(VLOOKUP(Y74,$A$2:$D$8,4,0),0)</f>
        <v>0</v>
      </c>
      <c r="AA74" s="138">
        <f>IFERROR(VLOOKUP(Y74,AD55:AE59,2,0),0)+IFERROR(VLOOKUP(Y74,AF64:AG70,2,0),0)</f>
        <v>0</v>
      </c>
    </row>
    <row r="75" spans="1:27">
      <c r="A75" s="132">
        <f>Test!C75</f>
        <v>32</v>
      </c>
      <c r="B75" s="132">
        <f>IFERROR(VLOOKUP(A75,D56:E65,2,0),0)+IFERROR(VLOOKUP(A75,H56:I62,2,0),0)+IFERROR(VLOOKUP(A75,$A$2:$D$8,4,0),0)</f>
        <v>0</v>
      </c>
      <c r="C75" s="138">
        <f>IFERROR(VLOOKUP(A75,F55:G59,2,0),0)+IFERROR(VLOOKUP(A75,H64:I70,2,0),0)</f>
        <v>0</v>
      </c>
      <c r="D75" s="134"/>
      <c r="E75" s="134"/>
      <c r="M75" s="132">
        <f>Test!O75</f>
        <v>32</v>
      </c>
      <c r="N75" s="132">
        <f>IFERROR(VLOOKUP(M75,P56:Q65,2,0),0)+IFERROR(VLOOKUP(M75,T56:U62,2,0),0)+IFERROR(VLOOKUP(M75,$A$2:$D$8,4,0),0)</f>
        <v>0</v>
      </c>
      <c r="O75" s="138">
        <f>IFERROR(VLOOKUP(M75,R55:S59,2,0),0)+IFERROR(VLOOKUP(M75,T64:U70,2,0),0)</f>
        <v>0</v>
      </c>
      <c r="P75" s="134"/>
      <c r="Q75" s="134"/>
      <c r="Y75" s="132">
        <f>Test!AA75</f>
        <v>32</v>
      </c>
      <c r="Z75" s="132">
        <f>IFERROR(VLOOKUP(Y75,AB56:AC65,2,0),0)+IFERROR(VLOOKUP(Y75,AF56:AG62,2,0),0)+IFERROR(VLOOKUP(Y75,$A$2:$D$8,4,0),0)</f>
        <v>0</v>
      </c>
      <c r="AA75" s="138">
        <f>IFERROR(VLOOKUP(Y75,AD55:AE59,2,0),0)+IFERROR(VLOOKUP(Y75,AF64:AG70,2,0),0)</f>
        <v>0</v>
      </c>
    </row>
    <row r="76" spans="1:27">
      <c r="A76" s="132">
        <f>Test!C76</f>
        <v>33</v>
      </c>
      <c r="B76" s="132">
        <f>IFERROR(VLOOKUP(A76,D56:E65,2,0),0)+IFERROR(VLOOKUP(A76,H56:I62,2,0),0)+IFERROR(VLOOKUP(A76,$A$2:$D$8,4,0),0)</f>
        <v>0</v>
      </c>
      <c r="C76" s="138">
        <f>IFERROR(VLOOKUP(A76,F55:G59,2,0),0)+IFERROR(VLOOKUP(A76,H64:I70,2,0),0)</f>
        <v>0</v>
      </c>
      <c r="D76" s="134"/>
      <c r="E76" s="134"/>
      <c r="M76" s="132">
        <f>Test!O76</f>
        <v>33</v>
      </c>
      <c r="N76" s="132">
        <f>IFERROR(VLOOKUP(M76,P56:Q65,2,0),0)+IFERROR(VLOOKUP(M76,T56:U62,2,0),0)+IFERROR(VLOOKUP(M76,$A$2:$D$8,4,0),0)</f>
        <v>0</v>
      </c>
      <c r="O76" s="138">
        <f>IFERROR(VLOOKUP(M76,R55:S59,2,0),0)+IFERROR(VLOOKUP(M76,T64:U70,2,0),0)</f>
        <v>0</v>
      </c>
      <c r="P76" s="134"/>
      <c r="Q76" s="134"/>
      <c r="Y76" s="132">
        <f>Test!AA76</f>
        <v>33</v>
      </c>
      <c r="Z76" s="132">
        <f>IFERROR(VLOOKUP(Y76,AB56:AC65,2,0),0)+IFERROR(VLOOKUP(Y76,AF56:AG62,2,0),0)+IFERROR(VLOOKUP(Y76,$A$2:$D$8,4,0),0)</f>
        <v>0</v>
      </c>
      <c r="AA76" s="138">
        <f>IFERROR(VLOOKUP(Y76,AD55:AE59,2,0),0)+IFERROR(VLOOKUP(Y76,AF64:AG70,2,0),0)</f>
        <v>0</v>
      </c>
    </row>
    <row r="77" spans="1:27">
      <c r="A77" s="132">
        <f>Test!C77</f>
        <v>34</v>
      </c>
      <c r="B77" s="132">
        <f>IFERROR(VLOOKUP(A77,D56:E65,2,0),0)+IFERROR(VLOOKUP(A77,H56:I62,2,0),0)+IFERROR(VLOOKUP(A77,$A$2:$D$8,4,0),0)</f>
        <v>15000</v>
      </c>
      <c r="C77" s="138">
        <f>IFERROR(VLOOKUP(A77,F55:G59,2,0),0)+IFERROR(VLOOKUP(A77,H64:I70,2,0),0)</f>
        <v>0</v>
      </c>
      <c r="D77" s="134"/>
      <c r="E77" s="134"/>
      <c r="M77" s="132">
        <f>Test!O77</f>
        <v>34</v>
      </c>
      <c r="N77" s="132">
        <f>IFERROR(VLOOKUP(M77,P56:Q65,2,0),0)+IFERROR(VLOOKUP(M77,T56:U62,2,0),0)+IFERROR(VLOOKUP(M77,$A$2:$D$8,4,0),0)</f>
        <v>15000</v>
      </c>
      <c r="O77" s="138">
        <f>IFERROR(VLOOKUP(M77,R55:S59,2,0),0)+IFERROR(VLOOKUP(M77,T64:U70,2,0),0)</f>
        <v>0</v>
      </c>
      <c r="P77" s="134"/>
      <c r="Q77" s="134"/>
      <c r="Y77" s="132">
        <f>Test!AA77</f>
        <v>34</v>
      </c>
      <c r="Z77" s="132">
        <f>IFERROR(VLOOKUP(Y77,AB56:AC65,2,0),0)+IFERROR(VLOOKUP(Y77,AF56:AG62,2,0),0)+IFERROR(VLOOKUP(Y77,$A$2:$D$8,4,0),0)</f>
        <v>15000</v>
      </c>
      <c r="AA77" s="138">
        <f>IFERROR(VLOOKUP(Y77,AD55:AE59,2,0),0)+IFERROR(VLOOKUP(Y77,AF64:AG70,2,0),0)</f>
        <v>0</v>
      </c>
    </row>
    <row r="78" spans="1:27">
      <c r="A78" s="132">
        <f>Test!C78</f>
        <v>35</v>
      </c>
      <c r="B78" s="132">
        <f>IFERROR(VLOOKUP(A78,D56:E65,2,0),0)+IFERROR(VLOOKUP(A78,H56:I62,2,0),0)+IFERROR(VLOOKUP(A78,$A$2:$D$8,4,0),0)</f>
        <v>0</v>
      </c>
      <c r="C78" s="138">
        <f>IFERROR(VLOOKUP(A78,F55:G59,2,0),0)+IFERROR(VLOOKUP(A78,H64:I70,2,0),0)</f>
        <v>0</v>
      </c>
      <c r="D78" s="134"/>
      <c r="E78" s="134"/>
      <c r="M78" s="132">
        <f>Test!O78</f>
        <v>35</v>
      </c>
      <c r="N78" s="132">
        <f>IFERROR(VLOOKUP(M78,P56:Q65,2,0),0)+IFERROR(VLOOKUP(M78,T56:U62,2,0),0)+IFERROR(VLOOKUP(M78,$A$2:$D$8,4,0),0)</f>
        <v>0</v>
      </c>
      <c r="O78" s="138">
        <f>IFERROR(VLOOKUP(M78,R55:S59,2,0),0)+IFERROR(VLOOKUP(M78,T64:U70,2,0),0)</f>
        <v>0</v>
      </c>
      <c r="P78" s="134"/>
      <c r="Q78" s="134"/>
      <c r="Y78" s="132">
        <f>Test!AA78</f>
        <v>35</v>
      </c>
      <c r="Z78" s="132">
        <f>IFERROR(VLOOKUP(Y78,AB56:AC65,2,0),0)+IFERROR(VLOOKUP(Y78,AF56:AG62,2,0),0)+IFERROR(VLOOKUP(Y78,$A$2:$D$8,4,0),0)</f>
        <v>0</v>
      </c>
      <c r="AA78" s="138">
        <f>IFERROR(VLOOKUP(Y78,AD55:AE59,2,0),0)+IFERROR(VLOOKUP(Y78,AF64:AG70,2,0),0)</f>
        <v>0</v>
      </c>
    </row>
    <row r="79" spans="1:27">
      <c r="A79" s="132">
        <f>Test!C79</f>
        <v>36</v>
      </c>
      <c r="B79" s="132">
        <f>IFERROR(VLOOKUP(A79,D56:E65,2,0),0)+IFERROR(VLOOKUP(A79,H56:I62,2,0),0)+IFERROR(VLOOKUP(A79,$A$2:$D$8,4,0),0)</f>
        <v>0</v>
      </c>
      <c r="C79" s="138">
        <f>IFERROR(VLOOKUP(A79,F55:G59,2,0),0)+IFERROR(VLOOKUP(A79,H64:I70,2,0),0)</f>
        <v>0</v>
      </c>
      <c r="D79" s="134"/>
      <c r="E79" s="134"/>
      <c r="M79" s="132">
        <f>Test!O79</f>
        <v>36</v>
      </c>
      <c r="N79" s="132">
        <f>IFERROR(VLOOKUP(M79,P56:Q65,2,0),0)+IFERROR(VLOOKUP(M79,T56:U62,2,0),0)+IFERROR(VLOOKUP(M79,$A$2:$D$8,4,0),0)</f>
        <v>0</v>
      </c>
      <c r="O79" s="138">
        <f>IFERROR(VLOOKUP(M79,R55:S59,2,0),0)+IFERROR(VLOOKUP(M79,T64:U70,2,0),0)</f>
        <v>0</v>
      </c>
      <c r="P79" s="134"/>
      <c r="Q79" s="134"/>
      <c r="Y79" s="132">
        <f>Test!AA79</f>
        <v>36</v>
      </c>
      <c r="Z79" s="132">
        <f>IFERROR(VLOOKUP(Y79,AB56:AC65,2,0),0)+IFERROR(VLOOKUP(Y79,AF56:AG62,2,0),0)+IFERROR(VLOOKUP(Y79,$A$2:$D$8,4,0),0)</f>
        <v>0</v>
      </c>
      <c r="AA79" s="138">
        <f>IFERROR(VLOOKUP(Y79,AD55:AE59,2,0),0)+IFERROR(VLOOKUP(Y79,AF64:AG70,2,0),0)</f>
        <v>0</v>
      </c>
    </row>
    <row r="80" spans="1:27">
      <c r="A80" s="132">
        <f>Test!C80</f>
        <v>37</v>
      </c>
      <c r="B80" s="132">
        <f>IFERROR(VLOOKUP(A80,D56:E65,2,0),0)+IFERROR(VLOOKUP(A80,H56:I62,2,0),0)+IFERROR(VLOOKUP(A80,$A$2:$D$8,4,0),0)</f>
        <v>0</v>
      </c>
      <c r="C80" s="138">
        <f>IFERROR(VLOOKUP(A80,F55:G59,2,0),0)+IFERROR(VLOOKUP(A80,H64:I70,2,0),0)</f>
        <v>0</v>
      </c>
      <c r="D80" s="134"/>
      <c r="E80" s="134"/>
      <c r="M80" s="132">
        <f>Test!O80</f>
        <v>37</v>
      </c>
      <c r="N80" s="132">
        <f>IFERROR(VLOOKUP(M80,P56:Q65,2,0),0)+IFERROR(VLOOKUP(M80,T56:U62,2,0),0)+IFERROR(VLOOKUP(M80,$A$2:$D$8,4,0),0)</f>
        <v>0</v>
      </c>
      <c r="O80" s="138">
        <f>IFERROR(VLOOKUP(M80,R55:S59,2,0),0)+IFERROR(VLOOKUP(M80,T64:U70,2,0),0)</f>
        <v>0</v>
      </c>
      <c r="P80" s="134"/>
      <c r="Q80" s="134"/>
      <c r="Y80" s="132">
        <f>Test!AA80</f>
        <v>37</v>
      </c>
      <c r="Z80" s="132">
        <f>IFERROR(VLOOKUP(Y80,AB56:AC65,2,0),0)+IFERROR(VLOOKUP(Y80,AF56:AG62,2,0),0)+IFERROR(VLOOKUP(Y80,$A$2:$D$8,4,0),0)</f>
        <v>0</v>
      </c>
      <c r="AA80" s="138">
        <f>IFERROR(VLOOKUP(Y80,AD55:AE59,2,0),0)+IFERROR(VLOOKUP(Y80,AF64:AG70,2,0),0)</f>
        <v>0</v>
      </c>
    </row>
    <row r="81" spans="1:27">
      <c r="A81" s="132">
        <f>Test!C81</f>
        <v>38</v>
      </c>
      <c r="B81" s="132">
        <f>IFERROR(VLOOKUP(A81,D56:E65,2,0),0)+IFERROR(VLOOKUP(A81,H56:I62,2,0),0)+IFERROR(VLOOKUP(A81,$A$2:$D$8,4,0),0)</f>
        <v>0</v>
      </c>
      <c r="C81" s="138">
        <f>IFERROR(VLOOKUP(A81,F55:G59,2,0),0)+IFERROR(VLOOKUP(A81,H64:I70,2,0),0)</f>
        <v>0</v>
      </c>
      <c r="D81" s="134"/>
      <c r="E81" s="134"/>
      <c r="M81" s="132">
        <f>Test!O81</f>
        <v>38</v>
      </c>
      <c r="N81" s="132">
        <f>IFERROR(VLOOKUP(M81,P56:Q65,2,0),0)+IFERROR(VLOOKUP(M81,T56:U62,2,0),0)+IFERROR(VLOOKUP(M81,$A$2:$D$8,4,0),0)</f>
        <v>0</v>
      </c>
      <c r="O81" s="138">
        <f>IFERROR(VLOOKUP(M81,R55:S59,2,0),0)+IFERROR(VLOOKUP(M81,T64:U70,2,0),0)</f>
        <v>0</v>
      </c>
      <c r="P81" s="134"/>
      <c r="Q81" s="134"/>
      <c r="Y81" s="132">
        <f>Test!AA81</f>
        <v>38</v>
      </c>
      <c r="Z81" s="132">
        <f>IFERROR(VLOOKUP(Y81,AB56:AC65,2,0),0)+IFERROR(VLOOKUP(Y81,AF56:AG62,2,0),0)+IFERROR(VLOOKUP(Y81,$A$2:$D$8,4,0),0)</f>
        <v>0</v>
      </c>
      <c r="AA81" s="138">
        <f>IFERROR(VLOOKUP(Y81,AD55:AE59,2,0),0)+IFERROR(VLOOKUP(Y81,AF64:AG70,2,0),0)</f>
        <v>0</v>
      </c>
    </row>
    <row r="82" spans="1:27">
      <c r="A82" s="132">
        <f>Test!C82</f>
        <v>39</v>
      </c>
      <c r="B82" s="132">
        <f>IFERROR(VLOOKUP(A82,D56:E65,2,0),0)+IFERROR(VLOOKUP(A82,H56:I62,2,0),0)+IFERROR(VLOOKUP(A82,$A$2:$D$8,4,0),0)</f>
        <v>0</v>
      </c>
      <c r="C82" s="138">
        <f>IFERROR(VLOOKUP(A82,F55:G59,2,0),0)+IFERROR(VLOOKUP(A82,H64:I70,2,0),0)</f>
        <v>0</v>
      </c>
      <c r="D82" s="134"/>
      <c r="E82" s="134"/>
      <c r="M82" s="132">
        <f>Test!O82</f>
        <v>39</v>
      </c>
      <c r="N82" s="132">
        <f>IFERROR(VLOOKUP(M82,P56:Q65,2,0),0)+IFERROR(VLOOKUP(M82,T56:U62,2,0),0)+IFERROR(VLOOKUP(M82,$A$2:$D$8,4,0),0)</f>
        <v>0</v>
      </c>
      <c r="O82" s="138">
        <f>IFERROR(VLOOKUP(M82,R55:S59,2,0),0)+IFERROR(VLOOKUP(M82,T64:U70,2,0),0)</f>
        <v>0</v>
      </c>
      <c r="P82" s="134"/>
      <c r="Q82" s="134"/>
      <c r="Y82" s="132">
        <f>Test!AA82</f>
        <v>39</v>
      </c>
      <c r="Z82" s="132">
        <f>IFERROR(VLOOKUP(Y82,AB56:AC65,2,0),0)+IFERROR(VLOOKUP(Y82,AF56:AG62,2,0),0)+IFERROR(VLOOKUP(Y82,$A$2:$D$8,4,0),0)</f>
        <v>0</v>
      </c>
      <c r="AA82" s="138">
        <f>IFERROR(VLOOKUP(Y82,AD55:AE59,2,0),0)+IFERROR(VLOOKUP(Y82,AF64:AG70,2,0),0)</f>
        <v>0</v>
      </c>
    </row>
    <row r="83" spans="1:27">
      <c r="A83" s="132">
        <f>Test!C83</f>
        <v>0</v>
      </c>
      <c r="B83" s="132">
        <f>IFERROR(VLOOKUP(A83,D56:E65,2,0),0)+IFERROR(VLOOKUP(A83,H56:I62,2,0),0)+IFERROR(VLOOKUP(A83,$A$2:$D$8,4,0),0)</f>
        <v>0</v>
      </c>
      <c r="C83" s="138">
        <f>IFERROR(VLOOKUP(A83,F55:G59,2,0),0)+IFERROR(VLOOKUP(A83,H64:I70,2,0),0)</f>
        <v>0</v>
      </c>
      <c r="D83" s="134"/>
      <c r="E83" s="134"/>
      <c r="M83" s="132">
        <f>Test!O83</f>
        <v>0</v>
      </c>
      <c r="N83" s="132">
        <f>IFERROR(VLOOKUP(M83,P56:Q65,2,0),0)+IFERROR(VLOOKUP(M83,T56:U62,2,0),0)+IFERROR(VLOOKUP(M83,$A$2:$D$8,4,0),0)</f>
        <v>0</v>
      </c>
      <c r="O83" s="138">
        <f>IFERROR(VLOOKUP(M83,R55:S59,2,0),0)+IFERROR(VLOOKUP(M83,T64:U70,2,0),0)</f>
        <v>0</v>
      </c>
      <c r="P83" s="134"/>
      <c r="Q83" s="134"/>
      <c r="Y83" s="132">
        <f>Test!AA83</f>
        <v>0</v>
      </c>
      <c r="Z83" s="132">
        <f>IFERROR(VLOOKUP(Y83,AB56:AC65,2,0),0)+IFERROR(VLOOKUP(Y83,AF56:AG62,2,0),0)+IFERROR(VLOOKUP(Y83,$A$2:$D$8,4,0),0)</f>
        <v>0</v>
      </c>
      <c r="AA83" s="138">
        <f>IFERROR(VLOOKUP(Y83,AD55:AE59,2,0),0)+IFERROR(VLOOKUP(Y83,AF64:AG70,2,0),0)</f>
        <v>0</v>
      </c>
    </row>
    <row r="84" spans="1:27">
      <c r="A84" s="132">
        <f>Test!C84</f>
        <v>0</v>
      </c>
      <c r="B84" s="132">
        <f>IFERROR(VLOOKUP(A84,D56:E65,2,0),0)+IFERROR(VLOOKUP(A84,H56:I62,2,0),0)+IFERROR(VLOOKUP(A84,$A$2:$D$8,4,0),0)</f>
        <v>0</v>
      </c>
      <c r="C84" s="138">
        <f>IFERROR(VLOOKUP(A84,F55:G59,2,0),0)+IFERROR(VLOOKUP(A84,H64:I70,2,0),0)</f>
        <v>0</v>
      </c>
      <c r="D84" s="134"/>
      <c r="E84" s="134"/>
      <c r="M84" s="132">
        <f>Test!O84</f>
        <v>0</v>
      </c>
      <c r="N84" s="132">
        <f>IFERROR(VLOOKUP(M84,P56:Q65,2,0),0)+IFERROR(VLOOKUP(M84,T56:U62,2,0),0)+IFERROR(VLOOKUP(M84,$A$2:$D$8,4,0),0)</f>
        <v>0</v>
      </c>
      <c r="O84" s="138">
        <f>IFERROR(VLOOKUP(M84,R55:S59,2,0),0)+IFERROR(VLOOKUP(M84,T64:U70,2,0),0)</f>
        <v>0</v>
      </c>
      <c r="P84" s="134"/>
      <c r="Q84" s="134"/>
      <c r="Y84" s="132">
        <f>Test!AA84</f>
        <v>0</v>
      </c>
      <c r="Z84" s="132">
        <f>IFERROR(VLOOKUP(Y84,AB56:AC65,2,0),0)+IFERROR(VLOOKUP(Y84,AF56:AG62,2,0),0)+IFERROR(VLOOKUP(Y84,$A$2:$D$8,4,0),0)</f>
        <v>0</v>
      </c>
      <c r="AA84" s="138">
        <f>IFERROR(VLOOKUP(Y84,AD55:AE59,2,0),0)+IFERROR(VLOOKUP(Y84,AF64:AG70,2,0),0)</f>
        <v>0</v>
      </c>
    </row>
    <row r="85" spans="1:27">
      <c r="A85" s="132">
        <f>Test!C85</f>
        <v>0</v>
      </c>
      <c r="B85" s="132">
        <f>IFERROR(VLOOKUP(A85,D56:E65,2,0),0)+IFERROR(VLOOKUP(A85,H56:I62,2,0),0)+IFERROR(VLOOKUP(A85,$A$2:$D$8,4,0),0)</f>
        <v>0</v>
      </c>
      <c r="C85" s="138">
        <f>IFERROR(VLOOKUP(A85,F55:G59,2,0),0)+IFERROR(VLOOKUP(A85,H64:I70,2,0),0)</f>
        <v>0</v>
      </c>
      <c r="D85" s="134"/>
      <c r="E85" s="134"/>
      <c r="M85" s="132">
        <f>Test!O85</f>
        <v>0</v>
      </c>
      <c r="N85" s="132">
        <f>IFERROR(VLOOKUP(M85,P56:Q65,2,0),0)+IFERROR(VLOOKUP(M85,T56:U62,2,0),0)+IFERROR(VLOOKUP(M85,$A$2:$D$8,4,0),0)</f>
        <v>0</v>
      </c>
      <c r="O85" s="138">
        <f>IFERROR(VLOOKUP(M85,R55:S59,2,0),0)+IFERROR(VLOOKUP(M85,T64:U70,2,0),0)</f>
        <v>0</v>
      </c>
      <c r="P85" s="134"/>
      <c r="Q85" s="134"/>
      <c r="Y85" s="132">
        <f>Test!AA85</f>
        <v>0</v>
      </c>
      <c r="Z85" s="132">
        <f>IFERROR(VLOOKUP(Y85,AB56:AC65,2,0),0)+IFERROR(VLOOKUP(Y85,AF56:AG62,2,0),0)+IFERROR(VLOOKUP(Y85,$A$2:$D$8,4,0),0)</f>
        <v>0</v>
      </c>
      <c r="AA85" s="138">
        <f>IFERROR(VLOOKUP(Y85,AD55:AE59,2,0),0)+IFERROR(VLOOKUP(Y85,AF64:AG70,2,0),0)</f>
        <v>0</v>
      </c>
    </row>
    <row r="90" spans="1:25">
      <c r="A90" s="126">
        <v>6</v>
      </c>
      <c r="M90" s="126">
        <v>7</v>
      </c>
      <c r="Y90" s="136"/>
    </row>
    <row r="91" spans="1:18">
      <c r="A91" t="s">
        <v>29</v>
      </c>
      <c r="B91">
        <f>IF(Test!B92&gt;0,Test!B92,$C$2)</f>
        <v>31002</v>
      </c>
      <c r="C91" t="s">
        <v>147</v>
      </c>
      <c r="D91">
        <f>MOD(ROUNDDOWN(B91/1000,0),10)</f>
        <v>1</v>
      </c>
      <c r="E91" s="137" t="s">
        <v>180</v>
      </c>
      <c r="F91">
        <f>Test!E93</f>
        <v>3100232</v>
      </c>
      <c r="M91" t="s">
        <v>29</v>
      </c>
      <c r="N91">
        <f>IF(Test!N92&gt;0,Test!N92,$C$2)</f>
        <v>13003</v>
      </c>
      <c r="O91" t="s">
        <v>147</v>
      </c>
      <c r="P91">
        <f>MOD(ROUNDDOWN(N91/1000,0),10)</f>
        <v>3</v>
      </c>
      <c r="Q91" s="137" t="s">
        <v>180</v>
      </c>
      <c r="R91">
        <f>Test!Q93</f>
        <v>1300332</v>
      </c>
    </row>
    <row r="92" spans="1:18">
      <c r="A92" t="s">
        <v>148</v>
      </c>
      <c r="B92">
        <f>IF(Test!C92&gt;0,Test!C92,$C$3)</f>
        <v>47</v>
      </c>
      <c r="C92" t="s">
        <v>149</v>
      </c>
      <c r="D92">
        <f>ROUND(B93-9,0)</f>
        <v>0</v>
      </c>
      <c r="E92" s="137" t="s">
        <v>181</v>
      </c>
      <c r="F92">
        <f>Test!F93</f>
        <v>3100241</v>
      </c>
      <c r="M92" t="s">
        <v>148</v>
      </c>
      <c r="N92">
        <f>IF(Test!O92&gt;0,Test!O92,$C$3)</f>
        <v>47</v>
      </c>
      <c r="O92" t="s">
        <v>149</v>
      </c>
      <c r="P92">
        <f>ROUND(N93-9,0)</f>
        <v>0</v>
      </c>
      <c r="Q92" s="137" t="s">
        <v>181</v>
      </c>
      <c r="R92">
        <f>Test!R93</f>
        <v>1300341</v>
      </c>
    </row>
    <row r="93" spans="1:14">
      <c r="A93" t="s">
        <v>150</v>
      </c>
      <c r="B93">
        <f>IF(Test!E92&gt;1,Test!E92,#REF!)</f>
        <v>9</v>
      </c>
      <c r="M93" t="s">
        <v>150</v>
      </c>
      <c r="N93">
        <f>IF(Test!Q92&gt;1,Test!Q92,#REF!)</f>
        <v>9</v>
      </c>
    </row>
    <row r="94" spans="1:14">
      <c r="A94" t="s">
        <v>151</v>
      </c>
      <c r="B94">
        <f>属性计算!B94</f>
        <v>3100208</v>
      </c>
      <c r="M94" t="s">
        <v>151</v>
      </c>
      <c r="N94">
        <f>属性计算!N94</f>
        <v>1300308</v>
      </c>
    </row>
    <row r="95" spans="1:21">
      <c r="A95" s="132" t="s">
        <v>177</v>
      </c>
      <c r="B95" s="132" t="s">
        <v>182</v>
      </c>
      <c r="C95" s="138" t="s">
        <v>183</v>
      </c>
      <c r="D95" s="139" t="s">
        <v>23</v>
      </c>
      <c r="E95" s="140"/>
      <c r="F95" s="141" t="s">
        <v>184</v>
      </c>
      <c r="G95" s="142"/>
      <c r="H95" s="143" t="s">
        <v>185</v>
      </c>
      <c r="I95" s="140"/>
      <c r="M95" s="132" t="s">
        <v>177</v>
      </c>
      <c r="N95" s="132" t="s">
        <v>182</v>
      </c>
      <c r="O95" s="138" t="s">
        <v>183</v>
      </c>
      <c r="P95" s="139" t="s">
        <v>23</v>
      </c>
      <c r="Q95" s="140"/>
      <c r="R95" s="141" t="s">
        <v>184</v>
      </c>
      <c r="S95" s="142"/>
      <c r="T95" s="143" t="s">
        <v>185</v>
      </c>
      <c r="U95" s="140"/>
    </row>
    <row r="96" spans="1:21">
      <c r="A96" s="132">
        <f>Test!C96</f>
        <v>1</v>
      </c>
      <c r="B96" s="132">
        <f>IFERROR(VLOOKUP(A96,D96:E105,2,0),0)+IFERROR(VLOOKUP(A96,H96:I102,2,0),0)+IFERROR(VLOOKUP(A96,$A$2:$D$8,4,0),0)</f>
        <v>220</v>
      </c>
      <c r="C96" s="138">
        <f>IFERROR(VLOOKUP(A96,F95:G99,2,0),0)+IFERROR(VLOOKUP(A96,H104:I110,2,0),0)</f>
        <v>0</v>
      </c>
      <c r="D96" s="132">
        <v>1</v>
      </c>
      <c r="E96" s="132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220</v>
      </c>
      <c r="F96" s="138">
        <v>1</v>
      </c>
      <c r="G96" s="138">
        <f>_xlfn.MAXIFS(hero_awake_info!$F:$F,hero_awake_info!$A:$A,D91,hero_awake_info!$B:$B,"&lt;="&amp;D92)</f>
        <v>0</v>
      </c>
      <c r="H96" s="132">
        <f>IFERROR(VLOOKUP(F91,skill_info!$A:$J,3,0),"")</f>
        <v>0</v>
      </c>
      <c r="I96" s="132">
        <f>IFERROR(VLOOKUP(F91,skill_info!$A:$J,4,0),"")</f>
        <v>0</v>
      </c>
      <c r="M96" s="132">
        <f>Test!O96</f>
        <v>1</v>
      </c>
      <c r="N96" s="132">
        <f>IFERROR(VLOOKUP(M96,P96:Q105,2,0),0)+IFERROR(VLOOKUP(M96,T96:U102,2,0),0)+IFERROR(VLOOKUP(M96,$A$2:$D$8,4,0),0)</f>
        <v>2000</v>
      </c>
      <c r="O96" s="138">
        <f>IFERROR(VLOOKUP(M96,R95:S99,2,0),0)+IFERROR(VLOOKUP(M96,T104:U110,2,0),0)</f>
        <v>0</v>
      </c>
      <c r="P96" s="132">
        <v>1</v>
      </c>
      <c r="Q96" s="132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2000</v>
      </c>
      <c r="R96" s="138">
        <v>1</v>
      </c>
      <c r="S96" s="138">
        <f>_xlfn.MAXIFS(hero_awake_info!$F:$F,hero_awake_info!$A:$A,P91,hero_awake_info!$B:$B,"&lt;="&amp;P92)</f>
        <v>0</v>
      </c>
      <c r="T96" s="132">
        <f>IFERROR(VLOOKUP(R91,skill_info!$A:$J,3,0),"")</f>
        <v>0</v>
      </c>
      <c r="U96" s="132">
        <f>IFERROR(VLOOKUP(R91,skill_info!$A:$J,4,0),"")</f>
        <v>0</v>
      </c>
    </row>
    <row r="97" spans="1:21">
      <c r="A97" s="132">
        <f>Test!C97</f>
        <v>2</v>
      </c>
      <c r="B97" s="132">
        <f>IFERROR(VLOOKUP(A97,D96:E105,2,0),0)+IFERROR(VLOOKUP(A97,H96:I102,2,0),0)+IFERROR(VLOOKUP(A97,$A$2:$D$8,4,0),0)</f>
        <v>1650</v>
      </c>
      <c r="C97" s="138">
        <f>IFERROR(VLOOKUP(A97,F95:G99,2,0),0)+IFERROR(VLOOKUP(A97,H104:I110,2,0),0)</f>
        <v>800</v>
      </c>
      <c r="D97" s="132">
        <v>2</v>
      </c>
      <c r="E97" s="132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1650</v>
      </c>
      <c r="F97" s="138">
        <v>2</v>
      </c>
      <c r="G97" s="138">
        <f>_xlfn.MAXIFS(hero_awake_info!$D:$D,hero_awake_info!$A:$A,D91,hero_awake_info!$B:$B,"&lt;="&amp;D92)</f>
        <v>0</v>
      </c>
      <c r="H97" s="132">
        <f>IFERROR(VLOOKUP(F91,skill_info!$A:$J,5,0),"")</f>
        <v>0</v>
      </c>
      <c r="I97" s="132">
        <f>IFERROR(VLOOKUP(F91,skill_info!$A:$J,6,0),"")</f>
        <v>0</v>
      </c>
      <c r="M97" s="132">
        <f>Test!O97</f>
        <v>2</v>
      </c>
      <c r="N97" s="132">
        <f>IFERROR(VLOOKUP(M97,P96:Q105,2,0),0)+IFERROR(VLOOKUP(M97,T96:U102,2,0),0)+IFERROR(VLOOKUP(M97,$A$2:$D$8,4,0),0)</f>
        <v>1650</v>
      </c>
      <c r="O97" s="138">
        <f>IFERROR(VLOOKUP(M97,R95:S99,2,0),0)+IFERROR(VLOOKUP(M97,T104:U110,2,0),0)</f>
        <v>0</v>
      </c>
      <c r="P97" s="132">
        <v>2</v>
      </c>
      <c r="Q97" s="132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1650</v>
      </c>
      <c r="R97" s="138">
        <v>2</v>
      </c>
      <c r="S97" s="138">
        <f>_xlfn.MAXIFS(hero_awake_info!$D:$D,hero_awake_info!$A:$A,P91,hero_awake_info!$B:$B,"&lt;="&amp;P92)</f>
        <v>0</v>
      </c>
      <c r="T97" s="132">
        <f>IFERROR(VLOOKUP(R91,skill_info!$A:$J,5,0),"")</f>
        <v>0</v>
      </c>
      <c r="U97" s="132">
        <f>IFERROR(VLOOKUP(R91,skill_info!$A:$J,6,0),"")</f>
        <v>0</v>
      </c>
    </row>
    <row r="98" spans="1:21">
      <c r="A98" s="132">
        <f>Test!C98</f>
        <v>5</v>
      </c>
      <c r="B98" s="132">
        <f>IFERROR(VLOOKUP(A98,D96:E105,2,0),0)+IFERROR(VLOOKUP(A98,H96:I102,2,0),0)+IFERROR(VLOOKUP(A98,$A$2:$D$8,4,0),0)</f>
        <v>1000</v>
      </c>
      <c r="C98" s="138">
        <f>IFERROR(VLOOKUP(A98,F95:G99,2,0),0)+IFERROR(VLOOKUP(A98,H104:I110,2,0),0)</f>
        <v>0</v>
      </c>
      <c r="D98" s="132">
        <v>3</v>
      </c>
      <c r="E98" s="132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1000</v>
      </c>
      <c r="F98" s="138">
        <v>5</v>
      </c>
      <c r="G98" s="138">
        <f>_xlfn.MAXIFS(hero_awake_info!$H:$H,hero_awake_info!$A:$A,D91,hero_awake_info!$B:$B,"&lt;="&amp;D92)</f>
        <v>0</v>
      </c>
      <c r="H98" s="132">
        <f>IFERROR(VLOOKUP(F91,skill_info!$A:$J,7,0),"")</f>
        <v>0</v>
      </c>
      <c r="I98" s="132">
        <f>IFERROR(VLOOKUP(F91,skill_info!$A:$J,8,0),"")</f>
        <v>0</v>
      </c>
      <c r="M98" s="132">
        <f>Test!O98</f>
        <v>5</v>
      </c>
      <c r="N98" s="132">
        <f>IFERROR(VLOOKUP(M98,P96:Q105,2,0),0)+IFERROR(VLOOKUP(M98,T96:U102,2,0),0)+IFERROR(VLOOKUP(M98,$A$2:$D$8,4,0),0)</f>
        <v>110</v>
      </c>
      <c r="O98" s="138">
        <f>IFERROR(VLOOKUP(M98,R95:S99,2,0),0)+IFERROR(VLOOKUP(M98,T104:U110,2,0),0)</f>
        <v>0</v>
      </c>
      <c r="P98" s="132">
        <v>3</v>
      </c>
      <c r="Q98" s="132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110</v>
      </c>
      <c r="R98" s="138">
        <v>5</v>
      </c>
      <c r="S98" s="138">
        <f>_xlfn.MAXIFS(hero_awake_info!$H:$H,hero_awake_info!$A:$A,P91,hero_awake_info!$B:$B,"&lt;="&amp;P92)</f>
        <v>0</v>
      </c>
      <c r="T98" s="132">
        <f>IFERROR(VLOOKUP(R91,skill_info!$A:$J,7,0),"")</f>
        <v>0</v>
      </c>
      <c r="U98" s="132">
        <f>IFERROR(VLOOKUP(R91,skill_info!$A:$J,8,0),"")</f>
        <v>0</v>
      </c>
    </row>
    <row r="99" spans="1:21">
      <c r="A99" s="132">
        <f>Test!C99</f>
        <v>6</v>
      </c>
      <c r="B99" s="132">
        <f>IFERROR(VLOOKUP(A99,D96:E105,2,0),0)+IFERROR(VLOOKUP(A99,H96:I102,2,0),0)+IFERROR(VLOOKUP(A99,$A$2:$D$8,4,0),0)</f>
        <v>1000</v>
      </c>
      <c r="C99" s="138">
        <f>IFERROR(VLOOKUP(A99,F95:G99,2,0),0)+IFERROR(VLOOKUP(A99,H104:I110,2,0),0)</f>
        <v>0</v>
      </c>
      <c r="D99" s="132">
        <v>4</v>
      </c>
      <c r="E99" s="132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10</v>
      </c>
      <c r="F99" s="138">
        <v>6</v>
      </c>
      <c r="G99" s="138">
        <f>G98</f>
        <v>0</v>
      </c>
      <c r="H99" s="143" t="s">
        <v>186</v>
      </c>
      <c r="I99" s="140"/>
      <c r="M99" s="132">
        <f>Test!O99</f>
        <v>6</v>
      </c>
      <c r="N99" s="132">
        <f>IFERROR(VLOOKUP(M99,P96:Q105,2,0),0)+IFERROR(VLOOKUP(M99,T96:U102,2,0),0)+IFERROR(VLOOKUP(M99,$A$2:$D$8,4,0),0)</f>
        <v>110</v>
      </c>
      <c r="O99" s="138">
        <f>IFERROR(VLOOKUP(M99,R95:S99,2,0),0)+IFERROR(VLOOKUP(M99,T104:U110,2,0),0)</f>
        <v>0</v>
      </c>
      <c r="P99" s="132">
        <v>4</v>
      </c>
      <c r="Q99" s="132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10</v>
      </c>
      <c r="R99" s="138">
        <v>6</v>
      </c>
      <c r="S99" s="138">
        <f>S98</f>
        <v>0</v>
      </c>
      <c r="T99" s="143" t="s">
        <v>186</v>
      </c>
      <c r="U99" s="140"/>
    </row>
    <row r="100" spans="1:21">
      <c r="A100" s="132">
        <f>Test!C100</f>
        <v>4</v>
      </c>
      <c r="B100" s="132">
        <f>IFERROR(VLOOKUP(A100,D96:E105,2,0),0)+IFERROR(VLOOKUP(A100,H96:I102,2,0),0)+IFERROR(VLOOKUP(A100,$A$2:$D$8,4,0),0)</f>
        <v>10</v>
      </c>
      <c r="C100" s="138">
        <f>IFERROR(VLOOKUP(A100,F95:G99,2,0),0)+IFERROR(VLOOKUP(A100,H104:I110,2,0),0)</f>
        <v>0</v>
      </c>
      <c r="D100" s="132">
        <v>18</v>
      </c>
      <c r="E100" s="132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32">
        <f>IFERROR(VLOOKUP(F92,skill_info!$A:$J,3,0),"")</f>
        <v>10</v>
      </c>
      <c r="I100" s="132">
        <f>IFERROR(VLOOKUP(F92,skill_info!$A:$J,4,0),"")</f>
        <v>800</v>
      </c>
      <c r="M100" s="132">
        <f>Test!O100</f>
        <v>4</v>
      </c>
      <c r="N100" s="132">
        <f>IFERROR(VLOOKUP(M100,P96:Q105,2,0),0)+IFERROR(VLOOKUP(M100,T96:U102,2,0),0)+IFERROR(VLOOKUP(M100,$A$2:$D$8,4,0),0)</f>
        <v>10</v>
      </c>
      <c r="O100" s="138">
        <f>IFERROR(VLOOKUP(M100,R95:S99,2,0),0)+IFERROR(VLOOKUP(M100,T104:U110,2,0),0)</f>
        <v>0</v>
      </c>
      <c r="P100" s="132">
        <v>18</v>
      </c>
      <c r="Q100" s="132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32">
        <f>IFERROR(VLOOKUP(R92,skill_info!$A:$J,3,0),"")</f>
        <v>20</v>
      </c>
      <c r="U100" s="132">
        <f>IFERROR(VLOOKUP(R92,skill_info!$A:$J,4,0),"")</f>
        <v>1500</v>
      </c>
    </row>
    <row r="101" spans="1:21">
      <c r="A101" s="132">
        <f>Test!C101</f>
        <v>18</v>
      </c>
      <c r="B101" s="132">
        <f>IFERROR(VLOOKUP(A101,D96:E105,2,0),0)+IFERROR(VLOOKUP(A101,H96:I102,2,0),0)+IFERROR(VLOOKUP(A101,$A$2:$D$8,4,0),0)</f>
        <v>9800</v>
      </c>
      <c r="C101" s="138">
        <f>IFERROR(VLOOKUP(A101,F95:G99,2,0),0)+IFERROR(VLOOKUP(A101,H104:I110,2,0),0)</f>
        <v>0</v>
      </c>
      <c r="D101" s="132">
        <v>19</v>
      </c>
      <c r="E101" s="132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32">
        <f>IFERROR(VLOOKUP(F92,skill_info!$A:$J,5,0),"")</f>
        <v>0</v>
      </c>
      <c r="I101" s="132">
        <f>IFERROR(VLOOKUP(F92,skill_info!$A:$J,6,0),"")</f>
        <v>0</v>
      </c>
      <c r="M101" s="132">
        <f>Test!O101</f>
        <v>18</v>
      </c>
      <c r="N101" s="132">
        <f>IFERROR(VLOOKUP(M101,P96:Q105,2,0),0)+IFERROR(VLOOKUP(M101,T96:U102,2,0),0)+IFERROR(VLOOKUP(M101,$A$2:$D$8,4,0),0)</f>
        <v>9800</v>
      </c>
      <c r="O101" s="138">
        <f>IFERROR(VLOOKUP(M101,R95:S99,2,0),0)+IFERROR(VLOOKUP(M101,T104:U110,2,0),0)</f>
        <v>0</v>
      </c>
      <c r="P101" s="132">
        <v>19</v>
      </c>
      <c r="Q101" s="132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132">
        <f>IFERROR(VLOOKUP(R92,skill_info!$A:$J,5,0),"")</f>
        <v>0</v>
      </c>
      <c r="U101" s="132">
        <f>IFERROR(VLOOKUP(R92,skill_info!$A:$J,6,0),"")</f>
        <v>0</v>
      </c>
    </row>
    <row r="102" spans="1:21">
      <c r="A102" s="132">
        <f>Test!C102</f>
        <v>19</v>
      </c>
      <c r="B102" s="132">
        <f>IFERROR(VLOOKUP(A102,D96:E105,2,0),0)+IFERROR(VLOOKUP(A102,H96:I102,2,0),0)+IFERROR(VLOOKUP(A102,$A$2:$D$8,4,0),0)</f>
        <v>0</v>
      </c>
      <c r="C102" s="138">
        <f>IFERROR(VLOOKUP(A102,F95:G99,2,0),0)+IFERROR(VLOOKUP(A102,H104:I110,2,0),0)</f>
        <v>0</v>
      </c>
      <c r="D102" s="132">
        <v>20</v>
      </c>
      <c r="E102" s="132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32">
        <f>IFERROR(VLOOKUP(F92,skill_info!$A:$J,7,0),"")</f>
        <v>0</v>
      </c>
      <c r="I102" s="132">
        <f>IFERROR(VLOOKUP(F92,skill_info!$A:$J,8,0),"")</f>
        <v>0</v>
      </c>
      <c r="M102" s="132">
        <f>Test!O102</f>
        <v>19</v>
      </c>
      <c r="N102" s="132">
        <f>IFERROR(VLOOKUP(M102,P96:Q105,2,0),0)+IFERROR(VLOOKUP(M102,T96:U102,2,0),0)+IFERROR(VLOOKUP(M102,$A$2:$D$8,4,0),0)</f>
        <v>0</v>
      </c>
      <c r="O102" s="138">
        <f>IFERROR(VLOOKUP(M102,R95:S99,2,0),0)+IFERROR(VLOOKUP(M102,T104:U110,2,0),0)</f>
        <v>0</v>
      </c>
      <c r="P102" s="132">
        <v>20</v>
      </c>
      <c r="Q102" s="132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132">
        <f>IFERROR(VLOOKUP(R92,skill_info!$A:$J,7,0),"")</f>
        <v>0</v>
      </c>
      <c r="U102" s="132">
        <f>IFERROR(VLOOKUP(R92,skill_info!$A:$J,8,0),"")</f>
        <v>0</v>
      </c>
    </row>
    <row r="103" spans="1:21">
      <c r="A103" s="132">
        <f>Test!C103</f>
        <v>20</v>
      </c>
      <c r="B103" s="132">
        <f>IFERROR(VLOOKUP(A103,D96:E105,2,0),0)+IFERROR(VLOOKUP(A103,H96:I102,2,0),0)+IFERROR(VLOOKUP(A103,$A$2:$D$8,4,0),0)</f>
        <v>0</v>
      </c>
      <c r="C103" s="138">
        <f>IFERROR(VLOOKUP(A103,F95:G99,2,0),0)+IFERROR(VLOOKUP(A103,H104:I110,2,0),0)</f>
        <v>0</v>
      </c>
      <c r="D103" s="132">
        <v>21</v>
      </c>
      <c r="E103" s="132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144" t="s">
        <v>187</v>
      </c>
      <c r="I103" s="142"/>
      <c r="M103" s="132">
        <f>Test!O103</f>
        <v>20</v>
      </c>
      <c r="N103" s="132">
        <f>IFERROR(VLOOKUP(M103,P96:Q105,2,0),0)+IFERROR(VLOOKUP(M103,T96:U102,2,0),0)+IFERROR(VLOOKUP(M103,$A$2:$D$8,4,0),0)</f>
        <v>2500</v>
      </c>
      <c r="O103" s="138">
        <f>IFERROR(VLOOKUP(M103,R95:S99,2,0),0)+IFERROR(VLOOKUP(M103,T104:U110,2,0),0)</f>
        <v>0</v>
      </c>
      <c r="P103" s="132">
        <v>21</v>
      </c>
      <c r="Q103" s="132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  <c r="T103" s="144" t="s">
        <v>187</v>
      </c>
      <c r="U103" s="142"/>
    </row>
    <row r="104" spans="1:21">
      <c r="A104" s="132">
        <f>Test!C104</f>
        <v>21</v>
      </c>
      <c r="B104" s="132">
        <f>IFERROR(VLOOKUP(A104,D96:E105,2,0),0)+IFERROR(VLOOKUP(A104,H96:I102,2,0),0)+IFERROR(VLOOKUP(A104,$A$2:$D$8,4,0),0)</f>
        <v>1000</v>
      </c>
      <c r="C104" s="138">
        <f>IFERROR(VLOOKUP(A104,F95:G99,2,0),0)+IFERROR(VLOOKUP(A104,H104:I110,2,0),0)</f>
        <v>0</v>
      </c>
      <c r="D104" s="145">
        <v>5</v>
      </c>
      <c r="E104" s="145">
        <f>VLOOKUP(3,D96:E105,2,0)</f>
        <v>1000</v>
      </c>
      <c r="H104" s="138">
        <f>IF(AND(H96&gt;=9,H96&lt;=16),H96-8,0)</f>
        <v>0</v>
      </c>
      <c r="I104" s="138">
        <f>IF(H104,I96,0)</f>
        <v>0</v>
      </c>
      <c r="M104" s="132">
        <f>Test!O104</f>
        <v>21</v>
      </c>
      <c r="N104" s="132">
        <f>IFERROR(VLOOKUP(M104,P96:Q105,2,0),0)+IFERROR(VLOOKUP(M104,T96:U102,2,0),0)+IFERROR(VLOOKUP(M104,$A$2:$D$8,4,0),0)</f>
        <v>0</v>
      </c>
      <c r="O104" s="138">
        <f>IFERROR(VLOOKUP(M104,R95:S99,2,0),0)+IFERROR(VLOOKUP(M104,T104:U110,2,0),0)</f>
        <v>0</v>
      </c>
      <c r="P104" s="145">
        <v>5</v>
      </c>
      <c r="Q104" s="145">
        <f>VLOOKUP(3,P96:Q105,2,0)</f>
        <v>110</v>
      </c>
      <c r="T104" s="138">
        <f>IF(AND(T96&gt;=9,T96&lt;=16),T96-8,0)</f>
        <v>0</v>
      </c>
      <c r="U104" s="138">
        <f>IF(T104,U96,0)</f>
        <v>0</v>
      </c>
    </row>
    <row r="105" spans="1:21">
      <c r="A105" s="132">
        <f>Test!C105</f>
        <v>22</v>
      </c>
      <c r="B105" s="132">
        <f>IFERROR(VLOOKUP(A105,D96:E105,2,0),0)+IFERROR(VLOOKUP(A105,H96:I102,2,0),0)+IFERROR(VLOOKUP(A105,$A$2:$D$8,4,0),0)</f>
        <v>0</v>
      </c>
      <c r="C105" s="138">
        <f>IFERROR(VLOOKUP(A105,F95:G99,2,0),0)+IFERROR(VLOOKUP(A105,H104:I110,2,0),0)</f>
        <v>0</v>
      </c>
      <c r="D105" s="145">
        <v>6</v>
      </c>
      <c r="E105" s="145">
        <f>E104</f>
        <v>1000</v>
      </c>
      <c r="H105" s="138">
        <f>IF(AND(H97&gt;=9,H97&lt;=16),H97-8,0)</f>
        <v>0</v>
      </c>
      <c r="I105" s="138">
        <f>IF(H105,I97,0)</f>
        <v>0</v>
      </c>
      <c r="M105" s="132">
        <f>Test!O105</f>
        <v>22</v>
      </c>
      <c r="N105" s="132">
        <f>IFERROR(VLOOKUP(M105,P96:Q105,2,0),0)+IFERROR(VLOOKUP(M105,T96:U102,2,0),0)+IFERROR(VLOOKUP(M105,$A$2:$D$8,4,0),0)</f>
        <v>0</v>
      </c>
      <c r="O105" s="138">
        <f>IFERROR(VLOOKUP(M105,R95:S99,2,0),0)+IFERROR(VLOOKUP(M105,T104:U110,2,0),0)</f>
        <v>0</v>
      </c>
      <c r="P105" s="145">
        <v>6</v>
      </c>
      <c r="Q105" s="145">
        <f>Q104</f>
        <v>110</v>
      </c>
      <c r="T105" s="138">
        <f>IF(AND(T97&gt;=9,T97&lt;=16),T97-8,0)</f>
        <v>0</v>
      </c>
      <c r="U105" s="138">
        <f>IF(T105,U97,0)</f>
        <v>0</v>
      </c>
    </row>
    <row r="106" spans="1:21">
      <c r="A106" s="132">
        <f>Test!C106</f>
        <v>23</v>
      </c>
      <c r="B106" s="132">
        <f>IFERROR(VLOOKUP(A106,D96:E105,2,0),0)+IFERROR(VLOOKUP(A106,H96:I102,2,0),0)+IFERROR(VLOOKUP(A106,$A$2:$D$8,4,0),0)</f>
        <v>0</v>
      </c>
      <c r="C106" s="138">
        <f>IFERROR(VLOOKUP(A106,F95:G99,2,0),0)+IFERROR(VLOOKUP(A106,H104:I110,2,0),0)</f>
        <v>0</v>
      </c>
      <c r="D106" s="134"/>
      <c r="E106" s="134"/>
      <c r="H106" s="138">
        <f>IF(AND(H98&gt;=9,H98&lt;=16),H98-8,0)</f>
        <v>0</v>
      </c>
      <c r="I106" s="138">
        <f>IF(H106,I98,0)</f>
        <v>0</v>
      </c>
      <c r="M106" s="132">
        <f>Test!O106</f>
        <v>23</v>
      </c>
      <c r="N106" s="132">
        <f>IFERROR(VLOOKUP(M106,P96:Q105,2,0),0)+IFERROR(VLOOKUP(M106,T96:U102,2,0),0)+IFERROR(VLOOKUP(M106,$A$2:$D$8,4,0),0)</f>
        <v>0</v>
      </c>
      <c r="O106" s="138">
        <f>IFERROR(VLOOKUP(M106,R95:S99,2,0),0)+IFERROR(VLOOKUP(M106,T104:U110,2,0),0)</f>
        <v>0</v>
      </c>
      <c r="P106" s="134"/>
      <c r="Q106" s="134"/>
      <c r="T106" s="138">
        <f>IF(AND(T98&gt;=9,T98&lt;=16),T98-8,0)</f>
        <v>0</v>
      </c>
      <c r="U106" s="138">
        <f>IF(T106,U98,0)</f>
        <v>0</v>
      </c>
    </row>
    <row r="107" spans="1:21">
      <c r="A107" s="132">
        <f>Test!C107</f>
        <v>24</v>
      </c>
      <c r="B107" s="132">
        <f>IFERROR(VLOOKUP(A107,D96:E105,2,0),0)+IFERROR(VLOOKUP(A107,H96:I102,2,0),0)+IFERROR(VLOOKUP(A107,$A$2:$D$8,4,0),0)</f>
        <v>0</v>
      </c>
      <c r="C107" s="138">
        <f>IFERROR(VLOOKUP(A107,F95:G99,2,0),0)+IFERROR(VLOOKUP(A107,H104:I110,2,0),0)</f>
        <v>0</v>
      </c>
      <c r="D107" s="134"/>
      <c r="E107" s="134"/>
      <c r="H107" s="144" t="s">
        <v>188</v>
      </c>
      <c r="I107" s="142"/>
      <c r="M107" s="132">
        <f>Test!O107</f>
        <v>24</v>
      </c>
      <c r="N107" s="132">
        <f>IFERROR(VLOOKUP(M107,P96:Q105,2,0),0)+IFERROR(VLOOKUP(M107,T96:U102,2,0),0)+IFERROR(VLOOKUP(M107,$A$2:$D$8,4,0),0)</f>
        <v>0</v>
      </c>
      <c r="O107" s="138">
        <f>IFERROR(VLOOKUP(M107,R95:S99,2,0),0)+IFERROR(VLOOKUP(M107,T104:U110,2,0),0)</f>
        <v>0</v>
      </c>
      <c r="P107" s="134"/>
      <c r="Q107" s="134"/>
      <c r="T107" s="144" t="s">
        <v>188</v>
      </c>
      <c r="U107" s="142"/>
    </row>
    <row r="108" spans="1:21">
      <c r="A108" s="132">
        <f>Test!C108</f>
        <v>25</v>
      </c>
      <c r="B108" s="132">
        <f>IFERROR(VLOOKUP(A108,D96:E105,2,0),0)+IFERROR(VLOOKUP(A108,H96:I102,2,0),0)+IFERROR(VLOOKUP(A108,$A$2:$D$8,4,0),0)</f>
        <v>0</v>
      </c>
      <c r="C108" s="138">
        <f>IFERROR(VLOOKUP(A108,F95:G99,2,0),0)+IFERROR(VLOOKUP(A108,H104:I110,2,0),0)</f>
        <v>0</v>
      </c>
      <c r="D108" s="134"/>
      <c r="E108" s="134"/>
      <c r="H108" s="138">
        <f>IF(AND(H100&gt;=9,H100&lt;=16),H100-8,0)</f>
        <v>2</v>
      </c>
      <c r="I108" s="138">
        <f>IF(H108,I100,0)</f>
        <v>800</v>
      </c>
      <c r="M108" s="132">
        <f>Test!O108</f>
        <v>25</v>
      </c>
      <c r="N108" s="132">
        <f>IFERROR(VLOOKUP(M108,P96:Q105,2,0),0)+IFERROR(VLOOKUP(M108,T96:U102,2,0),0)+IFERROR(VLOOKUP(M108,$A$2:$D$8,4,0),0)</f>
        <v>0</v>
      </c>
      <c r="O108" s="138">
        <f>IFERROR(VLOOKUP(M108,R95:S99,2,0),0)+IFERROR(VLOOKUP(M108,T104:U110,2,0),0)</f>
        <v>0</v>
      </c>
      <c r="P108" s="134"/>
      <c r="Q108" s="134"/>
      <c r="T108" s="138">
        <f>IF(AND(T100&gt;=9,T100&lt;=16),T100-8,0)</f>
        <v>0</v>
      </c>
      <c r="U108" s="138">
        <f>IF(T108,U100,0)</f>
        <v>0</v>
      </c>
    </row>
    <row r="109" spans="1:21">
      <c r="A109" s="132">
        <f>Test!C109</f>
        <v>26</v>
      </c>
      <c r="B109" s="132">
        <f>IFERROR(VLOOKUP(A109,D96:E105,2,0),0)+IFERROR(VLOOKUP(A109,H96:I102,2,0),0)+IFERROR(VLOOKUP(A109,$A$2:$D$8,4,0),0)</f>
        <v>0</v>
      </c>
      <c r="C109" s="138">
        <f>IFERROR(VLOOKUP(A109,F95:G99,2,0),0)+IFERROR(VLOOKUP(A109,H104:I110,2,0),0)</f>
        <v>0</v>
      </c>
      <c r="D109" s="134"/>
      <c r="E109" s="134"/>
      <c r="H109" s="138">
        <f>IF(AND(H101&gt;=9,H101&lt;=16),H101-8,0)</f>
        <v>0</v>
      </c>
      <c r="I109" s="138">
        <f>IF(H109,I101,0)</f>
        <v>0</v>
      </c>
      <c r="M109" s="132">
        <f>Test!O109</f>
        <v>26</v>
      </c>
      <c r="N109" s="132">
        <f>IFERROR(VLOOKUP(M109,P96:Q105,2,0),0)+IFERROR(VLOOKUP(M109,T96:U102,2,0),0)+IFERROR(VLOOKUP(M109,$A$2:$D$8,4,0),0)</f>
        <v>0</v>
      </c>
      <c r="O109" s="138">
        <f>IFERROR(VLOOKUP(M109,R95:S99,2,0),0)+IFERROR(VLOOKUP(M109,T104:U110,2,0),0)</f>
        <v>0</v>
      </c>
      <c r="P109" s="134"/>
      <c r="Q109" s="134"/>
      <c r="T109" s="138">
        <f>IF(AND(T101&gt;=9,T101&lt;=16),T101-8,0)</f>
        <v>0</v>
      </c>
      <c r="U109" s="138">
        <f>IF(T109,U101,0)</f>
        <v>0</v>
      </c>
    </row>
    <row r="110" spans="1:21">
      <c r="A110" s="132">
        <f>Test!C110</f>
        <v>27</v>
      </c>
      <c r="B110" s="132">
        <f>IFERROR(VLOOKUP(A110,D96:E105,2,0),0)+IFERROR(VLOOKUP(A110,H96:I102,2,0),0)+IFERROR(VLOOKUP(A110,$A$2:$D$8,4,0),0)</f>
        <v>0</v>
      </c>
      <c r="C110" s="138">
        <f>IFERROR(VLOOKUP(A110,F95:G99,2,0),0)+IFERROR(VLOOKUP(A110,H104:I110,2,0),0)</f>
        <v>0</v>
      </c>
      <c r="D110" s="134"/>
      <c r="E110" s="134"/>
      <c r="H110" s="138">
        <f>IF(AND(H102&gt;=9,H102&lt;=16),H102-8,0)</f>
        <v>0</v>
      </c>
      <c r="I110" s="138">
        <f>IF(H110,I102,0)</f>
        <v>0</v>
      </c>
      <c r="M110" s="132">
        <f>Test!O110</f>
        <v>27</v>
      </c>
      <c r="N110" s="132">
        <f>IFERROR(VLOOKUP(M110,P96:Q105,2,0),0)+IFERROR(VLOOKUP(M110,T96:U102,2,0),0)+IFERROR(VLOOKUP(M110,$A$2:$D$8,4,0),0)</f>
        <v>0</v>
      </c>
      <c r="O110" s="138">
        <f>IFERROR(VLOOKUP(M110,R95:S99,2,0),0)+IFERROR(VLOOKUP(M110,T104:U110,2,0),0)</f>
        <v>0</v>
      </c>
      <c r="P110" s="134"/>
      <c r="Q110" s="134"/>
      <c r="T110" s="138">
        <f>IF(AND(T102&gt;=9,T102&lt;=16),T102-8,0)</f>
        <v>0</v>
      </c>
      <c r="U110" s="138">
        <f>IF(T110,U102,0)</f>
        <v>0</v>
      </c>
    </row>
    <row r="111" spans="1:17">
      <c r="A111" s="132">
        <f>Test!C111</f>
        <v>28</v>
      </c>
      <c r="B111" s="132">
        <f>IFERROR(VLOOKUP(A111,D96:E105,2,0),0)+IFERROR(VLOOKUP(A111,H96:I102,2,0),0)+IFERROR(VLOOKUP(A111,$A$2:$D$8,4,0),0)</f>
        <v>0</v>
      </c>
      <c r="C111" s="138">
        <f>IFERROR(VLOOKUP(A111,F95:G99,2,0),0)+IFERROR(VLOOKUP(A111,H104:I110,2,0),0)</f>
        <v>0</v>
      </c>
      <c r="D111" s="134"/>
      <c r="E111" s="134"/>
      <c r="M111" s="132">
        <f>Test!O111</f>
        <v>28</v>
      </c>
      <c r="N111" s="132">
        <f>IFERROR(VLOOKUP(M111,P96:Q105,2,0),0)+IFERROR(VLOOKUP(M111,T96:U102,2,0),0)+IFERROR(VLOOKUP(M111,$A$2:$D$8,4,0),0)</f>
        <v>0</v>
      </c>
      <c r="O111" s="138">
        <f>IFERROR(VLOOKUP(M111,R95:S99,2,0),0)+IFERROR(VLOOKUP(M111,T104:U110,2,0),0)</f>
        <v>0</v>
      </c>
      <c r="P111" s="134"/>
      <c r="Q111" s="134"/>
    </row>
    <row r="112" spans="1:17">
      <c r="A112" s="132">
        <f>Test!C112</f>
        <v>29</v>
      </c>
      <c r="B112" s="132">
        <f>IFERROR(VLOOKUP(A112,D96:E105,2,0),0)+IFERROR(VLOOKUP(A112,H96:I102,2,0),0)+IFERROR(VLOOKUP(A112,$A$2:$D$8,4,0),0)</f>
        <v>0</v>
      </c>
      <c r="C112" s="138">
        <f>IFERROR(VLOOKUP(A112,F95:G99,2,0),0)+IFERROR(VLOOKUP(A112,H104:I110,2,0),0)</f>
        <v>0</v>
      </c>
      <c r="D112" s="134"/>
      <c r="E112" s="134"/>
      <c r="M112" s="132">
        <f>Test!O112</f>
        <v>29</v>
      </c>
      <c r="N112" s="132">
        <f>IFERROR(VLOOKUP(M112,P96:Q105,2,0),0)+IFERROR(VLOOKUP(M112,T96:U102,2,0),0)+IFERROR(VLOOKUP(M112,$A$2:$D$8,4,0),0)</f>
        <v>0</v>
      </c>
      <c r="O112" s="138">
        <f>IFERROR(VLOOKUP(M112,R95:S99,2,0),0)+IFERROR(VLOOKUP(M112,T104:U110,2,0),0)</f>
        <v>0</v>
      </c>
      <c r="P112" s="134"/>
      <c r="Q112" s="134"/>
    </row>
    <row r="113" spans="1:17">
      <c r="A113" s="132">
        <f>Test!C113</f>
        <v>30</v>
      </c>
      <c r="B113" s="132">
        <f>IFERROR(VLOOKUP(A113,D96:E105,2,0),0)+IFERROR(VLOOKUP(A113,H96:I102,2,0),0)+IFERROR(VLOOKUP(A113,$A$2:$D$8,4,0),0)</f>
        <v>0</v>
      </c>
      <c r="C113" s="138">
        <f>IFERROR(VLOOKUP(A113,F95:G99,2,0),0)+IFERROR(VLOOKUP(A113,H104:I110,2,0),0)</f>
        <v>0</v>
      </c>
      <c r="D113" s="134"/>
      <c r="E113" s="134"/>
      <c r="M113" s="132">
        <f>Test!O113</f>
        <v>30</v>
      </c>
      <c r="N113" s="132">
        <f>IFERROR(VLOOKUP(M113,P96:Q105,2,0),0)+IFERROR(VLOOKUP(M113,T96:U102,2,0),0)+IFERROR(VLOOKUP(M113,$A$2:$D$8,4,0),0)</f>
        <v>0</v>
      </c>
      <c r="O113" s="138">
        <f>IFERROR(VLOOKUP(M113,R95:S99,2,0),0)+IFERROR(VLOOKUP(M113,T104:U110,2,0),0)</f>
        <v>0</v>
      </c>
      <c r="P113" s="134"/>
      <c r="Q113" s="134"/>
    </row>
    <row r="114" spans="1:17">
      <c r="A114" s="132">
        <f>Test!C114</f>
        <v>31</v>
      </c>
      <c r="B114" s="132">
        <f>IFERROR(VLOOKUP(A114,D96:E105,2,0),0)+IFERROR(VLOOKUP(A114,H96:I102,2,0),0)+IFERROR(VLOOKUP(A114,$A$2:$D$8,4,0),0)</f>
        <v>0</v>
      </c>
      <c r="C114" s="138">
        <f>IFERROR(VLOOKUP(A114,F95:G99,2,0),0)+IFERROR(VLOOKUP(A114,H104:I110,2,0),0)</f>
        <v>0</v>
      </c>
      <c r="D114" s="134"/>
      <c r="E114" s="134"/>
      <c r="M114" s="132">
        <f>Test!O114</f>
        <v>31</v>
      </c>
      <c r="N114" s="132">
        <f>IFERROR(VLOOKUP(M114,P96:Q105,2,0),0)+IFERROR(VLOOKUP(M114,T96:U102,2,0),0)+IFERROR(VLOOKUP(M114,$A$2:$D$8,4,0),0)</f>
        <v>0</v>
      </c>
      <c r="O114" s="138">
        <f>IFERROR(VLOOKUP(M114,R95:S99,2,0),0)+IFERROR(VLOOKUP(M114,T104:U110,2,0),0)</f>
        <v>0</v>
      </c>
      <c r="P114" s="134"/>
      <c r="Q114" s="134"/>
    </row>
    <row r="115" spans="1:17">
      <c r="A115" s="132">
        <f>Test!C115</f>
        <v>32</v>
      </c>
      <c r="B115" s="132">
        <f>IFERROR(VLOOKUP(A115,D96:E105,2,0),0)+IFERROR(VLOOKUP(A115,H96:I102,2,0),0)+IFERROR(VLOOKUP(A115,$A$2:$D$8,4,0),0)</f>
        <v>0</v>
      </c>
      <c r="C115" s="138">
        <f>IFERROR(VLOOKUP(A115,F95:G99,2,0),0)+IFERROR(VLOOKUP(A115,H104:I110,2,0),0)</f>
        <v>0</v>
      </c>
      <c r="D115" s="134"/>
      <c r="E115" s="134"/>
      <c r="M115" s="132">
        <f>Test!O115</f>
        <v>32</v>
      </c>
      <c r="N115" s="132">
        <f>IFERROR(VLOOKUP(M115,P96:Q105,2,0),0)+IFERROR(VLOOKUP(M115,T96:U102,2,0),0)+IFERROR(VLOOKUP(M115,$A$2:$D$8,4,0),0)</f>
        <v>0</v>
      </c>
      <c r="O115" s="138">
        <f>IFERROR(VLOOKUP(M115,R95:S99,2,0),0)+IFERROR(VLOOKUP(M115,T104:U110,2,0),0)</f>
        <v>0</v>
      </c>
      <c r="P115" s="134"/>
      <c r="Q115" s="134"/>
    </row>
    <row r="116" spans="1:17">
      <c r="A116" s="132">
        <f>Test!C116</f>
        <v>33</v>
      </c>
      <c r="B116" s="132">
        <f>IFERROR(VLOOKUP(A116,D96:E105,2,0),0)+IFERROR(VLOOKUP(A116,H96:I102,2,0),0)+IFERROR(VLOOKUP(A116,$A$2:$D$8,4,0),0)</f>
        <v>0</v>
      </c>
      <c r="C116" s="138">
        <f>IFERROR(VLOOKUP(A116,F95:G99,2,0),0)+IFERROR(VLOOKUP(A116,H104:I110,2,0),0)</f>
        <v>0</v>
      </c>
      <c r="D116" s="134"/>
      <c r="E116" s="134"/>
      <c r="M116" s="132">
        <f>Test!O116</f>
        <v>33</v>
      </c>
      <c r="N116" s="132">
        <f>IFERROR(VLOOKUP(M116,P96:Q105,2,0),0)+IFERROR(VLOOKUP(M116,T96:U102,2,0),0)+IFERROR(VLOOKUP(M116,$A$2:$D$8,4,0),0)</f>
        <v>0</v>
      </c>
      <c r="O116" s="138">
        <f>IFERROR(VLOOKUP(M116,R95:S99,2,0),0)+IFERROR(VLOOKUP(M116,T104:U110,2,0),0)</f>
        <v>0</v>
      </c>
      <c r="P116" s="134"/>
      <c r="Q116" s="134"/>
    </row>
    <row r="117" spans="1:17">
      <c r="A117" s="132">
        <f>Test!C117</f>
        <v>34</v>
      </c>
      <c r="B117" s="132">
        <f>IFERROR(VLOOKUP(A117,D96:E105,2,0),0)+IFERROR(VLOOKUP(A117,H96:I102,2,0),0)+IFERROR(VLOOKUP(A117,$A$2:$D$8,4,0),0)</f>
        <v>15000</v>
      </c>
      <c r="C117" s="138">
        <f>IFERROR(VLOOKUP(A117,F95:G99,2,0),0)+IFERROR(VLOOKUP(A117,H104:I110,2,0),0)</f>
        <v>0</v>
      </c>
      <c r="D117" s="134"/>
      <c r="E117" s="134"/>
      <c r="M117" s="132">
        <f>Test!O117</f>
        <v>34</v>
      </c>
      <c r="N117" s="132">
        <f>IFERROR(VLOOKUP(M117,P96:Q105,2,0),0)+IFERROR(VLOOKUP(M117,T96:U102,2,0),0)+IFERROR(VLOOKUP(M117,$A$2:$D$8,4,0),0)</f>
        <v>15000</v>
      </c>
      <c r="O117" s="138">
        <f>IFERROR(VLOOKUP(M117,R95:S99,2,0),0)+IFERROR(VLOOKUP(M117,T104:U110,2,0),0)</f>
        <v>0</v>
      </c>
      <c r="P117" s="134"/>
      <c r="Q117" s="134"/>
    </row>
    <row r="118" spans="1:17">
      <c r="A118" s="132">
        <f>Test!C118</f>
        <v>35</v>
      </c>
      <c r="B118" s="132">
        <f>IFERROR(VLOOKUP(A118,D96:E105,2,0),0)+IFERROR(VLOOKUP(A118,H96:I102,2,0),0)+IFERROR(VLOOKUP(A118,$A$2:$D$8,4,0),0)</f>
        <v>0</v>
      </c>
      <c r="C118" s="138">
        <f>IFERROR(VLOOKUP(A118,F95:G99,2,0),0)+IFERROR(VLOOKUP(A118,H104:I110,2,0),0)</f>
        <v>0</v>
      </c>
      <c r="D118" s="134"/>
      <c r="E118" s="134"/>
      <c r="M118" s="132">
        <f>Test!O118</f>
        <v>35</v>
      </c>
      <c r="N118" s="132">
        <f>IFERROR(VLOOKUP(M118,P96:Q105,2,0),0)+IFERROR(VLOOKUP(M118,T96:U102,2,0),0)+IFERROR(VLOOKUP(M118,$A$2:$D$8,4,0),0)</f>
        <v>0</v>
      </c>
      <c r="O118" s="138">
        <f>IFERROR(VLOOKUP(M118,R95:S99,2,0),0)+IFERROR(VLOOKUP(M118,T104:U110,2,0),0)</f>
        <v>0</v>
      </c>
      <c r="P118" s="134"/>
      <c r="Q118" s="134"/>
    </row>
    <row r="119" spans="1:17">
      <c r="A119" s="132">
        <f>Test!C119</f>
        <v>36</v>
      </c>
      <c r="B119" s="132">
        <f>IFERROR(VLOOKUP(A119,D96:E105,2,0),0)+IFERROR(VLOOKUP(A119,H96:I102,2,0),0)+IFERROR(VLOOKUP(A119,$A$2:$D$8,4,0),0)</f>
        <v>0</v>
      </c>
      <c r="C119" s="138">
        <f>IFERROR(VLOOKUP(A119,F95:G99,2,0),0)+IFERROR(VLOOKUP(A119,H104:I110,2,0),0)</f>
        <v>0</v>
      </c>
      <c r="D119" s="134"/>
      <c r="E119" s="134"/>
      <c r="M119" s="132">
        <f>Test!O119</f>
        <v>36</v>
      </c>
      <c r="N119" s="132">
        <f>IFERROR(VLOOKUP(M119,P96:Q105,2,0),0)+IFERROR(VLOOKUP(M119,T96:U102,2,0),0)+IFERROR(VLOOKUP(M119,$A$2:$D$8,4,0),0)</f>
        <v>0</v>
      </c>
      <c r="O119" s="138">
        <f>IFERROR(VLOOKUP(M119,R95:S99,2,0),0)+IFERROR(VLOOKUP(M119,T104:U110,2,0),0)</f>
        <v>0</v>
      </c>
      <c r="P119" s="134"/>
      <c r="Q119" s="134"/>
    </row>
    <row r="120" spans="1:17">
      <c r="A120" s="132">
        <f>Test!C120</f>
        <v>37</v>
      </c>
      <c r="B120" s="132">
        <f>IFERROR(VLOOKUP(A120,D96:E105,2,0),0)+IFERROR(VLOOKUP(A120,H96:I102,2,0),0)+IFERROR(VLOOKUP(A120,$A$2:$D$8,4,0),0)</f>
        <v>0</v>
      </c>
      <c r="C120" s="138">
        <f>IFERROR(VLOOKUP(A120,F95:G99,2,0),0)+IFERROR(VLOOKUP(A120,H104:I110,2,0),0)</f>
        <v>0</v>
      </c>
      <c r="D120" s="134"/>
      <c r="E120" s="134"/>
      <c r="M120" s="132">
        <f>Test!O120</f>
        <v>37</v>
      </c>
      <c r="N120" s="132">
        <f>IFERROR(VLOOKUP(M120,P96:Q105,2,0),0)+IFERROR(VLOOKUP(M120,T96:U102,2,0),0)+IFERROR(VLOOKUP(M120,$A$2:$D$8,4,0),0)</f>
        <v>0</v>
      </c>
      <c r="O120" s="138">
        <f>IFERROR(VLOOKUP(M120,R95:S99,2,0),0)+IFERROR(VLOOKUP(M120,T104:U110,2,0),0)</f>
        <v>0</v>
      </c>
      <c r="P120" s="134"/>
      <c r="Q120" s="134"/>
    </row>
    <row r="121" spans="1:17">
      <c r="A121" s="132">
        <f>Test!C121</f>
        <v>38</v>
      </c>
      <c r="B121" s="132">
        <f>IFERROR(VLOOKUP(A121,D96:E105,2,0),0)+IFERROR(VLOOKUP(A121,H96:I102,2,0),0)+IFERROR(VLOOKUP(A121,$A$2:$D$8,4,0),0)</f>
        <v>0</v>
      </c>
      <c r="C121" s="138">
        <f>IFERROR(VLOOKUP(A121,F95:G99,2,0),0)+IFERROR(VLOOKUP(A121,H104:I110,2,0),0)</f>
        <v>0</v>
      </c>
      <c r="D121" s="134"/>
      <c r="E121" s="134"/>
      <c r="M121" s="132">
        <f>Test!O121</f>
        <v>38</v>
      </c>
      <c r="N121" s="132">
        <f>IFERROR(VLOOKUP(M121,P96:Q105,2,0),0)+IFERROR(VLOOKUP(M121,T96:U102,2,0),0)+IFERROR(VLOOKUP(M121,$A$2:$D$8,4,0),0)</f>
        <v>0</v>
      </c>
      <c r="O121" s="138">
        <f>IFERROR(VLOOKUP(M121,R95:S99,2,0),0)+IFERROR(VLOOKUP(M121,T104:U110,2,0),0)</f>
        <v>0</v>
      </c>
      <c r="P121" s="134"/>
      <c r="Q121" s="134"/>
    </row>
    <row r="122" spans="1:17">
      <c r="A122" s="132">
        <f>Test!C122</f>
        <v>39</v>
      </c>
      <c r="B122" s="132">
        <f>IFERROR(VLOOKUP(A122,D96:E105,2,0),0)+IFERROR(VLOOKUP(A122,H96:I102,2,0),0)+IFERROR(VLOOKUP(A122,$A$2:$D$8,4,0),0)</f>
        <v>0</v>
      </c>
      <c r="C122" s="138">
        <f>IFERROR(VLOOKUP(A122,F95:G99,2,0),0)+IFERROR(VLOOKUP(A122,H104:I110,2,0),0)</f>
        <v>0</v>
      </c>
      <c r="D122" s="134"/>
      <c r="E122" s="134"/>
      <c r="M122" s="132">
        <f>Test!O122</f>
        <v>39</v>
      </c>
      <c r="N122" s="132">
        <f>IFERROR(VLOOKUP(M122,P96:Q105,2,0),0)+IFERROR(VLOOKUP(M122,T96:U102,2,0),0)+IFERROR(VLOOKUP(M122,$A$2:$D$8,4,0),0)</f>
        <v>0</v>
      </c>
      <c r="O122" s="138">
        <f>IFERROR(VLOOKUP(M122,R95:S99,2,0),0)+IFERROR(VLOOKUP(M122,T104:U110,2,0),0)</f>
        <v>0</v>
      </c>
      <c r="P122" s="134"/>
      <c r="Q122" s="134"/>
    </row>
    <row r="123" spans="1:17">
      <c r="A123" s="132">
        <f>Test!C123</f>
        <v>0</v>
      </c>
      <c r="B123" s="132">
        <f>IFERROR(VLOOKUP(A123,D96:E105,2,0),0)+IFERROR(VLOOKUP(A123,H96:I102,2,0),0)+IFERROR(VLOOKUP(A123,$A$2:$D$8,4,0),0)</f>
        <v>0</v>
      </c>
      <c r="C123" s="138">
        <f>IFERROR(VLOOKUP(A123,F95:G99,2,0),0)+IFERROR(VLOOKUP(A123,H104:I110,2,0),0)</f>
        <v>0</v>
      </c>
      <c r="D123" s="134"/>
      <c r="E123" s="134"/>
      <c r="M123" s="132">
        <f>Test!O123</f>
        <v>0</v>
      </c>
      <c r="N123" s="132">
        <f>IFERROR(VLOOKUP(M123,P96:Q105,2,0),0)+IFERROR(VLOOKUP(M123,T96:U102,2,0),0)+IFERROR(VLOOKUP(M123,$A$2:$D$8,4,0),0)</f>
        <v>0</v>
      </c>
      <c r="O123" s="138">
        <f>IFERROR(VLOOKUP(M123,R95:S99,2,0),0)+IFERROR(VLOOKUP(M123,T104:U110,2,0),0)</f>
        <v>0</v>
      </c>
      <c r="P123" s="134"/>
      <c r="Q123" s="134"/>
    </row>
    <row r="124" spans="1:17">
      <c r="A124" s="132">
        <f>Test!C124</f>
        <v>0</v>
      </c>
      <c r="B124" s="132">
        <f>IFERROR(VLOOKUP(A124,D96:E105,2,0),0)+IFERROR(VLOOKUP(A124,H96:I102,2,0),0)+IFERROR(VLOOKUP(A124,$A$2:$D$8,4,0),0)</f>
        <v>0</v>
      </c>
      <c r="C124" s="138">
        <f>IFERROR(VLOOKUP(A124,F95:G99,2,0),0)+IFERROR(VLOOKUP(A124,H104:I110,2,0),0)</f>
        <v>0</v>
      </c>
      <c r="D124" s="134"/>
      <c r="E124" s="134"/>
      <c r="M124" s="132">
        <f>Test!O124</f>
        <v>0</v>
      </c>
      <c r="N124" s="132">
        <f>IFERROR(VLOOKUP(M124,P96:Q105,2,0),0)+IFERROR(VLOOKUP(M124,T96:U102,2,0),0)+IFERROR(VLOOKUP(M124,$A$2:$D$8,4,0),0)</f>
        <v>0</v>
      </c>
      <c r="O124" s="138">
        <f>IFERROR(VLOOKUP(M124,R95:S99,2,0),0)+IFERROR(VLOOKUP(M124,T104:U110,2,0),0)</f>
        <v>0</v>
      </c>
      <c r="P124" s="134"/>
      <c r="Q124" s="134"/>
    </row>
    <row r="125" spans="1:17">
      <c r="A125" s="132">
        <f>Test!C125</f>
        <v>0</v>
      </c>
      <c r="B125" s="132">
        <f>IFERROR(VLOOKUP(A125,D96:E105,2,0),0)+IFERROR(VLOOKUP(A125,H96:I102,2,0),0)+IFERROR(VLOOKUP(A125,$A$2:$D$8,4,0),0)</f>
        <v>0</v>
      </c>
      <c r="C125" s="138">
        <f>IFERROR(VLOOKUP(A125,F95:G99,2,0),0)+IFERROR(VLOOKUP(A125,H104:I110,2,0),0)</f>
        <v>0</v>
      </c>
      <c r="D125" s="134"/>
      <c r="E125" s="134"/>
      <c r="M125" s="132">
        <f>Test!O125</f>
        <v>0</v>
      </c>
      <c r="N125" s="132">
        <f>IFERROR(VLOOKUP(M125,P96:Q105,2,0),0)+IFERROR(VLOOKUP(M125,T96:U102,2,0),0)+IFERROR(VLOOKUP(M125,$A$2:$D$8,4,0),0)</f>
        <v>0</v>
      </c>
      <c r="O125" s="138">
        <f>IFERROR(VLOOKUP(M125,R95:S99,2,0),0)+IFERROR(VLOOKUP(M125,T104:U110,2,0),0)</f>
        <v>0</v>
      </c>
      <c r="P125" s="134"/>
      <c r="Q125" s="134"/>
    </row>
    <row r="130" spans="1:25">
      <c r="A130" s="126">
        <v>8</v>
      </c>
      <c r="M130" s="126">
        <v>9</v>
      </c>
      <c r="Y130" s="126">
        <v>10</v>
      </c>
    </row>
    <row r="131" spans="1:30">
      <c r="A131" t="s">
        <v>29</v>
      </c>
      <c r="B131">
        <f>IF(Test!B132&gt;0,Test!B132,$C$2)</f>
        <v>33004</v>
      </c>
      <c r="C131" t="s">
        <v>147</v>
      </c>
      <c r="D131">
        <f>MOD(ROUNDDOWN(B131/1000,0),10)</f>
        <v>3</v>
      </c>
      <c r="E131" s="137" t="s">
        <v>180</v>
      </c>
      <c r="F131">
        <f>Test!E133</f>
        <v>3300432</v>
      </c>
      <c r="M131" t="s">
        <v>29</v>
      </c>
      <c r="N131">
        <f>IF(Test!N132&gt;0,Test!N132,$C$2)</f>
        <v>14002</v>
      </c>
      <c r="O131" t="s">
        <v>147</v>
      </c>
      <c r="P131">
        <f>MOD(ROUNDDOWN(N131/1000,0),10)</f>
        <v>4</v>
      </c>
      <c r="Q131" s="137" t="s">
        <v>180</v>
      </c>
      <c r="R131">
        <f>Test!Q133</f>
        <v>1400232</v>
      </c>
      <c r="Y131" t="s">
        <v>29</v>
      </c>
      <c r="Z131">
        <f>IF(Test!Z132&gt;0,Test!Z132,$C$2)</f>
        <v>52980</v>
      </c>
      <c r="AA131" t="s">
        <v>147</v>
      </c>
      <c r="AB131">
        <f>MOD(ROUNDDOWN(Z131/1000,0),10)</f>
        <v>2</v>
      </c>
      <c r="AC131" s="137" t="s">
        <v>180</v>
      </c>
      <c r="AD131">
        <f>Test!AC133</f>
        <v>5298032</v>
      </c>
    </row>
    <row r="132" spans="1:30">
      <c r="A132" t="s">
        <v>148</v>
      </c>
      <c r="B132">
        <f>IF(Test!C132&gt;0,Test!C132,$C$3)</f>
        <v>47</v>
      </c>
      <c r="C132" t="s">
        <v>149</v>
      </c>
      <c r="D132">
        <f>ROUND(B133-9,0)</f>
        <v>0</v>
      </c>
      <c r="E132" s="137" t="s">
        <v>181</v>
      </c>
      <c r="F132">
        <f>Test!F133</f>
        <v>3300441</v>
      </c>
      <c r="M132" t="s">
        <v>148</v>
      </c>
      <c r="N132">
        <f>IF(Test!O132&gt;0,Test!O132,$C$3)</f>
        <v>47</v>
      </c>
      <c r="O132" t="s">
        <v>149</v>
      </c>
      <c r="P132">
        <f>ROUND(N133-9,0)</f>
        <v>0</v>
      </c>
      <c r="Q132" s="137" t="s">
        <v>181</v>
      </c>
      <c r="R132">
        <f>Test!R133</f>
        <v>1400241</v>
      </c>
      <c r="Y132" t="s">
        <v>148</v>
      </c>
      <c r="Z132">
        <f>IF(Test!AA132&gt;0,Test!AA132,$C$3)</f>
        <v>47</v>
      </c>
      <c r="AA132" t="s">
        <v>149</v>
      </c>
      <c r="AB132">
        <f>ROUND(Z133-9,0)</f>
        <v>0</v>
      </c>
      <c r="AC132" s="137" t="s">
        <v>181</v>
      </c>
      <c r="AD132" t="str">
        <f>Test!AD133</f>
        <v/>
      </c>
    </row>
    <row r="133" spans="1:26">
      <c r="A133" t="s">
        <v>150</v>
      </c>
      <c r="B133">
        <f>IF(Test!E132&gt;1,Test!E132,#REF!)</f>
        <v>9</v>
      </c>
      <c r="M133" t="s">
        <v>150</v>
      </c>
      <c r="N133">
        <f>IF(Test!Q132&gt;1,Test!Q132,#REF!)</f>
        <v>9</v>
      </c>
      <c r="Y133" t="s">
        <v>150</v>
      </c>
      <c r="Z133">
        <f>IF(Test!AC132&gt;1,Test!AC132,#REF!)</f>
        <v>9</v>
      </c>
    </row>
    <row r="134" spans="1:26">
      <c r="A134" t="s">
        <v>151</v>
      </c>
      <c r="B134">
        <f>属性计算!B134</f>
        <v>3300408</v>
      </c>
      <c r="M134" t="s">
        <v>151</v>
      </c>
      <c r="N134">
        <f>属性计算!N134</f>
        <v>1400208</v>
      </c>
      <c r="Y134" t="s">
        <v>151</v>
      </c>
      <c r="Z134">
        <f>属性计算!Z134</f>
        <v>5298008</v>
      </c>
    </row>
    <row r="135" spans="1:33">
      <c r="A135" s="132" t="s">
        <v>177</v>
      </c>
      <c r="B135" s="132" t="s">
        <v>182</v>
      </c>
      <c r="C135" s="138" t="s">
        <v>183</v>
      </c>
      <c r="D135" s="139" t="s">
        <v>23</v>
      </c>
      <c r="E135" s="140"/>
      <c r="F135" s="141" t="s">
        <v>184</v>
      </c>
      <c r="G135" s="142"/>
      <c r="H135" s="143" t="s">
        <v>185</v>
      </c>
      <c r="I135" s="140"/>
      <c r="M135" s="132" t="s">
        <v>177</v>
      </c>
      <c r="N135" s="132" t="s">
        <v>182</v>
      </c>
      <c r="O135" s="138" t="s">
        <v>183</v>
      </c>
      <c r="P135" s="139" t="s">
        <v>23</v>
      </c>
      <c r="Q135" s="140"/>
      <c r="R135" s="141" t="s">
        <v>184</v>
      </c>
      <c r="S135" s="142"/>
      <c r="T135" s="143" t="s">
        <v>185</v>
      </c>
      <c r="U135" s="140"/>
      <c r="Y135" s="132" t="s">
        <v>177</v>
      </c>
      <c r="Z135" s="132" t="s">
        <v>182</v>
      </c>
      <c r="AA135" s="138" t="s">
        <v>183</v>
      </c>
      <c r="AB135" s="139" t="s">
        <v>23</v>
      </c>
      <c r="AC135" s="140"/>
      <c r="AD135" s="141" t="s">
        <v>184</v>
      </c>
      <c r="AE135" s="142"/>
      <c r="AF135" s="143" t="s">
        <v>185</v>
      </c>
      <c r="AG135" s="140"/>
    </row>
    <row r="136" spans="1:33">
      <c r="A136" s="132">
        <f>Test!C136</f>
        <v>1</v>
      </c>
      <c r="B136" s="132">
        <f>IFERROR(VLOOKUP(A136,D136:E145,2,0),0)+IFERROR(VLOOKUP(A136,H136:I142,2,0),0)+IFERROR(VLOOKUP(A136,$A$2:$D$8,4,0),0)</f>
        <v>2000</v>
      </c>
      <c r="C136" s="138">
        <f>IFERROR(VLOOKUP(A136,F135:G139,2,0),0)+IFERROR(VLOOKUP(A136,H144:I150,2,0),0)</f>
        <v>0</v>
      </c>
      <c r="D136" s="132">
        <v>1</v>
      </c>
      <c r="E136" s="132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2000</v>
      </c>
      <c r="F136" s="138">
        <v>1</v>
      </c>
      <c r="G136" s="138">
        <f>_xlfn.MAXIFS(hero_awake_info!$F:$F,hero_awake_info!$A:$A,D131,hero_awake_info!$B:$B,"&lt;="&amp;D132)</f>
        <v>0</v>
      </c>
      <c r="H136" s="132">
        <f>IFERROR(VLOOKUP(F131,skill_info!$A:$J,3,0),"")</f>
        <v>0</v>
      </c>
      <c r="I136" s="132">
        <f>IFERROR(VLOOKUP(F131,skill_info!$A:$J,4,0),"")</f>
        <v>0</v>
      </c>
      <c r="M136" s="132">
        <f>Test!O136</f>
        <v>1</v>
      </c>
      <c r="N136" s="132">
        <f>IFERROR(VLOOKUP(M136,P136:Q145,2,0),0)+IFERROR(VLOOKUP(M136,T136:U142,2,0),0)+IFERROR(VLOOKUP(M136,$A$2:$D$8,4,0),0)</f>
        <v>220</v>
      </c>
      <c r="O136" s="138">
        <f>IFERROR(VLOOKUP(M136,R135:S139,2,0),0)+IFERROR(VLOOKUP(M136,T144:U150,2,0),0)</f>
        <v>0</v>
      </c>
      <c r="P136" s="132">
        <v>1</v>
      </c>
      <c r="Q136" s="132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220</v>
      </c>
      <c r="R136" s="138">
        <v>1</v>
      </c>
      <c r="S136" s="138">
        <f>_xlfn.MAXIFS(hero_awake_info!$F:$F,hero_awake_info!$A:$A,P131,hero_awake_info!$B:$B,"&lt;="&amp;P132)</f>
        <v>0</v>
      </c>
      <c r="T136" s="132">
        <f>IFERROR(VLOOKUP(R131,skill_info!$A:$J,3,0),"")</f>
        <v>0</v>
      </c>
      <c r="U136" s="132">
        <f>IFERROR(VLOOKUP(R131,skill_info!$A:$J,4,0),"")</f>
        <v>0</v>
      </c>
      <c r="Y136" s="132">
        <f>Test!AA136</f>
        <v>1</v>
      </c>
      <c r="Z136" s="132">
        <f>IFERROR(VLOOKUP(Y136,AB136:AC145,2,0),0)+IFERROR(VLOOKUP(Y136,AF136:AG142,2,0),0)+IFERROR(VLOOKUP(Y136,$A$2:$D$8,4,0),0)</f>
        <v>2000</v>
      </c>
      <c r="AA136" s="138">
        <f>IFERROR(VLOOKUP(Y136,AD135:AE139,2,0),0)+IFERROR(VLOOKUP(Y136,AF144:AG150,2,0),0)</f>
        <v>0</v>
      </c>
      <c r="AB136" s="132">
        <v>1</v>
      </c>
      <c r="AC136" s="132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2000</v>
      </c>
      <c r="AD136" s="138">
        <v>1</v>
      </c>
      <c r="AE136" s="138">
        <f>_xlfn.MAXIFS(hero_awake_info!$F:$F,hero_awake_info!$A:$A,AB131,hero_awake_info!$B:$B,"&lt;="&amp;AB132)</f>
        <v>0</v>
      </c>
      <c r="AF136" s="132">
        <f>IFERROR(VLOOKUP(AD131,skill_info!$A:$J,3,0),"")</f>
        <v>0</v>
      </c>
      <c r="AG136" s="132">
        <f>IFERROR(VLOOKUP(AD131,skill_info!$A:$J,4,0),"")</f>
        <v>0</v>
      </c>
    </row>
    <row r="137" spans="1:33">
      <c r="A137" s="132">
        <f>Test!C137</f>
        <v>2</v>
      </c>
      <c r="B137" s="132">
        <f>IFERROR(VLOOKUP(A137,D136:E145,2,0),0)+IFERROR(VLOOKUP(A137,H136:I142,2,0),0)+IFERROR(VLOOKUP(A137,$A$2:$D$8,4,0),0)</f>
        <v>1650</v>
      </c>
      <c r="C137" s="138">
        <f>IFERROR(VLOOKUP(A137,F135:G139,2,0),0)+IFERROR(VLOOKUP(A137,H144:I150,2,0),0)</f>
        <v>0</v>
      </c>
      <c r="D137" s="132">
        <v>2</v>
      </c>
      <c r="E137" s="132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1650</v>
      </c>
      <c r="F137" s="138">
        <v>2</v>
      </c>
      <c r="G137" s="138">
        <f>_xlfn.MAXIFS(hero_awake_info!$D:$D,hero_awake_info!$A:$A,D131,hero_awake_info!$B:$B,"&lt;="&amp;D132)</f>
        <v>0</v>
      </c>
      <c r="H137" s="132">
        <f>IFERROR(VLOOKUP(F131,skill_info!$A:$J,5,0),"")</f>
        <v>0</v>
      </c>
      <c r="I137" s="132">
        <f>IFERROR(VLOOKUP(F131,skill_info!$A:$J,6,0),"")</f>
        <v>0</v>
      </c>
      <c r="M137" s="132">
        <f>Test!O137</f>
        <v>2</v>
      </c>
      <c r="N137" s="132">
        <f>IFERROR(VLOOKUP(M137,P136:Q145,2,0),0)+IFERROR(VLOOKUP(M137,T136:U142,2,0),0)+IFERROR(VLOOKUP(M137,$A$2:$D$8,4,0),0)</f>
        <v>15000</v>
      </c>
      <c r="O137" s="138">
        <f>IFERROR(VLOOKUP(M137,R135:S139,2,0),0)+IFERROR(VLOOKUP(M137,T144:U150,2,0),0)</f>
        <v>0</v>
      </c>
      <c r="P137" s="132">
        <v>2</v>
      </c>
      <c r="Q137" s="132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15000</v>
      </c>
      <c r="R137" s="138">
        <v>2</v>
      </c>
      <c r="S137" s="138">
        <f>_xlfn.MAXIFS(hero_awake_info!$D:$D,hero_awake_info!$A:$A,P131,hero_awake_info!$B:$B,"&lt;="&amp;P132)</f>
        <v>0</v>
      </c>
      <c r="T137" s="132">
        <f>IFERROR(VLOOKUP(R131,skill_info!$A:$J,5,0),"")</f>
        <v>0</v>
      </c>
      <c r="U137" s="132">
        <f>IFERROR(VLOOKUP(R131,skill_info!$A:$J,6,0),"")</f>
        <v>0</v>
      </c>
      <c r="Y137" s="132">
        <f>Test!AA137</f>
        <v>2</v>
      </c>
      <c r="Z137" s="132">
        <f>IFERROR(VLOOKUP(Y137,AB136:AC145,2,0),0)+IFERROR(VLOOKUP(Y137,AF136:AG142,2,0),0)+IFERROR(VLOOKUP(Y137,$A$2:$D$8,4,0),0)</f>
        <v>1650</v>
      </c>
      <c r="AA137" s="138">
        <f>IFERROR(VLOOKUP(Y137,AD135:AE139,2,0),0)+IFERROR(VLOOKUP(Y137,AF144:AG150,2,0),0)</f>
        <v>0</v>
      </c>
      <c r="AB137" s="132">
        <v>2</v>
      </c>
      <c r="AC137" s="132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1650</v>
      </c>
      <c r="AD137" s="138">
        <v>2</v>
      </c>
      <c r="AE137" s="138">
        <f>_xlfn.MAXIFS(hero_awake_info!$D:$D,hero_awake_info!$A:$A,AB131,hero_awake_info!$B:$B,"&lt;="&amp;AB132)</f>
        <v>0</v>
      </c>
      <c r="AF137" s="132">
        <f>IFERROR(VLOOKUP(AD131,skill_info!$A:$J,5,0),"")</f>
        <v>0</v>
      </c>
      <c r="AG137" s="132">
        <f>IFERROR(VLOOKUP(AD131,skill_info!$A:$J,6,0),"")</f>
        <v>0</v>
      </c>
    </row>
    <row r="138" spans="1:33">
      <c r="A138" s="132">
        <f>Test!C138</f>
        <v>5</v>
      </c>
      <c r="B138" s="132">
        <f>IFERROR(VLOOKUP(A138,D136:E145,2,0),0)+IFERROR(VLOOKUP(A138,H136:I142,2,0),0)+IFERROR(VLOOKUP(A138,$A$2:$D$8,4,0),0)</f>
        <v>110</v>
      </c>
      <c r="C138" s="138">
        <f>IFERROR(VLOOKUP(A138,F135:G139,2,0),0)+IFERROR(VLOOKUP(A138,H144:I150,2,0),0)</f>
        <v>0</v>
      </c>
      <c r="D138" s="132">
        <v>3</v>
      </c>
      <c r="E138" s="132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110</v>
      </c>
      <c r="F138" s="138">
        <v>5</v>
      </c>
      <c r="G138" s="138">
        <f>_xlfn.MAXIFS(hero_awake_info!$H:$H,hero_awake_info!$A:$A,D131,hero_awake_info!$B:$B,"&lt;="&amp;D132)</f>
        <v>0</v>
      </c>
      <c r="H138" s="132">
        <f>IFERROR(VLOOKUP(F131,skill_info!$A:$J,7,0),"")</f>
        <v>0</v>
      </c>
      <c r="I138" s="132">
        <f>IFERROR(VLOOKUP(F131,skill_info!$A:$J,8,0),"")</f>
        <v>0</v>
      </c>
      <c r="M138" s="132">
        <f>Test!O138</f>
        <v>5</v>
      </c>
      <c r="N138" s="132">
        <f>IFERROR(VLOOKUP(M138,P136:Q145,2,0),0)+IFERROR(VLOOKUP(M138,T136:U142,2,0),0)+IFERROR(VLOOKUP(M138,$A$2:$D$8,4,0),0)</f>
        <v>110</v>
      </c>
      <c r="O138" s="138">
        <f>IFERROR(VLOOKUP(M138,R135:S139,2,0),0)+IFERROR(VLOOKUP(M138,T144:U150,2,0),0)</f>
        <v>0</v>
      </c>
      <c r="P138" s="132">
        <v>3</v>
      </c>
      <c r="Q138" s="132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110</v>
      </c>
      <c r="R138" s="138">
        <v>5</v>
      </c>
      <c r="S138" s="138">
        <f>_xlfn.MAXIFS(hero_awake_info!$H:$H,hero_awake_info!$A:$A,P131,hero_awake_info!$B:$B,"&lt;="&amp;P132)</f>
        <v>0</v>
      </c>
      <c r="T138" s="132">
        <f>IFERROR(VLOOKUP(R131,skill_info!$A:$J,7,0),"")</f>
        <v>0</v>
      </c>
      <c r="U138" s="132">
        <f>IFERROR(VLOOKUP(R131,skill_info!$A:$J,8,0),"")</f>
        <v>0</v>
      </c>
      <c r="Y138" s="132">
        <f>Test!AA138</f>
        <v>5</v>
      </c>
      <c r="Z138" s="132">
        <f>IFERROR(VLOOKUP(Y138,AB136:AC145,2,0),0)+IFERROR(VLOOKUP(Y138,AF136:AG142,2,0),0)+IFERROR(VLOOKUP(Y138,$A$2:$D$8,4,0),0)</f>
        <v>110</v>
      </c>
      <c r="AA138" s="138">
        <f>IFERROR(VLOOKUP(Y138,AD135:AE139,2,0),0)+IFERROR(VLOOKUP(Y138,AF144:AG150,2,0),0)</f>
        <v>0</v>
      </c>
      <c r="AB138" s="132">
        <v>3</v>
      </c>
      <c r="AC138" s="132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110</v>
      </c>
      <c r="AD138" s="138">
        <v>5</v>
      </c>
      <c r="AE138" s="138">
        <f>_xlfn.MAXIFS(hero_awake_info!$H:$H,hero_awake_info!$A:$A,AB131,hero_awake_info!$B:$B,"&lt;="&amp;AB132)</f>
        <v>0</v>
      </c>
      <c r="AF138" s="132">
        <f>IFERROR(VLOOKUP(AD131,skill_info!$A:$J,7,0),"")</f>
        <v>0</v>
      </c>
      <c r="AG138" s="132">
        <f>IFERROR(VLOOKUP(AD131,skill_info!$A:$J,8,0),"")</f>
        <v>0</v>
      </c>
    </row>
    <row r="139" spans="1:33">
      <c r="A139" s="132">
        <f>Test!C139</f>
        <v>6</v>
      </c>
      <c r="B139" s="132">
        <f>IFERROR(VLOOKUP(A139,D136:E145,2,0),0)+IFERROR(VLOOKUP(A139,H136:I142,2,0),0)+IFERROR(VLOOKUP(A139,$A$2:$D$8,4,0),0)</f>
        <v>110</v>
      </c>
      <c r="C139" s="138">
        <f>IFERROR(VLOOKUP(A139,F135:G139,2,0),0)+IFERROR(VLOOKUP(A139,H144:I150,2,0),0)</f>
        <v>0</v>
      </c>
      <c r="D139" s="132">
        <v>4</v>
      </c>
      <c r="E139" s="132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10</v>
      </c>
      <c r="F139" s="138">
        <v>6</v>
      </c>
      <c r="G139" s="138">
        <f>G138</f>
        <v>0</v>
      </c>
      <c r="H139" s="143" t="s">
        <v>186</v>
      </c>
      <c r="I139" s="140"/>
      <c r="M139" s="132">
        <f>Test!O139</f>
        <v>6</v>
      </c>
      <c r="N139" s="132">
        <f>IFERROR(VLOOKUP(M139,P136:Q145,2,0),0)+IFERROR(VLOOKUP(M139,T136:U142,2,0),0)+IFERROR(VLOOKUP(M139,$A$2:$D$8,4,0),0)</f>
        <v>110</v>
      </c>
      <c r="O139" s="138">
        <f>IFERROR(VLOOKUP(M139,R135:S139,2,0),0)+IFERROR(VLOOKUP(M139,T144:U150,2,0),0)</f>
        <v>0</v>
      </c>
      <c r="P139" s="132">
        <v>4</v>
      </c>
      <c r="Q139" s="132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10</v>
      </c>
      <c r="R139" s="138">
        <v>6</v>
      </c>
      <c r="S139" s="138">
        <f>S138</f>
        <v>0</v>
      </c>
      <c r="T139" s="143" t="s">
        <v>186</v>
      </c>
      <c r="U139" s="140"/>
      <c r="Y139" s="132">
        <f>Test!AA139</f>
        <v>6</v>
      </c>
      <c r="Z139" s="132">
        <f>IFERROR(VLOOKUP(Y139,AB136:AC145,2,0),0)+IFERROR(VLOOKUP(Y139,AF136:AG142,2,0),0)+IFERROR(VLOOKUP(Y139,$A$2:$D$8,4,0),0)</f>
        <v>110</v>
      </c>
      <c r="AA139" s="138">
        <f>IFERROR(VLOOKUP(Y139,AD135:AE139,2,0),0)+IFERROR(VLOOKUP(Y139,AF144:AG150,2,0),0)</f>
        <v>0</v>
      </c>
      <c r="AB139" s="132">
        <v>4</v>
      </c>
      <c r="AC139" s="132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10</v>
      </c>
      <c r="AD139" s="138">
        <v>6</v>
      </c>
      <c r="AE139" s="138">
        <f>AE138</f>
        <v>0</v>
      </c>
      <c r="AF139" s="143" t="s">
        <v>186</v>
      </c>
      <c r="AG139" s="140"/>
    </row>
    <row r="140" spans="1:33">
      <c r="A140" s="132">
        <f>Test!C140</f>
        <v>4</v>
      </c>
      <c r="B140" s="132">
        <f>IFERROR(VLOOKUP(A140,D136:E145,2,0),0)+IFERROR(VLOOKUP(A140,H136:I142,2,0),0)+IFERROR(VLOOKUP(A140,$A$2:$D$8,4,0),0)</f>
        <v>10</v>
      </c>
      <c r="C140" s="138">
        <f>IFERROR(VLOOKUP(A140,F135:G139,2,0),0)+IFERROR(VLOOKUP(A140,H144:I150,2,0),0)</f>
        <v>0</v>
      </c>
      <c r="D140" s="132">
        <v>18</v>
      </c>
      <c r="E140" s="132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132">
        <f>IFERROR(VLOOKUP(F132,skill_info!$A:$J,3,0),"")</f>
        <v>28</v>
      </c>
      <c r="I140" s="132">
        <f>IFERROR(VLOOKUP(F132,skill_info!$A:$J,4,0),"")</f>
        <v>1500</v>
      </c>
      <c r="M140" s="132">
        <f>Test!O140</f>
        <v>4</v>
      </c>
      <c r="N140" s="132">
        <f>IFERROR(VLOOKUP(M140,P136:Q145,2,0),0)+IFERROR(VLOOKUP(M140,T136:U142,2,0),0)+IFERROR(VLOOKUP(M140,$A$2:$D$8,4,0),0)</f>
        <v>10</v>
      </c>
      <c r="O140" s="138">
        <f>IFERROR(VLOOKUP(M140,R135:S139,2,0),0)+IFERROR(VLOOKUP(M140,T144:U150,2,0),0)</f>
        <v>0</v>
      </c>
      <c r="P140" s="132">
        <v>18</v>
      </c>
      <c r="Q140" s="132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132">
        <f>IFERROR(VLOOKUP(R132,skill_info!$A:$J,3,0),"")</f>
        <v>23</v>
      </c>
      <c r="U140" s="132">
        <f>IFERROR(VLOOKUP(R132,skill_info!$A:$J,4,0),"")</f>
        <v>1500</v>
      </c>
      <c r="Y140" s="132">
        <f>Test!AA140</f>
        <v>4</v>
      </c>
      <c r="Z140" s="132">
        <f>IFERROR(VLOOKUP(Y140,AB136:AC145,2,0),0)+IFERROR(VLOOKUP(Y140,AF136:AG142,2,0),0)+IFERROR(VLOOKUP(Y140,$A$2:$D$8,4,0),0)</f>
        <v>10</v>
      </c>
      <c r="AA140" s="138">
        <f>IFERROR(VLOOKUP(Y140,AD135:AE139,2,0),0)+IFERROR(VLOOKUP(Y140,AF144:AG150,2,0),0)</f>
        <v>0</v>
      </c>
      <c r="AB140" s="132">
        <v>18</v>
      </c>
      <c r="AC140" s="132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32" t="str">
        <f>IFERROR(VLOOKUP(AD132,skill_info!$A:$J,3,0),"")</f>
        <v/>
      </c>
      <c r="AG140" s="132" t="str">
        <f>IFERROR(VLOOKUP(AD132,skill_info!$A:$J,4,0),"")</f>
        <v/>
      </c>
    </row>
    <row r="141" spans="1:33">
      <c r="A141" s="132">
        <f>Test!C141</f>
        <v>18</v>
      </c>
      <c r="B141" s="132">
        <f>IFERROR(VLOOKUP(A141,D136:E145,2,0),0)+IFERROR(VLOOKUP(A141,H136:I142,2,0),0)+IFERROR(VLOOKUP(A141,$A$2:$D$8,4,0),0)</f>
        <v>9800</v>
      </c>
      <c r="C141" s="138">
        <f>IFERROR(VLOOKUP(A141,F135:G139,2,0),0)+IFERROR(VLOOKUP(A141,H144:I150,2,0),0)</f>
        <v>0</v>
      </c>
      <c r="D141" s="132">
        <v>19</v>
      </c>
      <c r="E141" s="132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32">
        <f>IFERROR(VLOOKUP(F132,skill_info!$A:$J,5,0),"")</f>
        <v>0</v>
      </c>
      <c r="I141" s="132">
        <f>IFERROR(VLOOKUP(F132,skill_info!$A:$J,6,0),"")</f>
        <v>0</v>
      </c>
      <c r="M141" s="132">
        <f>Test!O141</f>
        <v>18</v>
      </c>
      <c r="N141" s="132">
        <f>IFERROR(VLOOKUP(M141,P136:Q145,2,0),0)+IFERROR(VLOOKUP(M141,T136:U142,2,0),0)+IFERROR(VLOOKUP(M141,$A$2:$D$8,4,0),0)</f>
        <v>9800</v>
      </c>
      <c r="O141" s="138">
        <f>IFERROR(VLOOKUP(M141,R135:S139,2,0),0)+IFERROR(VLOOKUP(M141,T144:U150,2,0),0)</f>
        <v>0</v>
      </c>
      <c r="P141" s="132">
        <v>19</v>
      </c>
      <c r="Q141" s="132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32">
        <f>IFERROR(VLOOKUP(R132,skill_info!$A:$J,5,0),"")</f>
        <v>0</v>
      </c>
      <c r="U141" s="132">
        <f>IFERROR(VLOOKUP(R132,skill_info!$A:$J,6,0),"")</f>
        <v>0</v>
      </c>
      <c r="Y141" s="132">
        <f>Test!AA141</f>
        <v>18</v>
      </c>
      <c r="Z141" s="132">
        <f>IFERROR(VLOOKUP(Y141,AB136:AC145,2,0),0)+IFERROR(VLOOKUP(Y141,AF136:AG142,2,0),0)+IFERROR(VLOOKUP(Y141,$A$2:$D$8,4,0),0)</f>
        <v>9800</v>
      </c>
      <c r="AA141" s="138">
        <f>IFERROR(VLOOKUP(Y141,AD135:AE139,2,0),0)+IFERROR(VLOOKUP(Y141,AF144:AG150,2,0),0)</f>
        <v>0</v>
      </c>
      <c r="AB141" s="132">
        <v>19</v>
      </c>
      <c r="AC141" s="132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132" t="str">
        <f>IFERROR(VLOOKUP(AD132,skill_info!$A:$J,5,0),"")</f>
        <v/>
      </c>
      <c r="AG141" s="132" t="str">
        <f>IFERROR(VLOOKUP(AD132,skill_info!$A:$J,6,0),"")</f>
        <v/>
      </c>
    </row>
    <row r="142" spans="1:33">
      <c r="A142" s="132">
        <f>Test!C142</f>
        <v>19</v>
      </c>
      <c r="B142" s="132">
        <f>IFERROR(VLOOKUP(A142,D136:E145,2,0),0)+IFERROR(VLOOKUP(A142,H136:I142,2,0),0)+IFERROR(VLOOKUP(A142,$A$2:$D$8,4,0),0)</f>
        <v>0</v>
      </c>
      <c r="C142" s="138">
        <f>IFERROR(VLOOKUP(A142,F135:G139,2,0),0)+IFERROR(VLOOKUP(A142,H144:I150,2,0),0)</f>
        <v>0</v>
      </c>
      <c r="D142" s="132">
        <v>20</v>
      </c>
      <c r="E142" s="132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132">
        <f>IFERROR(VLOOKUP(F132,skill_info!$A:$J,7,0),"")</f>
        <v>0</v>
      </c>
      <c r="I142" s="132">
        <f>IFERROR(VLOOKUP(F132,skill_info!$A:$J,8,0),"")</f>
        <v>0</v>
      </c>
      <c r="M142" s="132">
        <f>Test!O142</f>
        <v>19</v>
      </c>
      <c r="N142" s="132">
        <f>IFERROR(VLOOKUP(M142,P136:Q145,2,0),0)+IFERROR(VLOOKUP(M142,T136:U142,2,0),0)+IFERROR(VLOOKUP(M142,$A$2:$D$8,4,0),0)</f>
        <v>0</v>
      </c>
      <c r="O142" s="138">
        <f>IFERROR(VLOOKUP(M142,R135:S139,2,0),0)+IFERROR(VLOOKUP(M142,T144:U150,2,0),0)</f>
        <v>0</v>
      </c>
      <c r="P142" s="132">
        <v>20</v>
      </c>
      <c r="Q142" s="132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132">
        <f>IFERROR(VLOOKUP(R132,skill_info!$A:$J,7,0),"")</f>
        <v>0</v>
      </c>
      <c r="U142" s="132">
        <f>IFERROR(VLOOKUP(R132,skill_info!$A:$J,8,0),"")</f>
        <v>0</v>
      </c>
      <c r="Y142" s="132">
        <f>Test!AA142</f>
        <v>19</v>
      </c>
      <c r="Z142" s="132">
        <f>IFERROR(VLOOKUP(Y142,AB136:AC145,2,0),0)+IFERROR(VLOOKUP(Y142,AF136:AG142,2,0),0)+IFERROR(VLOOKUP(Y142,$A$2:$D$8,4,0),0)</f>
        <v>0</v>
      </c>
      <c r="AA142" s="138">
        <f>IFERROR(VLOOKUP(Y142,AD135:AE139,2,0),0)+IFERROR(VLOOKUP(Y142,AF144:AG150,2,0),0)</f>
        <v>0</v>
      </c>
      <c r="AB142" s="132">
        <v>20</v>
      </c>
      <c r="AC142" s="132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132" t="str">
        <f>IFERROR(VLOOKUP(AD132,skill_info!$A:$J,7,0),"")</f>
        <v/>
      </c>
      <c r="AG142" s="132" t="str">
        <f>IFERROR(VLOOKUP(AD132,skill_info!$A:$J,8,0),"")</f>
        <v/>
      </c>
    </row>
    <row r="143" spans="1:33">
      <c r="A143" s="132">
        <f>Test!C143</f>
        <v>20</v>
      </c>
      <c r="B143" s="132">
        <f>IFERROR(VLOOKUP(A143,D136:E145,2,0),0)+IFERROR(VLOOKUP(A143,H136:I142,2,0),0)+IFERROR(VLOOKUP(A143,$A$2:$D$8,4,0),0)</f>
        <v>1000</v>
      </c>
      <c r="C143" s="138">
        <f>IFERROR(VLOOKUP(A143,F135:G139,2,0),0)+IFERROR(VLOOKUP(A143,H144:I150,2,0),0)</f>
        <v>0</v>
      </c>
      <c r="D143" s="132">
        <v>21</v>
      </c>
      <c r="E143" s="132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144" t="s">
        <v>187</v>
      </c>
      <c r="I143" s="142"/>
      <c r="M143" s="132">
        <f>Test!O143</f>
        <v>20</v>
      </c>
      <c r="N143" s="132">
        <f>IFERROR(VLOOKUP(M143,P136:Q145,2,0),0)+IFERROR(VLOOKUP(M143,T136:U142,2,0),0)+IFERROR(VLOOKUP(M143,$A$2:$D$8,4,0),0)</f>
        <v>0</v>
      </c>
      <c r="O143" s="138">
        <f>IFERROR(VLOOKUP(M143,R135:S139,2,0),0)+IFERROR(VLOOKUP(M143,T144:U150,2,0),0)</f>
        <v>0</v>
      </c>
      <c r="P143" s="132">
        <v>21</v>
      </c>
      <c r="Q143" s="132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T143" s="144" t="s">
        <v>187</v>
      </c>
      <c r="U143" s="142"/>
      <c r="Y143" s="132">
        <f>Test!AA143</f>
        <v>20</v>
      </c>
      <c r="Z143" s="132">
        <f>IFERROR(VLOOKUP(Y143,AB136:AC145,2,0),0)+IFERROR(VLOOKUP(Y143,AF136:AG142,2,0),0)+IFERROR(VLOOKUP(Y143,$A$2:$D$8,4,0),0)</f>
        <v>1000</v>
      </c>
      <c r="AA143" s="138">
        <f>IFERROR(VLOOKUP(Y143,AD135:AE139,2,0),0)+IFERROR(VLOOKUP(Y143,AF144:AG150,2,0),0)</f>
        <v>0</v>
      </c>
      <c r="AB143" s="132">
        <v>21</v>
      </c>
      <c r="AC143" s="132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144" t="s">
        <v>187</v>
      </c>
      <c r="AG143" s="142"/>
    </row>
    <row r="144" spans="1:33">
      <c r="A144" s="132">
        <f>Test!C144</f>
        <v>21</v>
      </c>
      <c r="B144" s="132">
        <f>IFERROR(VLOOKUP(A144,D136:E145,2,0),0)+IFERROR(VLOOKUP(A144,H136:I142,2,0),0)+IFERROR(VLOOKUP(A144,$A$2:$D$8,4,0),0)</f>
        <v>0</v>
      </c>
      <c r="C144" s="138">
        <f>IFERROR(VLOOKUP(A144,F135:G139,2,0),0)+IFERROR(VLOOKUP(A144,H144:I150,2,0),0)</f>
        <v>0</v>
      </c>
      <c r="D144" s="145">
        <v>5</v>
      </c>
      <c r="E144" s="145">
        <f>VLOOKUP(3,D136:E145,2,0)</f>
        <v>110</v>
      </c>
      <c r="H144" s="138">
        <f>IF(AND(H136&gt;=9,H136&lt;=16),H136-8,0)</f>
        <v>0</v>
      </c>
      <c r="I144" s="138">
        <f>IF(H144,I136,0)</f>
        <v>0</v>
      </c>
      <c r="M144" s="132">
        <f>Test!O144</f>
        <v>21</v>
      </c>
      <c r="N144" s="132">
        <f>IFERROR(VLOOKUP(M144,P136:Q145,2,0),0)+IFERROR(VLOOKUP(M144,T136:U142,2,0),0)+IFERROR(VLOOKUP(M144,$A$2:$D$8,4,0),0)</f>
        <v>1000</v>
      </c>
      <c r="O144" s="138">
        <f>IFERROR(VLOOKUP(M144,R135:S139,2,0),0)+IFERROR(VLOOKUP(M144,T144:U150,2,0),0)</f>
        <v>0</v>
      </c>
      <c r="P144" s="145">
        <v>5</v>
      </c>
      <c r="Q144" s="145">
        <f>VLOOKUP(3,P136:Q145,2,0)</f>
        <v>110</v>
      </c>
      <c r="T144" s="138">
        <f>IF(AND(T136&gt;=9,T136&lt;=16),T136-8,0)</f>
        <v>0</v>
      </c>
      <c r="U144" s="138">
        <f>IF(T144,U136,0)</f>
        <v>0</v>
      </c>
      <c r="Y144" s="132">
        <f>Test!AA144</f>
        <v>21</v>
      </c>
      <c r="Z144" s="132">
        <f>IFERROR(VLOOKUP(Y144,AB136:AC145,2,0),0)+IFERROR(VLOOKUP(Y144,AF136:AG142,2,0),0)+IFERROR(VLOOKUP(Y144,$A$2:$D$8,4,0),0)</f>
        <v>0</v>
      </c>
      <c r="AA144" s="138">
        <f>IFERROR(VLOOKUP(Y144,AD135:AE139,2,0),0)+IFERROR(VLOOKUP(Y144,AF144:AG150,2,0),0)</f>
        <v>0</v>
      </c>
      <c r="AB144" s="145">
        <v>5</v>
      </c>
      <c r="AC144" s="145">
        <f>VLOOKUP(3,AB136:AC145,2,0)</f>
        <v>110</v>
      </c>
      <c r="AF144" s="138">
        <f>IF(AND(AF136&gt;=9,AF136&lt;=16),AF136-8,0)</f>
        <v>0</v>
      </c>
      <c r="AG144" s="138">
        <f>IF(AF144,AG136,0)</f>
        <v>0</v>
      </c>
    </row>
    <row r="145" spans="1:33">
      <c r="A145" s="132">
        <f>Test!C145</f>
        <v>22</v>
      </c>
      <c r="B145" s="132">
        <f>IFERROR(VLOOKUP(A145,D136:E145,2,0),0)+IFERROR(VLOOKUP(A145,H136:I142,2,0),0)+IFERROR(VLOOKUP(A145,$A$2:$D$8,4,0),0)</f>
        <v>0</v>
      </c>
      <c r="C145" s="138">
        <f>IFERROR(VLOOKUP(A145,F135:G139,2,0),0)+IFERROR(VLOOKUP(A145,H144:I150,2,0),0)</f>
        <v>0</v>
      </c>
      <c r="D145" s="145">
        <v>6</v>
      </c>
      <c r="E145" s="145">
        <f>E144</f>
        <v>110</v>
      </c>
      <c r="H145" s="138">
        <f>IF(AND(H137&gt;=9,H137&lt;=16),H137-8,0)</f>
        <v>0</v>
      </c>
      <c r="I145" s="138">
        <f>IF(H145,I137,0)</f>
        <v>0</v>
      </c>
      <c r="M145" s="132">
        <f>Test!O145</f>
        <v>22</v>
      </c>
      <c r="N145" s="132">
        <f>IFERROR(VLOOKUP(M145,P136:Q145,2,0),0)+IFERROR(VLOOKUP(M145,T136:U142,2,0),0)+IFERROR(VLOOKUP(M145,$A$2:$D$8,4,0),0)</f>
        <v>0</v>
      </c>
      <c r="O145" s="138">
        <f>IFERROR(VLOOKUP(M145,R135:S139,2,0),0)+IFERROR(VLOOKUP(M145,T144:U150,2,0),0)</f>
        <v>0</v>
      </c>
      <c r="P145" s="145">
        <v>6</v>
      </c>
      <c r="Q145" s="145">
        <f>Q144</f>
        <v>110</v>
      </c>
      <c r="T145" s="138">
        <f>IF(AND(T137&gt;=9,T137&lt;=16),T137-8,0)</f>
        <v>0</v>
      </c>
      <c r="U145" s="138">
        <f>IF(T145,U137,0)</f>
        <v>0</v>
      </c>
      <c r="Y145" s="132">
        <f>Test!AA145</f>
        <v>22</v>
      </c>
      <c r="Z145" s="132">
        <f>IFERROR(VLOOKUP(Y145,AB136:AC145,2,0),0)+IFERROR(VLOOKUP(Y145,AF136:AG142,2,0),0)+IFERROR(VLOOKUP(Y145,$A$2:$D$8,4,0),0)</f>
        <v>0</v>
      </c>
      <c r="AA145" s="138">
        <f>IFERROR(VLOOKUP(Y145,AD135:AE139,2,0),0)+IFERROR(VLOOKUP(Y145,AF144:AG150,2,0),0)</f>
        <v>0</v>
      </c>
      <c r="AB145" s="145">
        <v>6</v>
      </c>
      <c r="AC145" s="145">
        <f>AC144</f>
        <v>110</v>
      </c>
      <c r="AF145" s="138">
        <f>IF(AND(AF137&gt;=9,AF137&lt;=16),AF137-8,0)</f>
        <v>0</v>
      </c>
      <c r="AG145" s="138">
        <f>IF(AF145,AG137,0)</f>
        <v>0</v>
      </c>
    </row>
    <row r="146" spans="1:33">
      <c r="A146" s="132">
        <f>Test!C146</f>
        <v>23</v>
      </c>
      <c r="B146" s="132">
        <f>IFERROR(VLOOKUP(A146,D136:E145,2,0),0)+IFERROR(VLOOKUP(A146,H136:I142,2,0),0)+IFERROR(VLOOKUP(A146,$A$2:$D$8,4,0),0)</f>
        <v>0</v>
      </c>
      <c r="C146" s="138">
        <f>IFERROR(VLOOKUP(A146,F135:G139,2,0),0)+IFERROR(VLOOKUP(A146,H144:I150,2,0),0)</f>
        <v>0</v>
      </c>
      <c r="H146" s="138">
        <f>IF(AND(H138&gt;=9,H138&lt;=16),H138-8,0)</f>
        <v>0</v>
      </c>
      <c r="I146" s="138">
        <f>IF(H146,I138,0)</f>
        <v>0</v>
      </c>
      <c r="M146" s="132">
        <f>Test!O146</f>
        <v>23</v>
      </c>
      <c r="N146" s="132">
        <f>IFERROR(VLOOKUP(M146,P136:Q145,2,0),0)+IFERROR(VLOOKUP(M146,T136:U142,2,0),0)+IFERROR(VLOOKUP(M146,$A$2:$D$8,4,0),0)</f>
        <v>1500</v>
      </c>
      <c r="O146" s="138">
        <f>IFERROR(VLOOKUP(M146,R135:S139,2,0),0)+IFERROR(VLOOKUP(M146,T144:U150,2,0),0)</f>
        <v>0</v>
      </c>
      <c r="T146" s="138">
        <f>IF(AND(T138&gt;=9,T138&lt;=16),T138-8,0)</f>
        <v>0</v>
      </c>
      <c r="U146" s="138">
        <f>IF(T146,U138,0)</f>
        <v>0</v>
      </c>
      <c r="Y146" s="132">
        <f>Test!AA146</f>
        <v>23</v>
      </c>
      <c r="Z146" s="132">
        <f>IFERROR(VLOOKUP(Y146,AB136:AC145,2,0),0)+IFERROR(VLOOKUP(Y146,AF136:AG142,2,0),0)+IFERROR(VLOOKUP(Y146,$A$2:$D$8,4,0),0)</f>
        <v>0</v>
      </c>
      <c r="AA146" s="138">
        <f>IFERROR(VLOOKUP(Y146,AD135:AE139,2,0),0)+IFERROR(VLOOKUP(Y146,AF144:AG150,2,0),0)</f>
        <v>0</v>
      </c>
      <c r="AF146" s="138">
        <f>IF(AND(AF138&gt;=9,AF138&lt;=16),AF138-8,0)</f>
        <v>0</v>
      </c>
      <c r="AG146" s="138">
        <f>IF(AF146,AG138,0)</f>
        <v>0</v>
      </c>
    </row>
    <row r="147" spans="1:33">
      <c r="A147" s="132">
        <f>Test!C147</f>
        <v>24</v>
      </c>
      <c r="B147" s="132">
        <f>IFERROR(VLOOKUP(A147,D136:E145,2,0),0)+IFERROR(VLOOKUP(A147,H136:I142,2,0),0)+IFERROR(VLOOKUP(A147,$A$2:$D$8,4,0),0)</f>
        <v>0</v>
      </c>
      <c r="C147" s="138">
        <f>IFERROR(VLOOKUP(A147,F135:G139,2,0),0)+IFERROR(VLOOKUP(A147,H144:I150,2,0),0)</f>
        <v>0</v>
      </c>
      <c r="H147" s="144" t="s">
        <v>188</v>
      </c>
      <c r="I147" s="142"/>
      <c r="M147" s="132">
        <f>Test!O147</f>
        <v>24</v>
      </c>
      <c r="N147" s="132">
        <f>IFERROR(VLOOKUP(M147,P136:Q145,2,0),0)+IFERROR(VLOOKUP(M147,T136:U142,2,0),0)+IFERROR(VLOOKUP(M147,$A$2:$D$8,4,0),0)</f>
        <v>0</v>
      </c>
      <c r="O147" s="138">
        <f>IFERROR(VLOOKUP(M147,R135:S139,2,0),0)+IFERROR(VLOOKUP(M147,T144:U150,2,0),0)</f>
        <v>0</v>
      </c>
      <c r="T147" s="144" t="s">
        <v>188</v>
      </c>
      <c r="U147" s="142"/>
      <c r="Y147" s="132">
        <f>Test!AA147</f>
        <v>24</v>
      </c>
      <c r="Z147" s="132">
        <f>IFERROR(VLOOKUP(Y147,AB136:AC145,2,0),0)+IFERROR(VLOOKUP(Y147,AF136:AG142,2,0),0)+IFERROR(VLOOKUP(Y147,$A$2:$D$8,4,0),0)</f>
        <v>0</v>
      </c>
      <c r="AA147" s="138">
        <f>IFERROR(VLOOKUP(Y147,AD135:AE139,2,0),0)+IFERROR(VLOOKUP(Y147,AF144:AG150,2,0),0)</f>
        <v>0</v>
      </c>
      <c r="AF147" s="144" t="s">
        <v>188</v>
      </c>
      <c r="AG147" s="142"/>
    </row>
    <row r="148" spans="1:33">
      <c r="A148" s="132">
        <f>Test!C148</f>
        <v>25</v>
      </c>
      <c r="B148" s="132">
        <f>IFERROR(VLOOKUP(A148,D136:E145,2,0),0)+IFERROR(VLOOKUP(A148,H136:I142,2,0),0)+IFERROR(VLOOKUP(A148,$A$2:$D$8,4,0),0)</f>
        <v>0</v>
      </c>
      <c r="C148" s="138">
        <f>IFERROR(VLOOKUP(A148,F135:G139,2,0),0)+IFERROR(VLOOKUP(A148,H144:I150,2,0),0)</f>
        <v>0</v>
      </c>
      <c r="H148" s="138">
        <f>IF(AND(H140&gt;=9,H140&lt;=16),H140-8,0)</f>
        <v>0</v>
      </c>
      <c r="I148" s="138">
        <f>IF(H148,I140,0)</f>
        <v>0</v>
      </c>
      <c r="M148" s="132">
        <f>Test!O148</f>
        <v>25</v>
      </c>
      <c r="N148" s="132">
        <f>IFERROR(VLOOKUP(M148,P136:Q145,2,0),0)+IFERROR(VLOOKUP(M148,T136:U142,2,0),0)+IFERROR(VLOOKUP(M148,$A$2:$D$8,4,0),0)</f>
        <v>0</v>
      </c>
      <c r="O148" s="138">
        <f>IFERROR(VLOOKUP(M148,R135:S139,2,0),0)+IFERROR(VLOOKUP(M148,T144:U150,2,0),0)</f>
        <v>0</v>
      </c>
      <c r="T148" s="138">
        <f>IF(AND(T140&gt;=9,T140&lt;=16),T140-8,0)</f>
        <v>0</v>
      </c>
      <c r="U148" s="138">
        <f>IF(T148,U140,0)</f>
        <v>0</v>
      </c>
      <c r="Y148" s="132">
        <f>Test!AA148</f>
        <v>25</v>
      </c>
      <c r="Z148" s="132">
        <f>IFERROR(VLOOKUP(Y148,AB136:AC145,2,0),0)+IFERROR(VLOOKUP(Y148,AF136:AG142,2,0),0)+IFERROR(VLOOKUP(Y148,$A$2:$D$8,4,0),0)</f>
        <v>0</v>
      </c>
      <c r="AA148" s="138">
        <f>IFERROR(VLOOKUP(Y148,AD135:AE139,2,0),0)+IFERROR(VLOOKUP(Y148,AF144:AG150,2,0),0)</f>
        <v>0</v>
      </c>
      <c r="AF148" s="138">
        <f>IF(AND(AF140&gt;=9,AF140&lt;=16),AF140-8,0)</f>
        <v>0</v>
      </c>
      <c r="AG148" s="138">
        <f>IF(AF148,AG140,0)</f>
        <v>0</v>
      </c>
    </row>
    <row r="149" spans="1:33">
      <c r="A149" s="132">
        <f>Test!C149</f>
        <v>26</v>
      </c>
      <c r="B149" s="132">
        <f>IFERROR(VLOOKUP(A149,D136:E145,2,0),0)+IFERROR(VLOOKUP(A149,H136:I142,2,0),0)+IFERROR(VLOOKUP(A149,$A$2:$D$8,4,0),0)</f>
        <v>0</v>
      </c>
      <c r="C149" s="138">
        <f>IFERROR(VLOOKUP(A149,F135:G139,2,0),0)+IFERROR(VLOOKUP(A149,H144:I150,2,0),0)</f>
        <v>0</v>
      </c>
      <c r="H149" s="138">
        <f>IF(AND(H141&gt;=9,H141&lt;=16),H141-8,0)</f>
        <v>0</v>
      </c>
      <c r="I149" s="138">
        <f>IF(H149,I141,0)</f>
        <v>0</v>
      </c>
      <c r="M149" s="132">
        <f>Test!O149</f>
        <v>26</v>
      </c>
      <c r="N149" s="132">
        <f>IFERROR(VLOOKUP(M149,P136:Q145,2,0),0)+IFERROR(VLOOKUP(M149,T136:U142,2,0),0)+IFERROR(VLOOKUP(M149,$A$2:$D$8,4,0),0)</f>
        <v>0</v>
      </c>
      <c r="O149" s="138">
        <f>IFERROR(VLOOKUP(M149,R135:S139,2,0),0)+IFERROR(VLOOKUP(M149,T144:U150,2,0),0)</f>
        <v>0</v>
      </c>
      <c r="T149" s="138">
        <f>IF(AND(T141&gt;=9,T141&lt;=16),T141-8,0)</f>
        <v>0</v>
      </c>
      <c r="U149" s="138">
        <f>IF(T149,U141,0)</f>
        <v>0</v>
      </c>
      <c r="Y149" s="132">
        <f>Test!AA149</f>
        <v>26</v>
      </c>
      <c r="Z149" s="132">
        <f>IFERROR(VLOOKUP(Y149,AB136:AC145,2,0),0)+IFERROR(VLOOKUP(Y149,AF136:AG142,2,0),0)+IFERROR(VLOOKUP(Y149,$A$2:$D$8,4,0),0)</f>
        <v>0</v>
      </c>
      <c r="AA149" s="138">
        <f>IFERROR(VLOOKUP(Y149,AD135:AE139,2,0),0)+IFERROR(VLOOKUP(Y149,AF144:AG150,2,0),0)</f>
        <v>0</v>
      </c>
      <c r="AF149" s="138">
        <f>IF(AND(AF141&gt;=9,AF141&lt;=16),AF141-8,0)</f>
        <v>0</v>
      </c>
      <c r="AG149" s="138">
        <f>IF(AF149,AG141,0)</f>
        <v>0</v>
      </c>
    </row>
    <row r="150" spans="1:33">
      <c r="A150" s="132">
        <f>Test!C150</f>
        <v>27</v>
      </c>
      <c r="B150" s="132">
        <f>IFERROR(VLOOKUP(A150,D136:E145,2,0),0)+IFERROR(VLOOKUP(A150,H136:I142,2,0),0)+IFERROR(VLOOKUP(A150,$A$2:$D$8,4,0),0)</f>
        <v>0</v>
      </c>
      <c r="C150" s="138">
        <f>IFERROR(VLOOKUP(A150,F135:G139,2,0),0)+IFERROR(VLOOKUP(A150,H144:I150,2,0),0)</f>
        <v>0</v>
      </c>
      <c r="H150" s="138">
        <f>IF(AND(H142&gt;=9,H142&lt;=16),H142-8,0)</f>
        <v>0</v>
      </c>
      <c r="I150" s="138">
        <f>IF(H150,I142,0)</f>
        <v>0</v>
      </c>
      <c r="M150" s="132">
        <f>Test!O150</f>
        <v>27</v>
      </c>
      <c r="N150" s="132">
        <f>IFERROR(VLOOKUP(M150,P136:Q145,2,0),0)+IFERROR(VLOOKUP(M150,T136:U142,2,0),0)+IFERROR(VLOOKUP(M150,$A$2:$D$8,4,0),0)</f>
        <v>0</v>
      </c>
      <c r="O150" s="138">
        <f>IFERROR(VLOOKUP(M150,R135:S139,2,0),0)+IFERROR(VLOOKUP(M150,T144:U150,2,0),0)</f>
        <v>0</v>
      </c>
      <c r="T150" s="138">
        <f>IF(AND(T142&gt;=9,T142&lt;=16),T142-8,0)</f>
        <v>0</v>
      </c>
      <c r="U150" s="138">
        <f>IF(T150,U142,0)</f>
        <v>0</v>
      </c>
      <c r="Y150" s="132">
        <f>Test!AA150</f>
        <v>27</v>
      </c>
      <c r="Z150" s="132">
        <f>IFERROR(VLOOKUP(Y150,AB136:AC145,2,0),0)+IFERROR(VLOOKUP(Y150,AF136:AG142,2,0),0)+IFERROR(VLOOKUP(Y150,$A$2:$D$8,4,0),0)</f>
        <v>0</v>
      </c>
      <c r="AA150" s="138">
        <f>IFERROR(VLOOKUP(Y150,AD135:AE139,2,0),0)+IFERROR(VLOOKUP(Y150,AF144:AG150,2,0),0)</f>
        <v>0</v>
      </c>
      <c r="AF150" s="138">
        <f>IF(AND(AF142&gt;=9,AF142&lt;=16),AF142-8,0)</f>
        <v>0</v>
      </c>
      <c r="AG150" s="138">
        <f>IF(AF150,AG142,0)</f>
        <v>0</v>
      </c>
    </row>
    <row r="151" spans="1:27">
      <c r="A151" s="132">
        <f>Test!C151</f>
        <v>28</v>
      </c>
      <c r="B151" s="132">
        <f>IFERROR(VLOOKUP(A151,D136:E145,2,0),0)+IFERROR(VLOOKUP(A151,H136:I142,2,0),0)+IFERROR(VLOOKUP(A151,$A$2:$D$8,4,0),0)</f>
        <v>1500</v>
      </c>
      <c r="C151" s="138">
        <f>IFERROR(VLOOKUP(A151,F135:G139,2,0),0)+IFERROR(VLOOKUP(A151,H144:I150,2,0),0)</f>
        <v>0</v>
      </c>
      <c r="M151" s="132">
        <f>Test!O151</f>
        <v>28</v>
      </c>
      <c r="N151" s="132">
        <f>IFERROR(VLOOKUP(M151,P136:Q145,2,0),0)+IFERROR(VLOOKUP(M151,T136:U142,2,0),0)+IFERROR(VLOOKUP(M151,$A$2:$D$8,4,0),0)</f>
        <v>0</v>
      </c>
      <c r="O151" s="138">
        <f>IFERROR(VLOOKUP(M151,R135:S139,2,0),0)+IFERROR(VLOOKUP(M151,T144:U150,2,0),0)</f>
        <v>0</v>
      </c>
      <c r="Y151" s="132">
        <f>Test!AA151</f>
        <v>28</v>
      </c>
      <c r="Z151" s="132">
        <f>IFERROR(VLOOKUP(Y151,AB136:AC145,2,0),0)+IFERROR(VLOOKUP(Y151,AF136:AG142,2,0),0)+IFERROR(VLOOKUP(Y151,$A$2:$D$8,4,0),0)</f>
        <v>0</v>
      </c>
      <c r="AA151" s="138">
        <f>IFERROR(VLOOKUP(Y151,AD135:AE139,2,0),0)+IFERROR(VLOOKUP(Y151,AF144:AG150,2,0),0)</f>
        <v>0</v>
      </c>
    </row>
    <row r="152" spans="1:27">
      <c r="A152" s="132">
        <f>Test!C152</f>
        <v>29</v>
      </c>
      <c r="B152" s="132">
        <f>IFERROR(VLOOKUP(A152,D136:E145,2,0),0)+IFERROR(VLOOKUP(A152,H136:I142,2,0),0)+IFERROR(VLOOKUP(A152,$A$2:$D$8,4,0),0)</f>
        <v>0</v>
      </c>
      <c r="C152" s="138">
        <f>IFERROR(VLOOKUP(A152,F135:G139,2,0),0)+IFERROR(VLOOKUP(A152,H144:I150,2,0),0)</f>
        <v>0</v>
      </c>
      <c r="M152" s="132">
        <f>Test!O152</f>
        <v>29</v>
      </c>
      <c r="N152" s="132">
        <f>IFERROR(VLOOKUP(M152,P136:Q145,2,0),0)+IFERROR(VLOOKUP(M152,T136:U142,2,0),0)+IFERROR(VLOOKUP(M152,$A$2:$D$8,4,0),0)</f>
        <v>0</v>
      </c>
      <c r="O152" s="138">
        <f>IFERROR(VLOOKUP(M152,R135:S139,2,0),0)+IFERROR(VLOOKUP(M152,T144:U150,2,0),0)</f>
        <v>0</v>
      </c>
      <c r="Y152" s="132">
        <f>Test!AA152</f>
        <v>29</v>
      </c>
      <c r="Z152" s="132">
        <f>IFERROR(VLOOKUP(Y152,AB136:AC145,2,0),0)+IFERROR(VLOOKUP(Y152,AF136:AG142,2,0),0)+IFERROR(VLOOKUP(Y152,$A$2:$D$8,4,0),0)</f>
        <v>0</v>
      </c>
      <c r="AA152" s="138">
        <f>IFERROR(VLOOKUP(Y152,AD135:AE139,2,0),0)+IFERROR(VLOOKUP(Y152,AF144:AG150,2,0),0)</f>
        <v>0</v>
      </c>
    </row>
    <row r="153" spans="1:27">
      <c r="A153" s="132">
        <f>Test!C153</f>
        <v>30</v>
      </c>
      <c r="B153" s="132">
        <f>IFERROR(VLOOKUP(A153,D136:E145,2,0),0)+IFERROR(VLOOKUP(A153,H136:I142,2,0),0)+IFERROR(VLOOKUP(A153,$A$2:$D$8,4,0),0)</f>
        <v>0</v>
      </c>
      <c r="C153" s="138">
        <f>IFERROR(VLOOKUP(A153,F135:G139,2,0),0)+IFERROR(VLOOKUP(A153,H144:I150,2,0),0)</f>
        <v>0</v>
      </c>
      <c r="M153" s="132">
        <f>Test!O153</f>
        <v>30</v>
      </c>
      <c r="N153" s="132">
        <f>IFERROR(VLOOKUP(M153,P136:Q145,2,0),0)+IFERROR(VLOOKUP(M153,T136:U142,2,0),0)+IFERROR(VLOOKUP(M153,$A$2:$D$8,4,0),0)</f>
        <v>0</v>
      </c>
      <c r="O153" s="138">
        <f>IFERROR(VLOOKUP(M153,R135:S139,2,0),0)+IFERROR(VLOOKUP(M153,T144:U150,2,0),0)</f>
        <v>0</v>
      </c>
      <c r="Y153" s="132">
        <f>Test!AA153</f>
        <v>30</v>
      </c>
      <c r="Z153" s="132">
        <f>IFERROR(VLOOKUP(Y153,AB136:AC145,2,0),0)+IFERROR(VLOOKUP(Y153,AF136:AG142,2,0),0)+IFERROR(VLOOKUP(Y153,$A$2:$D$8,4,0),0)</f>
        <v>0</v>
      </c>
      <c r="AA153" s="138">
        <f>IFERROR(VLOOKUP(Y153,AD135:AE139,2,0),0)+IFERROR(VLOOKUP(Y153,AF144:AG150,2,0),0)</f>
        <v>0</v>
      </c>
    </row>
    <row r="154" spans="1:27">
      <c r="A154" s="132">
        <f>Test!C154</f>
        <v>31</v>
      </c>
      <c r="B154" s="132">
        <f>IFERROR(VLOOKUP(A154,D136:E145,2,0),0)+IFERROR(VLOOKUP(A154,H136:I142,2,0),0)+IFERROR(VLOOKUP(A154,$A$2:$D$8,4,0),0)</f>
        <v>0</v>
      </c>
      <c r="C154" s="138">
        <f>IFERROR(VLOOKUP(A154,F135:G139,2,0),0)+IFERROR(VLOOKUP(A154,H144:I150,2,0),0)</f>
        <v>0</v>
      </c>
      <c r="M154" s="132">
        <f>Test!O154</f>
        <v>31</v>
      </c>
      <c r="N154" s="132">
        <f>IFERROR(VLOOKUP(M154,P136:Q145,2,0),0)+IFERROR(VLOOKUP(M154,T136:U142,2,0),0)+IFERROR(VLOOKUP(M154,$A$2:$D$8,4,0),0)</f>
        <v>0</v>
      </c>
      <c r="O154" s="138">
        <f>IFERROR(VLOOKUP(M154,R135:S139,2,0),0)+IFERROR(VLOOKUP(M154,T144:U150,2,0),0)</f>
        <v>0</v>
      </c>
      <c r="Y154" s="132">
        <f>Test!AA154</f>
        <v>31</v>
      </c>
      <c r="Z154" s="132">
        <f>IFERROR(VLOOKUP(Y154,AB136:AC145,2,0),0)+IFERROR(VLOOKUP(Y154,AF136:AG142,2,0),0)+IFERROR(VLOOKUP(Y154,$A$2:$D$8,4,0),0)</f>
        <v>0</v>
      </c>
      <c r="AA154" s="138">
        <f>IFERROR(VLOOKUP(Y154,AD135:AE139,2,0),0)+IFERROR(VLOOKUP(Y154,AF144:AG150,2,0),0)</f>
        <v>0</v>
      </c>
    </row>
    <row r="155" spans="1:27">
      <c r="A155" s="132">
        <f>Test!C155</f>
        <v>32</v>
      </c>
      <c r="B155" s="132">
        <f>IFERROR(VLOOKUP(A155,D136:E145,2,0),0)+IFERROR(VLOOKUP(A155,H136:I142,2,0),0)+IFERROR(VLOOKUP(A155,$A$2:$D$8,4,0),0)</f>
        <v>0</v>
      </c>
      <c r="C155" s="138">
        <f>IFERROR(VLOOKUP(A155,F135:G139,2,0),0)+IFERROR(VLOOKUP(A155,H144:I150,2,0),0)</f>
        <v>0</v>
      </c>
      <c r="M155" s="132">
        <f>Test!O155</f>
        <v>32</v>
      </c>
      <c r="N155" s="132">
        <f>IFERROR(VLOOKUP(M155,P136:Q145,2,0),0)+IFERROR(VLOOKUP(M155,T136:U142,2,0),0)+IFERROR(VLOOKUP(M155,$A$2:$D$8,4,0),0)</f>
        <v>0</v>
      </c>
      <c r="O155" s="138">
        <f>IFERROR(VLOOKUP(M155,R135:S139,2,0),0)+IFERROR(VLOOKUP(M155,T144:U150,2,0),0)</f>
        <v>0</v>
      </c>
      <c r="Y155" s="132">
        <f>Test!AA155</f>
        <v>32</v>
      </c>
      <c r="Z155" s="132">
        <f>IFERROR(VLOOKUP(Y155,AB136:AC145,2,0),0)+IFERROR(VLOOKUP(Y155,AF136:AG142,2,0),0)+IFERROR(VLOOKUP(Y155,$A$2:$D$8,4,0),0)</f>
        <v>0</v>
      </c>
      <c r="AA155" s="138">
        <f>IFERROR(VLOOKUP(Y155,AD135:AE139,2,0),0)+IFERROR(VLOOKUP(Y155,AF144:AG150,2,0),0)</f>
        <v>0</v>
      </c>
    </row>
    <row r="156" spans="1:27">
      <c r="A156" s="132">
        <f>Test!C156</f>
        <v>33</v>
      </c>
      <c r="B156" s="132">
        <f>IFERROR(VLOOKUP(A156,D136:E145,2,0),0)+IFERROR(VLOOKUP(A156,H136:I142,2,0),0)+IFERROR(VLOOKUP(A156,$A$2:$D$8,4,0),0)</f>
        <v>0</v>
      </c>
      <c r="C156" s="138">
        <f>IFERROR(VLOOKUP(A156,F135:G139,2,0),0)+IFERROR(VLOOKUP(A156,H144:I150,2,0),0)</f>
        <v>0</v>
      </c>
      <c r="M156" s="132">
        <f>Test!O156</f>
        <v>33</v>
      </c>
      <c r="N156" s="132">
        <f>IFERROR(VLOOKUP(M156,P136:Q145,2,0),0)+IFERROR(VLOOKUP(M156,T136:U142,2,0),0)+IFERROR(VLOOKUP(M156,$A$2:$D$8,4,0),0)</f>
        <v>0</v>
      </c>
      <c r="O156" s="138">
        <f>IFERROR(VLOOKUP(M156,R135:S139,2,0),0)+IFERROR(VLOOKUP(M156,T144:U150,2,0),0)</f>
        <v>0</v>
      </c>
      <c r="Y156" s="132">
        <f>Test!AA156</f>
        <v>33</v>
      </c>
      <c r="Z156" s="132">
        <f>IFERROR(VLOOKUP(Y156,AB136:AC145,2,0),0)+IFERROR(VLOOKUP(Y156,AF136:AG142,2,0),0)+IFERROR(VLOOKUP(Y156,$A$2:$D$8,4,0),0)</f>
        <v>0</v>
      </c>
      <c r="AA156" s="138">
        <f>IFERROR(VLOOKUP(Y156,AD135:AE139,2,0),0)+IFERROR(VLOOKUP(Y156,AF144:AG150,2,0),0)</f>
        <v>0</v>
      </c>
    </row>
    <row r="157" spans="1:27">
      <c r="A157" s="132">
        <f>Test!C157</f>
        <v>34</v>
      </c>
      <c r="B157" s="132">
        <f>IFERROR(VLOOKUP(A157,D136:E145,2,0),0)+IFERROR(VLOOKUP(A157,H136:I142,2,0),0)+IFERROR(VLOOKUP(A157,$A$2:$D$8,4,0),0)</f>
        <v>15000</v>
      </c>
      <c r="C157" s="138">
        <f>IFERROR(VLOOKUP(A157,F135:G139,2,0),0)+IFERROR(VLOOKUP(A157,H144:I150,2,0),0)</f>
        <v>0</v>
      </c>
      <c r="M157" s="132">
        <f>Test!O157</f>
        <v>34</v>
      </c>
      <c r="N157" s="132">
        <f>IFERROR(VLOOKUP(M157,P136:Q145,2,0),0)+IFERROR(VLOOKUP(M157,T136:U142,2,0),0)+IFERROR(VLOOKUP(M157,$A$2:$D$8,4,0),0)</f>
        <v>15000</v>
      </c>
      <c r="O157" s="138">
        <f>IFERROR(VLOOKUP(M157,R135:S139,2,0),0)+IFERROR(VLOOKUP(M157,T144:U150,2,0),0)</f>
        <v>0</v>
      </c>
      <c r="Y157" s="132">
        <f>Test!AA157</f>
        <v>34</v>
      </c>
      <c r="Z157" s="132">
        <f>IFERROR(VLOOKUP(Y157,AB136:AC145,2,0),0)+IFERROR(VLOOKUP(Y157,AF136:AG142,2,0),0)+IFERROR(VLOOKUP(Y157,$A$2:$D$8,4,0),0)</f>
        <v>15000</v>
      </c>
      <c r="AA157" s="138">
        <f>IFERROR(VLOOKUP(Y157,AD135:AE139,2,0),0)+IFERROR(VLOOKUP(Y157,AF144:AG150,2,0),0)</f>
        <v>0</v>
      </c>
    </row>
    <row r="158" spans="1:27">
      <c r="A158" s="132">
        <f>Test!C158</f>
        <v>35</v>
      </c>
      <c r="B158" s="132">
        <f>IFERROR(VLOOKUP(A158,D136:E145,2,0),0)+IFERROR(VLOOKUP(A158,H136:I142,2,0),0)+IFERROR(VLOOKUP(A158,$A$2:$D$8,4,0),0)</f>
        <v>0</v>
      </c>
      <c r="C158" s="138">
        <f>IFERROR(VLOOKUP(A158,F135:G139,2,0),0)+IFERROR(VLOOKUP(A158,H144:I150,2,0),0)</f>
        <v>0</v>
      </c>
      <c r="M158" s="132">
        <f>Test!O158</f>
        <v>35</v>
      </c>
      <c r="N158" s="132">
        <f>IFERROR(VLOOKUP(M158,P136:Q145,2,0),0)+IFERROR(VLOOKUP(M158,T136:U142,2,0),0)+IFERROR(VLOOKUP(M158,$A$2:$D$8,4,0),0)</f>
        <v>0</v>
      </c>
      <c r="O158" s="138">
        <f>IFERROR(VLOOKUP(M158,R135:S139,2,0),0)+IFERROR(VLOOKUP(M158,T144:U150,2,0),0)</f>
        <v>0</v>
      </c>
      <c r="Y158" s="132">
        <f>Test!AA158</f>
        <v>35</v>
      </c>
      <c r="Z158" s="132">
        <f>IFERROR(VLOOKUP(Y158,AB136:AC145,2,0),0)+IFERROR(VLOOKUP(Y158,AF136:AG142,2,0),0)+IFERROR(VLOOKUP(Y158,$A$2:$D$8,4,0),0)</f>
        <v>0</v>
      </c>
      <c r="AA158" s="138">
        <f>IFERROR(VLOOKUP(Y158,AD135:AE139,2,0),0)+IFERROR(VLOOKUP(Y158,AF144:AG150,2,0),0)</f>
        <v>0</v>
      </c>
    </row>
    <row r="159" spans="1:27">
      <c r="A159" s="132">
        <f>Test!C159</f>
        <v>36</v>
      </c>
      <c r="B159" s="132">
        <f>IFERROR(VLOOKUP(A159,D136:E145,2,0),0)+IFERROR(VLOOKUP(A159,H136:I142,2,0),0)+IFERROR(VLOOKUP(A159,$A$2:$D$8,4,0),0)</f>
        <v>0</v>
      </c>
      <c r="C159" s="138">
        <f>IFERROR(VLOOKUP(A159,F135:G139,2,0),0)+IFERROR(VLOOKUP(A159,H144:I150,2,0),0)</f>
        <v>0</v>
      </c>
      <c r="M159" s="132">
        <f>Test!O159</f>
        <v>36</v>
      </c>
      <c r="N159" s="132">
        <f>IFERROR(VLOOKUP(M159,P136:Q145,2,0),0)+IFERROR(VLOOKUP(M159,T136:U142,2,0),0)+IFERROR(VLOOKUP(M159,$A$2:$D$8,4,0),0)</f>
        <v>0</v>
      </c>
      <c r="O159" s="138">
        <f>IFERROR(VLOOKUP(M159,R135:S139,2,0),0)+IFERROR(VLOOKUP(M159,T144:U150,2,0),0)</f>
        <v>0</v>
      </c>
      <c r="Y159" s="132">
        <f>Test!AA159</f>
        <v>36</v>
      </c>
      <c r="Z159" s="132">
        <f>IFERROR(VLOOKUP(Y159,AB136:AC145,2,0),0)+IFERROR(VLOOKUP(Y159,AF136:AG142,2,0),0)+IFERROR(VLOOKUP(Y159,$A$2:$D$8,4,0),0)</f>
        <v>0</v>
      </c>
      <c r="AA159" s="138">
        <f>IFERROR(VLOOKUP(Y159,AD135:AE139,2,0),0)+IFERROR(VLOOKUP(Y159,AF144:AG150,2,0),0)</f>
        <v>0</v>
      </c>
    </row>
    <row r="160" spans="1:27">
      <c r="A160" s="132">
        <f>Test!C160</f>
        <v>37</v>
      </c>
      <c r="B160" s="132">
        <f>IFERROR(VLOOKUP(A160,D136:E145,2,0),0)+IFERROR(VLOOKUP(A160,H136:I142,2,0),0)+IFERROR(VLOOKUP(A160,$A$2:$D$8,4,0),0)</f>
        <v>0</v>
      </c>
      <c r="C160" s="138">
        <f>IFERROR(VLOOKUP(A160,F135:G139,2,0),0)+IFERROR(VLOOKUP(A160,H144:I150,2,0),0)</f>
        <v>0</v>
      </c>
      <c r="M160" s="132">
        <f>Test!O160</f>
        <v>37</v>
      </c>
      <c r="N160" s="132">
        <f>IFERROR(VLOOKUP(M160,P136:Q145,2,0),0)+IFERROR(VLOOKUP(M160,T136:U142,2,0),0)+IFERROR(VLOOKUP(M160,$A$2:$D$8,4,0),0)</f>
        <v>0</v>
      </c>
      <c r="O160" s="138">
        <f>IFERROR(VLOOKUP(M160,R135:S139,2,0),0)+IFERROR(VLOOKUP(M160,T144:U150,2,0),0)</f>
        <v>0</v>
      </c>
      <c r="Y160" s="132">
        <f>Test!AA160</f>
        <v>37</v>
      </c>
      <c r="Z160" s="132">
        <f>IFERROR(VLOOKUP(Y160,AB136:AC145,2,0),0)+IFERROR(VLOOKUP(Y160,AF136:AG142,2,0),0)+IFERROR(VLOOKUP(Y160,$A$2:$D$8,4,0),0)</f>
        <v>0</v>
      </c>
      <c r="AA160" s="138">
        <f>IFERROR(VLOOKUP(Y160,AD135:AE139,2,0),0)+IFERROR(VLOOKUP(Y160,AF144:AG150,2,0),0)</f>
        <v>0</v>
      </c>
    </row>
    <row r="161" spans="1:27">
      <c r="A161" s="132">
        <f>Test!C161</f>
        <v>38</v>
      </c>
      <c r="B161" s="132">
        <f>IFERROR(VLOOKUP(A161,D136:E145,2,0),0)+IFERROR(VLOOKUP(A161,H136:I142,2,0),0)+IFERROR(VLOOKUP(A161,$A$2:$D$8,4,0),0)</f>
        <v>0</v>
      </c>
      <c r="C161" s="138">
        <f>IFERROR(VLOOKUP(A161,F135:G139,2,0),0)+IFERROR(VLOOKUP(A161,H144:I150,2,0),0)</f>
        <v>0</v>
      </c>
      <c r="M161" s="132">
        <f>Test!O161</f>
        <v>38</v>
      </c>
      <c r="N161" s="132">
        <f>IFERROR(VLOOKUP(M161,P136:Q145,2,0),0)+IFERROR(VLOOKUP(M161,T136:U142,2,0),0)+IFERROR(VLOOKUP(M161,$A$2:$D$8,4,0),0)</f>
        <v>0</v>
      </c>
      <c r="O161" s="138">
        <f>IFERROR(VLOOKUP(M161,R135:S139,2,0),0)+IFERROR(VLOOKUP(M161,T144:U150,2,0),0)</f>
        <v>0</v>
      </c>
      <c r="Y161" s="132">
        <f>Test!AA161</f>
        <v>38</v>
      </c>
      <c r="Z161" s="132">
        <f>IFERROR(VLOOKUP(Y161,AB136:AC145,2,0),0)+IFERROR(VLOOKUP(Y161,AF136:AG142,2,0),0)+IFERROR(VLOOKUP(Y161,$A$2:$D$8,4,0),0)</f>
        <v>0</v>
      </c>
      <c r="AA161" s="138">
        <f>IFERROR(VLOOKUP(Y161,AD135:AE139,2,0),0)+IFERROR(VLOOKUP(Y161,AF144:AG150,2,0),0)</f>
        <v>0</v>
      </c>
    </row>
    <row r="162" spans="1:27">
      <c r="A162" s="132">
        <f>Test!C162</f>
        <v>39</v>
      </c>
      <c r="B162" s="132">
        <f>IFERROR(VLOOKUP(A162,D136:E145,2,0),0)+IFERROR(VLOOKUP(A162,H136:I142,2,0),0)+IFERROR(VLOOKUP(A162,$A$2:$D$8,4,0),0)</f>
        <v>0</v>
      </c>
      <c r="C162" s="138">
        <f>IFERROR(VLOOKUP(A162,F135:G139,2,0),0)+IFERROR(VLOOKUP(A162,H144:I150,2,0),0)</f>
        <v>0</v>
      </c>
      <c r="M162" s="132">
        <f>Test!O162</f>
        <v>39</v>
      </c>
      <c r="N162" s="132">
        <f>IFERROR(VLOOKUP(M162,P136:Q145,2,0),0)+IFERROR(VLOOKUP(M162,T136:U142,2,0),0)+IFERROR(VLOOKUP(M162,$A$2:$D$8,4,0),0)</f>
        <v>0</v>
      </c>
      <c r="O162" s="138">
        <f>IFERROR(VLOOKUP(M162,R135:S139,2,0),0)+IFERROR(VLOOKUP(M162,T144:U150,2,0),0)</f>
        <v>0</v>
      </c>
      <c r="Y162" s="132">
        <f>Test!AA162</f>
        <v>39</v>
      </c>
      <c r="Z162" s="132">
        <f>IFERROR(VLOOKUP(Y162,AB136:AC145,2,0),0)+IFERROR(VLOOKUP(Y162,AF136:AG142,2,0),0)+IFERROR(VLOOKUP(Y162,$A$2:$D$8,4,0),0)</f>
        <v>0</v>
      </c>
      <c r="AA162" s="138">
        <f>IFERROR(VLOOKUP(Y162,AD135:AE139,2,0),0)+IFERROR(VLOOKUP(Y162,AF144:AG150,2,0),0)</f>
        <v>0</v>
      </c>
    </row>
    <row r="163" spans="1:27">
      <c r="A163" s="132">
        <f>Test!C163</f>
        <v>0</v>
      </c>
      <c r="B163" s="132">
        <f>IFERROR(VLOOKUP(A163,D136:E145,2,0),0)+IFERROR(VLOOKUP(A163,H136:I142,2,0),0)+IFERROR(VLOOKUP(A163,$A$2:$D$8,4,0),0)</f>
        <v>0</v>
      </c>
      <c r="C163" s="138">
        <f>IFERROR(VLOOKUP(A163,F135:G139,2,0),0)+IFERROR(VLOOKUP(A163,H144:I150,2,0),0)</f>
        <v>0</v>
      </c>
      <c r="M163" s="132">
        <f>Test!O163</f>
        <v>0</v>
      </c>
      <c r="N163" s="132">
        <f>IFERROR(VLOOKUP(M163,P136:Q145,2,0),0)+IFERROR(VLOOKUP(M163,T136:U142,2,0),0)+IFERROR(VLOOKUP(M163,$A$2:$D$8,4,0),0)</f>
        <v>0</v>
      </c>
      <c r="O163" s="138">
        <f>IFERROR(VLOOKUP(M163,R135:S139,2,0),0)+IFERROR(VLOOKUP(M163,T144:U150,2,0),0)</f>
        <v>0</v>
      </c>
      <c r="Y163" s="132">
        <f>Test!AA163</f>
        <v>0</v>
      </c>
      <c r="Z163" s="132">
        <f>IFERROR(VLOOKUP(Y163,AB136:AC145,2,0),0)+IFERROR(VLOOKUP(Y163,AF136:AG142,2,0),0)+IFERROR(VLOOKUP(Y163,$A$2:$D$8,4,0),0)</f>
        <v>0</v>
      </c>
      <c r="AA163" s="138">
        <f>IFERROR(VLOOKUP(Y163,AD135:AE139,2,0),0)+IFERROR(VLOOKUP(Y163,AF144:AG150,2,0),0)</f>
        <v>0</v>
      </c>
    </row>
    <row r="164" spans="1:27">
      <c r="A164" s="132">
        <f>Test!C164</f>
        <v>0</v>
      </c>
      <c r="B164" s="132">
        <f>IFERROR(VLOOKUP(A164,D136:E145,2,0),0)+IFERROR(VLOOKUP(A164,H136:I142,2,0),0)+IFERROR(VLOOKUP(A164,$A$2:$D$8,4,0),0)</f>
        <v>0</v>
      </c>
      <c r="C164" s="138">
        <f>IFERROR(VLOOKUP(A164,F135:G139,2,0),0)+IFERROR(VLOOKUP(A164,H144:I150,2,0),0)</f>
        <v>0</v>
      </c>
      <c r="M164" s="132">
        <f>Test!O164</f>
        <v>0</v>
      </c>
      <c r="N164" s="132">
        <f>IFERROR(VLOOKUP(M164,P136:Q145,2,0),0)+IFERROR(VLOOKUP(M164,T136:U142,2,0),0)+IFERROR(VLOOKUP(M164,$A$2:$D$8,4,0),0)</f>
        <v>0</v>
      </c>
      <c r="O164" s="138">
        <f>IFERROR(VLOOKUP(M164,R135:S139,2,0),0)+IFERROR(VLOOKUP(M164,T144:U150,2,0),0)</f>
        <v>0</v>
      </c>
      <c r="Y164" s="132">
        <f>Test!AA164</f>
        <v>0</v>
      </c>
      <c r="Z164" s="132">
        <f>IFERROR(VLOOKUP(Y164,AB136:AC145,2,0),0)+IFERROR(VLOOKUP(Y164,AF136:AG142,2,0),0)+IFERROR(VLOOKUP(Y164,$A$2:$D$8,4,0),0)</f>
        <v>0</v>
      </c>
      <c r="AA164" s="138">
        <f>IFERROR(VLOOKUP(Y164,AD135:AE139,2,0),0)+IFERROR(VLOOKUP(Y164,AF144:AG150,2,0),0)</f>
        <v>0</v>
      </c>
    </row>
    <row r="165" spans="1:27">
      <c r="A165" s="132">
        <f>Test!C165</f>
        <v>0</v>
      </c>
      <c r="B165" s="132">
        <f>IFERROR(VLOOKUP(A165,D136:E145,2,0),0)+IFERROR(VLOOKUP(A165,H136:I142,2,0),0)+IFERROR(VLOOKUP(A165,$A$2:$D$8,4,0),0)</f>
        <v>0</v>
      </c>
      <c r="C165" s="138">
        <f>IFERROR(VLOOKUP(A165,F135:G139,2,0),0)+IFERROR(VLOOKUP(A165,H144:I150,2,0),0)</f>
        <v>0</v>
      </c>
      <c r="M165" s="132">
        <f>Test!O165</f>
        <v>0</v>
      </c>
      <c r="N165" s="132">
        <f>IFERROR(VLOOKUP(M165,P136:Q145,2,0),0)+IFERROR(VLOOKUP(M165,T136:U142,2,0),0)+IFERROR(VLOOKUP(M165,$A$2:$D$8,4,0),0)</f>
        <v>0</v>
      </c>
      <c r="O165" s="138">
        <f>IFERROR(VLOOKUP(M165,R135:S139,2,0),0)+IFERROR(VLOOKUP(M165,T144:U150,2,0),0)</f>
        <v>0</v>
      </c>
      <c r="Y165" s="132">
        <f>Test!AA165</f>
        <v>0</v>
      </c>
      <c r="Z165" s="132">
        <f>IFERROR(VLOOKUP(Y165,AB136:AC145,2,0),0)+IFERROR(VLOOKUP(Y165,AF136:AG142,2,0),0)+IFERROR(VLOOKUP(Y165,$A$2:$D$8,4,0),0)</f>
        <v>0</v>
      </c>
      <c r="AA165" s="138">
        <f>IFERROR(VLOOKUP(Y165,AD135:AE139,2,0),0)+IFERROR(VLOOKUP(Y165,AF144:AG150,2,0),0)</f>
        <v>0</v>
      </c>
    </row>
  </sheetData>
  <mergeCells count="60">
    <mergeCell ref="D15:E15"/>
    <mergeCell ref="F15:G15"/>
    <mergeCell ref="H15:I15"/>
    <mergeCell ref="P15:Q15"/>
    <mergeCell ref="R15:S15"/>
    <mergeCell ref="T15:U15"/>
    <mergeCell ref="H19:I19"/>
    <mergeCell ref="T19:U19"/>
    <mergeCell ref="H23:I23"/>
    <mergeCell ref="T23:U23"/>
    <mergeCell ref="H27:I27"/>
    <mergeCell ref="T27:U27"/>
    <mergeCell ref="D55:E55"/>
    <mergeCell ref="F55:G55"/>
    <mergeCell ref="H55:I55"/>
    <mergeCell ref="P55:Q55"/>
    <mergeCell ref="R55:S55"/>
    <mergeCell ref="T55:U55"/>
    <mergeCell ref="AB55:AC55"/>
    <mergeCell ref="AD55:AE55"/>
    <mergeCell ref="AF55:AG55"/>
    <mergeCell ref="H59:I59"/>
    <mergeCell ref="T59:U59"/>
    <mergeCell ref="AF59:AG59"/>
    <mergeCell ref="H63:I63"/>
    <mergeCell ref="T63:U63"/>
    <mergeCell ref="AF63:AG63"/>
    <mergeCell ref="H67:I67"/>
    <mergeCell ref="T67:U67"/>
    <mergeCell ref="AF67:AG67"/>
    <mergeCell ref="D95:E95"/>
    <mergeCell ref="F95:G95"/>
    <mergeCell ref="H95:I95"/>
    <mergeCell ref="P95:Q95"/>
    <mergeCell ref="R95:S95"/>
    <mergeCell ref="T95:U95"/>
    <mergeCell ref="H99:I99"/>
    <mergeCell ref="T99:U99"/>
    <mergeCell ref="H103:I103"/>
    <mergeCell ref="T103:U103"/>
    <mergeCell ref="H107:I107"/>
    <mergeCell ref="T107:U107"/>
    <mergeCell ref="D135:E135"/>
    <mergeCell ref="F135:G135"/>
    <mergeCell ref="H135:I135"/>
    <mergeCell ref="P135:Q135"/>
    <mergeCell ref="R135:S135"/>
    <mergeCell ref="T135:U135"/>
    <mergeCell ref="AB135:AC135"/>
    <mergeCell ref="AD135:AE135"/>
    <mergeCell ref="AF135:AG135"/>
    <mergeCell ref="H139:I139"/>
    <mergeCell ref="T139:U139"/>
    <mergeCell ref="AF139:AG139"/>
    <mergeCell ref="H143:I143"/>
    <mergeCell ref="T143:U143"/>
    <mergeCell ref="AF143:AG143"/>
    <mergeCell ref="H147:I147"/>
    <mergeCell ref="T147:U147"/>
    <mergeCell ref="AF147:AG147"/>
  </mergeCell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50" sqref="F50"/>
    </sheetView>
  </sheetViews>
  <sheetFormatPr defaultColWidth="9" defaultRowHeight="14.2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5"/>
  <sheetViews>
    <sheetView topLeftCell="A40" workbookViewId="0">
      <selection activeCell="F50" sqref="F50"/>
    </sheetView>
  </sheetViews>
  <sheetFormatPr defaultColWidth="9" defaultRowHeight="14.25"/>
  <sheetData>
    <row r="1" ht="16.5" spans="1:4">
      <c r="A1" s="123"/>
      <c r="B1" s="124"/>
      <c r="C1" s="124"/>
      <c r="D1" s="124"/>
    </row>
    <row r="2" ht="16.5" spans="1:4">
      <c r="A2" s="124"/>
      <c r="B2" s="125"/>
      <c r="C2" s="125"/>
      <c r="D2" s="124"/>
    </row>
    <row r="3" ht="16.5" spans="1:4">
      <c r="A3" s="124"/>
      <c r="B3" s="125"/>
      <c r="C3" s="125"/>
      <c r="D3" s="124"/>
    </row>
    <row r="4" ht="16.5" spans="1:4">
      <c r="A4" s="124"/>
      <c r="B4" s="125"/>
      <c r="C4" s="125"/>
      <c r="D4" s="124"/>
    </row>
    <row r="10" spans="1:25">
      <c r="A10" s="126">
        <v>1</v>
      </c>
      <c r="M10" s="126">
        <v>2</v>
      </c>
      <c r="Y10" s="136"/>
    </row>
    <row r="11" spans="1:18">
      <c r="A11" t="s">
        <v>29</v>
      </c>
      <c r="B11">
        <f>IF(Test!B12&gt;0,Test!B12,$C$2)</f>
        <v>11004</v>
      </c>
      <c r="C11" t="s">
        <v>147</v>
      </c>
      <c r="D11">
        <f>MOD(ROUNDDOWN(B11/1000,0),10)</f>
        <v>1</v>
      </c>
      <c r="M11" t="s">
        <v>29</v>
      </c>
      <c r="N11">
        <f>IF(Test!N12&gt;0,Test!N12,$C$2)</f>
        <v>44980</v>
      </c>
      <c r="O11" t="s">
        <v>147</v>
      </c>
      <c r="P11">
        <f>MOD(ROUNDDOWN(N11/1000,0),10)</f>
        <v>4</v>
      </c>
      <c r="Q11" s="135" t="s">
        <v>181</v>
      </c>
      <c r="R11" t="str">
        <f>Test!R13</f>
        <v/>
      </c>
    </row>
    <row r="12" spans="1:16">
      <c r="A12" t="s">
        <v>148</v>
      </c>
      <c r="B12">
        <f>IF(Test!C12&gt;0,Test!C12,$C$3)</f>
        <v>47</v>
      </c>
      <c r="C12" t="s">
        <v>149</v>
      </c>
      <c r="D12">
        <f>ROUND(B13-9,0)</f>
        <v>0</v>
      </c>
      <c r="M12" t="s">
        <v>148</v>
      </c>
      <c r="N12">
        <f>IF(Test!O12&gt;0,Test!O12,$C$3)</f>
        <v>47</v>
      </c>
      <c r="O12" t="s">
        <v>149</v>
      </c>
      <c r="P12">
        <f>ROUND(N13-9,0)</f>
        <v>0</v>
      </c>
    </row>
    <row r="13" spans="1:14">
      <c r="A13" t="s">
        <v>150</v>
      </c>
      <c r="B13">
        <f>IF(Test!E12&gt;1,Test!E12,#REF!)</f>
        <v>9</v>
      </c>
      <c r="M13" t="s">
        <v>150</v>
      </c>
      <c r="N13">
        <f>IF(Test!Q12&gt;1,Test!Q12,#REF!)</f>
        <v>9</v>
      </c>
    </row>
    <row r="14" spans="1:14">
      <c r="A14" t="s">
        <v>151</v>
      </c>
      <c r="B14">
        <f>属性计算!B14</f>
        <v>1100408</v>
      </c>
      <c r="M14" t="s">
        <v>151</v>
      </c>
      <c r="N14">
        <f>属性计算!N14</f>
        <v>4498008</v>
      </c>
    </row>
    <row r="15" spans="1:14">
      <c r="A15" s="126" t="s">
        <v>189</v>
      </c>
      <c r="B15" s="127" t="str">
        <f>_xlfn.CONCAT(B19:C22)</f>
        <v>100111</v>
      </c>
      <c r="M15" s="126" t="s">
        <v>189</v>
      </c>
      <c r="N15" s="127" t="str">
        <f>_xlfn.CONCAT(N19:O22)</f>
        <v>100411</v>
      </c>
    </row>
    <row r="16" spans="1:14">
      <c r="A16" s="126" t="s">
        <v>190</v>
      </c>
      <c r="B16" s="128" t="str">
        <f>""</f>
        <v/>
      </c>
      <c r="M16" s="126" t="s">
        <v>190</v>
      </c>
      <c r="N16" s="128" t="str">
        <f>""</f>
        <v/>
      </c>
    </row>
    <row r="17" spans="1:15">
      <c r="A17" s="129" t="s">
        <v>191</v>
      </c>
      <c r="B17" s="130"/>
      <c r="C17" s="130"/>
      <c r="M17" s="129" t="s">
        <v>191</v>
      </c>
      <c r="N17" s="130"/>
      <c r="O17" s="130"/>
    </row>
    <row r="18" spans="1:15">
      <c r="A18" s="131" t="s">
        <v>192</v>
      </c>
      <c r="B18" s="131" t="s">
        <v>193</v>
      </c>
      <c r="C18" s="132"/>
      <c r="M18" s="131" t="s">
        <v>192</v>
      </c>
      <c r="N18" s="131" t="s">
        <v>193</v>
      </c>
      <c r="O18" s="132"/>
    </row>
    <row r="19" spans="1:15">
      <c r="A19" s="132">
        <v>2</v>
      </c>
      <c r="B19" s="133">
        <f>IF(B14&gt;(B11*100+A19),INDEX(hero_data_info!$E:$E,MATCH(B11*100+A19,hero_data_info!$A:$A,0)),"")</f>
        <v>100111</v>
      </c>
      <c r="C19" s="132" t="str">
        <f>IF(B20="","",",")</f>
        <v/>
      </c>
      <c r="M19" s="132">
        <v>2</v>
      </c>
      <c r="N19" s="133">
        <f>IF(N14&gt;(N11*100+M19),INDEX(hero_data_info!$E:$E,MATCH(N11*100+M19,hero_data_info!$A:$A,0)),"")</f>
        <v>100411</v>
      </c>
      <c r="O19" s="132" t="str">
        <f>IF(N20="","",",")</f>
        <v/>
      </c>
    </row>
    <row r="20" spans="1:15">
      <c r="A20" s="132">
        <v>8</v>
      </c>
      <c r="B20" s="133" t="str">
        <f>IF(B14&gt;(B11*100+A20),INDEX(hero_data_info!$E:$E,MATCH(B11*100+A20,hero_data_info!$A:$A,0)),"")</f>
        <v/>
      </c>
      <c r="C20" s="132" t="str">
        <f>IF(B21="","",",")</f>
        <v/>
      </c>
      <c r="M20" s="132">
        <v>8</v>
      </c>
      <c r="N20" s="133" t="str">
        <f>IF(N14&gt;(N11*100+M20),INDEX(hero_data_info!$E:$E,MATCH(N11*100+M20,hero_data_info!$A:$A,0)),"")</f>
        <v/>
      </c>
      <c r="O20" s="132" t="str">
        <f>IF(N21="","",",")</f>
        <v/>
      </c>
    </row>
    <row r="21" spans="1:15">
      <c r="A21" s="132">
        <v>13</v>
      </c>
      <c r="B21" s="133" t="str">
        <f>IF(B14&gt;(B11*100+A21),INDEX(hero_data_info!$E:$E,MATCH(B11*100+A21,hero_data_info!$A:$A,0)),"")</f>
        <v/>
      </c>
      <c r="C21" s="132" t="str">
        <f>IF(B22="","",",")</f>
        <v/>
      </c>
      <c r="M21" s="132">
        <v>13</v>
      </c>
      <c r="N21" s="133" t="str">
        <f>IF(N14&gt;(N11*100+M21),INDEX(hero_data_info!$E:$E,MATCH(N11*100+M21,hero_data_info!$A:$A,0)),"")</f>
        <v/>
      </c>
      <c r="O21" s="132" t="str">
        <f>IF(N22="","",",")</f>
        <v/>
      </c>
    </row>
    <row r="22" spans="1:15">
      <c r="A22" s="132">
        <v>18</v>
      </c>
      <c r="B22" s="133" t="str">
        <f>IF(B14&gt;(B11*100+A22),INDEX(hero_data_info!$E:$E,MATCH(B11*100+A22,hero_data_info!$A:$A,0)),"")</f>
        <v/>
      </c>
      <c r="C22" s="132"/>
      <c r="M22" s="132">
        <v>18</v>
      </c>
      <c r="N22" s="133" t="str">
        <f>IF(N14&gt;(N11*100+M22),INDEX(hero_data_info!$E:$E,MATCH(N11*100+M22,hero_data_info!$A:$A,0)),"")</f>
        <v/>
      </c>
      <c r="O22" s="132"/>
    </row>
    <row r="31" spans="1:17">
      <c r="A31" s="134"/>
      <c r="B31" s="134"/>
      <c r="C31" s="134"/>
      <c r="E31" s="134"/>
      <c r="M31" s="134"/>
      <c r="N31" s="134"/>
      <c r="O31" s="134"/>
      <c r="Q31" s="134"/>
    </row>
    <row r="32" spans="1:17">
      <c r="A32" s="134"/>
      <c r="B32" s="134"/>
      <c r="C32" s="134"/>
      <c r="E32" s="134"/>
      <c r="M32" s="134"/>
      <c r="N32" s="134"/>
      <c r="O32" s="134"/>
      <c r="Q32" s="134"/>
    </row>
    <row r="33" spans="1:17">
      <c r="A33" s="134"/>
      <c r="B33" s="134"/>
      <c r="C33" s="134"/>
      <c r="E33" s="134"/>
      <c r="M33" s="134"/>
      <c r="N33" s="134"/>
      <c r="O33" s="134"/>
      <c r="Q33" s="134"/>
    </row>
    <row r="34" spans="1:17">
      <c r="A34" s="134"/>
      <c r="B34" s="134"/>
      <c r="C34" s="134"/>
      <c r="E34" s="134"/>
      <c r="M34" s="134"/>
      <c r="N34" s="134"/>
      <c r="O34" s="134"/>
      <c r="Q34" s="134"/>
    </row>
    <row r="35" spans="1:17">
      <c r="A35" s="134"/>
      <c r="B35" s="134"/>
      <c r="C35" s="134"/>
      <c r="E35" s="134"/>
      <c r="M35" s="134"/>
      <c r="N35" s="134"/>
      <c r="O35" s="134"/>
      <c r="Q35" s="134"/>
    </row>
    <row r="36" spans="1:17">
      <c r="A36" s="134"/>
      <c r="B36" s="134"/>
      <c r="C36" s="134"/>
      <c r="E36" s="134"/>
      <c r="M36" s="134"/>
      <c r="N36" s="134"/>
      <c r="O36" s="134"/>
      <c r="Q36" s="134"/>
    </row>
    <row r="37" spans="1:17">
      <c r="A37" s="134"/>
      <c r="B37" s="134"/>
      <c r="C37" s="134"/>
      <c r="E37" s="134"/>
      <c r="M37" s="134"/>
      <c r="N37" s="134"/>
      <c r="O37" s="134"/>
      <c r="Q37" s="134"/>
    </row>
    <row r="38" spans="1:17">
      <c r="A38" s="134"/>
      <c r="B38" s="134"/>
      <c r="C38" s="134"/>
      <c r="E38" s="134"/>
      <c r="M38" s="134"/>
      <c r="N38" s="134"/>
      <c r="O38" s="134"/>
      <c r="Q38" s="134"/>
    </row>
    <row r="39" spans="1:17">
      <c r="A39" s="134"/>
      <c r="B39" s="134"/>
      <c r="C39" s="134"/>
      <c r="E39" s="134"/>
      <c r="M39" s="134"/>
      <c r="N39" s="134"/>
      <c r="O39" s="134"/>
      <c r="Q39" s="134"/>
    </row>
    <row r="40" spans="1:17">
      <c r="A40" s="134"/>
      <c r="B40" s="134"/>
      <c r="C40" s="134"/>
      <c r="E40" s="134"/>
      <c r="M40" s="134"/>
      <c r="N40" s="134"/>
      <c r="O40" s="134"/>
      <c r="Q40" s="134"/>
    </row>
    <row r="41" spans="1:17">
      <c r="A41" s="134"/>
      <c r="B41" s="134"/>
      <c r="C41" s="134"/>
      <c r="E41" s="134"/>
      <c r="M41" s="134"/>
      <c r="N41" s="134"/>
      <c r="O41" s="134"/>
      <c r="Q41" s="134"/>
    </row>
    <row r="42" spans="1:17">
      <c r="A42" s="134"/>
      <c r="B42" s="134"/>
      <c r="C42" s="134"/>
      <c r="E42" s="134"/>
      <c r="M42" s="134"/>
      <c r="N42" s="134"/>
      <c r="O42" s="134"/>
      <c r="Q42" s="134"/>
    </row>
    <row r="43" spans="1:17">
      <c r="A43" s="134"/>
      <c r="B43" s="134"/>
      <c r="C43" s="134"/>
      <c r="E43" s="134"/>
      <c r="M43" s="134"/>
      <c r="N43" s="134"/>
      <c r="O43" s="134"/>
      <c r="Q43" s="134"/>
    </row>
    <row r="44" spans="1:17">
      <c r="A44" s="134"/>
      <c r="B44" s="134"/>
      <c r="C44" s="134"/>
      <c r="E44" s="134"/>
      <c r="M44" s="134"/>
      <c r="N44" s="134"/>
      <c r="O44" s="134"/>
      <c r="Q44" s="134"/>
    </row>
    <row r="45" spans="1:17">
      <c r="A45" s="134"/>
      <c r="B45" s="134"/>
      <c r="C45" s="134"/>
      <c r="E45" s="134"/>
      <c r="M45" s="134"/>
      <c r="N45" s="134"/>
      <c r="O45" s="134"/>
      <c r="Q45" s="134"/>
    </row>
    <row r="50" spans="1:25">
      <c r="A50" s="126">
        <v>3</v>
      </c>
      <c r="M50" s="126">
        <v>4</v>
      </c>
      <c r="Y50" s="126">
        <v>5</v>
      </c>
    </row>
    <row r="51" spans="1:30">
      <c r="A51" t="s">
        <v>29</v>
      </c>
      <c r="B51">
        <f>IF(Test!B52&gt;0,Test!B52,$C$2)</f>
        <v>22004</v>
      </c>
      <c r="C51" t="s">
        <v>147</v>
      </c>
      <c r="D51">
        <f>MOD(ROUNDDOWN(B51/1000,0),10)</f>
        <v>2</v>
      </c>
      <c r="E51" s="135" t="s">
        <v>181</v>
      </c>
      <c r="F51">
        <f>Test!F53</f>
        <v>2200441</v>
      </c>
      <c r="M51" t="s">
        <v>29</v>
      </c>
      <c r="N51">
        <f>IF(Test!N52&gt;0,Test!N52,$C$2)</f>
        <v>43005</v>
      </c>
      <c r="O51" t="s">
        <v>147</v>
      </c>
      <c r="P51">
        <f>MOD(ROUNDDOWN(N51/1000,0),10)</f>
        <v>3</v>
      </c>
      <c r="Q51" s="135" t="s">
        <v>181</v>
      </c>
      <c r="R51">
        <f>Test!R53</f>
        <v>4300541</v>
      </c>
      <c r="Y51" t="s">
        <v>29</v>
      </c>
      <c r="Z51">
        <f>IF(Test!Z52&gt;0,Test!Z52,$C$2)</f>
        <v>12005</v>
      </c>
      <c r="AA51" t="s">
        <v>147</v>
      </c>
      <c r="AB51">
        <f>MOD(ROUNDDOWN(Z51/1000,0),10)</f>
        <v>2</v>
      </c>
      <c r="AC51" s="135" t="s">
        <v>181</v>
      </c>
      <c r="AD51">
        <f>Test!AD53</f>
        <v>1200541</v>
      </c>
    </row>
    <row r="52" spans="1:28">
      <c r="A52" t="s">
        <v>148</v>
      </c>
      <c r="B52">
        <f>IF(Test!C52&gt;0,Test!C52,$C$3)</f>
        <v>47</v>
      </c>
      <c r="C52" t="s">
        <v>149</v>
      </c>
      <c r="D52">
        <f>ROUND(B53-9,0)</f>
        <v>0</v>
      </c>
      <c r="M52" t="s">
        <v>148</v>
      </c>
      <c r="N52">
        <f>IF(Test!O52&gt;0,Test!O52,$C$3)</f>
        <v>47</v>
      </c>
      <c r="O52" t="s">
        <v>149</v>
      </c>
      <c r="P52">
        <f>ROUND(N53-9,0)</f>
        <v>0</v>
      </c>
      <c r="Y52" t="s">
        <v>148</v>
      </c>
      <c r="Z52">
        <f>IF(Test!AA52&gt;0,Test!AA52,$C$3)</f>
        <v>47</v>
      </c>
      <c r="AA52" t="s">
        <v>149</v>
      </c>
      <c r="AB52">
        <f>ROUND(Z53-9,0)</f>
        <v>0</v>
      </c>
    </row>
    <row r="53" spans="1:26">
      <c r="A53" t="s">
        <v>150</v>
      </c>
      <c r="B53">
        <f>IF(Test!E52&gt;1,Test!E52,#REF!)</f>
        <v>9</v>
      </c>
      <c r="M53" t="s">
        <v>150</v>
      </c>
      <c r="N53">
        <f>IF(Test!Q52&gt;1,Test!Q52,#REF!)</f>
        <v>9</v>
      </c>
      <c r="Y53" t="s">
        <v>150</v>
      </c>
      <c r="Z53">
        <f>IF(Test!AC52&gt;1,Test!AC52,#REF!)</f>
        <v>9</v>
      </c>
    </row>
    <row r="54" spans="1:26">
      <c r="A54" t="s">
        <v>151</v>
      </c>
      <c r="B54">
        <f>属性计算!B54</f>
        <v>2200408</v>
      </c>
      <c r="M54" t="s">
        <v>151</v>
      </c>
      <c r="N54">
        <f>属性计算!N54</f>
        <v>4300508</v>
      </c>
      <c r="Y54" t="s">
        <v>151</v>
      </c>
      <c r="Z54">
        <f>属性计算!Z54</f>
        <v>1200508</v>
      </c>
    </row>
    <row r="55" spans="1:26">
      <c r="A55" s="126" t="s">
        <v>189</v>
      </c>
      <c r="B55" s="127" t="str">
        <f>_xlfn.CONCAT(B59:C62)</f>
        <v>100211</v>
      </c>
      <c r="M55" s="126" t="s">
        <v>189</v>
      </c>
      <c r="N55" s="127" t="str">
        <f>_xlfn.CONCAT(N59:O62)</f>
        <v>100311</v>
      </c>
      <c r="Y55" s="126" t="s">
        <v>189</v>
      </c>
      <c r="Z55" s="127" t="str">
        <f>_xlfn.CONCAT(Z59:AA62)</f>
        <v>100211</v>
      </c>
    </row>
    <row r="56" spans="1:26">
      <c r="A56" s="126" t="s">
        <v>190</v>
      </c>
      <c r="B56" s="128" t="str">
        <f>""</f>
        <v/>
      </c>
      <c r="M56" s="126" t="s">
        <v>190</v>
      </c>
      <c r="N56" s="128" t="str">
        <f>""</f>
        <v/>
      </c>
      <c r="Y56" s="126" t="s">
        <v>190</v>
      </c>
      <c r="Z56" s="128" t="str">
        <f>""</f>
        <v/>
      </c>
    </row>
    <row r="57" spans="1:27">
      <c r="A57" s="129" t="s">
        <v>191</v>
      </c>
      <c r="B57" s="130"/>
      <c r="C57" s="130"/>
      <c r="M57" s="129" t="s">
        <v>191</v>
      </c>
      <c r="N57" s="130"/>
      <c r="O57" s="130"/>
      <c r="Y57" s="129" t="s">
        <v>191</v>
      </c>
      <c r="Z57" s="130"/>
      <c r="AA57" s="130"/>
    </row>
    <row r="58" spans="1:27">
      <c r="A58" s="131" t="s">
        <v>192</v>
      </c>
      <c r="B58" s="131" t="s">
        <v>193</v>
      </c>
      <c r="C58" s="132"/>
      <c r="M58" s="131" t="s">
        <v>192</v>
      </c>
      <c r="N58" s="131" t="s">
        <v>193</v>
      </c>
      <c r="O58" s="132"/>
      <c r="Y58" s="131" t="s">
        <v>192</v>
      </c>
      <c r="Z58" s="131" t="s">
        <v>193</v>
      </c>
      <c r="AA58" s="132"/>
    </row>
    <row r="59" spans="1:27">
      <c r="A59" s="132">
        <v>2</v>
      </c>
      <c r="B59" s="133">
        <f>IF(B54&gt;(B51*100+A59),INDEX(hero_data_info!$E:$E,MATCH(B51*100+A59,hero_data_info!$A:$A,0)),"")</f>
        <v>100211</v>
      </c>
      <c r="C59" s="132" t="str">
        <f>IF(B60="","",",")</f>
        <v/>
      </c>
      <c r="M59" s="132">
        <v>2</v>
      </c>
      <c r="N59" s="133">
        <f>IF(N54&gt;(N51*100+M59),INDEX(hero_data_info!$E:$E,MATCH(N51*100+M59,hero_data_info!$A:$A,0)),"")</f>
        <v>100311</v>
      </c>
      <c r="O59" s="132" t="str">
        <f>IF(N60="","",",")</f>
        <v/>
      </c>
      <c r="Y59" s="132">
        <v>2</v>
      </c>
      <c r="Z59" s="133">
        <f>IF(Z54&gt;(Z51*100+Y59),INDEX(hero_data_info!$E:$E,MATCH(Z51*100+Y59,hero_data_info!$A:$A,0)),"")</f>
        <v>100211</v>
      </c>
      <c r="AA59" s="132" t="str">
        <f>IF(Z60="","",",")</f>
        <v/>
      </c>
    </row>
    <row r="60" spans="1:27">
      <c r="A60" s="132">
        <v>8</v>
      </c>
      <c r="B60" s="133" t="str">
        <f>IF(B54&gt;(B51*100+A60),INDEX(hero_data_info!$E:$E,MATCH(B51*100+A60,hero_data_info!$A:$A,0)),"")</f>
        <v/>
      </c>
      <c r="C60" s="132" t="str">
        <f>IF(B61="","",",")</f>
        <v/>
      </c>
      <c r="M60" s="132">
        <v>8</v>
      </c>
      <c r="N60" s="133" t="str">
        <f>IF(N54&gt;(N51*100+M60),INDEX(hero_data_info!$E:$E,MATCH(N51*100+M60,hero_data_info!$A:$A,0)),"")</f>
        <v/>
      </c>
      <c r="O60" s="132" t="str">
        <f>IF(N61="","",",")</f>
        <v/>
      </c>
      <c r="Y60" s="132">
        <v>8</v>
      </c>
      <c r="Z60" s="133" t="str">
        <f>IF(Z54&gt;(Z51*100+Y60),INDEX(hero_data_info!$E:$E,MATCH(Z51*100+Y60,hero_data_info!$A:$A,0)),"")</f>
        <v/>
      </c>
      <c r="AA60" s="132" t="str">
        <f>IF(Z61="","",",")</f>
        <v/>
      </c>
    </row>
    <row r="61" spans="1:27">
      <c r="A61" s="132">
        <v>13</v>
      </c>
      <c r="B61" s="133" t="str">
        <f>IF(B54&gt;(B51*100+A61),INDEX(hero_data_info!$E:$E,MATCH(B51*100+A61,hero_data_info!$A:$A,0)),"")</f>
        <v/>
      </c>
      <c r="C61" s="132" t="str">
        <f>IF(B62="","",",")</f>
        <v/>
      </c>
      <c r="M61" s="132">
        <v>13</v>
      </c>
      <c r="N61" s="133" t="str">
        <f>IF(N54&gt;(N51*100+M61),INDEX(hero_data_info!$E:$E,MATCH(N51*100+M61,hero_data_info!$A:$A,0)),"")</f>
        <v/>
      </c>
      <c r="O61" s="132" t="str">
        <f>IF(N62="","",",")</f>
        <v/>
      </c>
      <c r="Y61" s="132">
        <v>13</v>
      </c>
      <c r="Z61" s="133" t="str">
        <f>IF(Z54&gt;(Z51*100+Y61),INDEX(hero_data_info!$E:$E,MATCH(Z51*100+Y61,hero_data_info!$A:$A,0)),"")</f>
        <v/>
      </c>
      <c r="AA61" s="132" t="str">
        <f>IF(Z62="","",",")</f>
        <v/>
      </c>
    </row>
    <row r="62" spans="1:27">
      <c r="A62" s="132">
        <v>18</v>
      </c>
      <c r="B62" s="133" t="str">
        <f>IF(B54&gt;(B51*100+A62),INDEX(hero_data_info!$E:$E,MATCH(B51*100+A62,hero_data_info!$A:$A,0)),"")</f>
        <v/>
      </c>
      <c r="C62" s="132"/>
      <c r="M62" s="132">
        <v>18</v>
      </c>
      <c r="N62" s="133" t="str">
        <f>IF(N54&gt;(N51*100+M62),INDEX(hero_data_info!$E:$E,MATCH(N51*100+M62,hero_data_info!$A:$A,0)),"")</f>
        <v/>
      </c>
      <c r="O62" s="132"/>
      <c r="Y62" s="132">
        <v>18</v>
      </c>
      <c r="Z62" s="133" t="str">
        <f>IF(Z54&gt;(Z51*100+Y62),INDEX(hero_data_info!$E:$E,MATCH(Z51*100+Y62,hero_data_info!$A:$A,0)),"")</f>
        <v/>
      </c>
      <c r="AA62" s="132"/>
    </row>
    <row r="71" spans="1:29">
      <c r="A71" s="134"/>
      <c r="B71" s="134"/>
      <c r="C71" s="134"/>
      <c r="E71" s="134"/>
      <c r="M71" s="134"/>
      <c r="N71" s="134"/>
      <c r="O71" s="134"/>
      <c r="Q71" s="134"/>
      <c r="Y71" s="134"/>
      <c r="Z71" s="134"/>
      <c r="AA71" s="134"/>
      <c r="AC71" s="134"/>
    </row>
    <row r="72" spans="1:29">
      <c r="A72" s="134"/>
      <c r="B72" s="134"/>
      <c r="C72" s="134"/>
      <c r="E72" s="134"/>
      <c r="M72" s="134"/>
      <c r="N72" s="134"/>
      <c r="O72" s="134"/>
      <c r="Q72" s="134"/>
      <c r="Y72" s="134"/>
      <c r="Z72" s="134"/>
      <c r="AA72" s="134"/>
      <c r="AC72" s="134"/>
    </row>
    <row r="73" spans="1:29">
      <c r="A73" s="134"/>
      <c r="B73" s="134"/>
      <c r="C73" s="134"/>
      <c r="E73" s="134"/>
      <c r="M73" s="134"/>
      <c r="N73" s="134"/>
      <c r="O73" s="134"/>
      <c r="Q73" s="134"/>
      <c r="Y73" s="134"/>
      <c r="Z73" s="134"/>
      <c r="AA73" s="134"/>
      <c r="AC73" s="134"/>
    </row>
    <row r="74" spans="1:29">
      <c r="A74" s="134"/>
      <c r="B74" s="134"/>
      <c r="C74" s="134"/>
      <c r="E74" s="134"/>
      <c r="M74" s="134"/>
      <c r="N74" s="134"/>
      <c r="O74" s="134"/>
      <c r="Q74" s="134"/>
      <c r="Y74" s="134"/>
      <c r="Z74" s="134"/>
      <c r="AA74" s="134"/>
      <c r="AC74" s="134"/>
    </row>
    <row r="75" spans="1:29">
      <c r="A75" s="134"/>
      <c r="B75" s="134"/>
      <c r="C75" s="134"/>
      <c r="E75" s="134"/>
      <c r="M75" s="134"/>
      <c r="N75" s="134"/>
      <c r="O75" s="134"/>
      <c r="Q75" s="134"/>
      <c r="Y75" s="134"/>
      <c r="Z75" s="134"/>
      <c r="AA75" s="134"/>
      <c r="AC75" s="134"/>
    </row>
    <row r="76" spans="1:29">
      <c r="A76" s="134"/>
      <c r="B76" s="134"/>
      <c r="C76" s="134"/>
      <c r="E76" s="134"/>
      <c r="M76" s="134"/>
      <c r="N76" s="134"/>
      <c r="O76" s="134"/>
      <c r="Q76" s="134"/>
      <c r="Y76" s="134"/>
      <c r="Z76" s="134"/>
      <c r="AA76" s="134"/>
      <c r="AC76" s="134"/>
    </row>
    <row r="77" spans="1:29">
      <c r="A77" s="134"/>
      <c r="B77" s="134"/>
      <c r="C77" s="134"/>
      <c r="E77" s="134"/>
      <c r="M77" s="134"/>
      <c r="N77" s="134"/>
      <c r="O77" s="134"/>
      <c r="Q77" s="134"/>
      <c r="Y77" s="134"/>
      <c r="Z77" s="134"/>
      <c r="AA77" s="134"/>
      <c r="AC77" s="134"/>
    </row>
    <row r="78" spans="1:29">
      <c r="A78" s="134"/>
      <c r="B78" s="134"/>
      <c r="C78" s="134"/>
      <c r="E78" s="134"/>
      <c r="M78" s="134"/>
      <c r="N78" s="134"/>
      <c r="O78" s="134"/>
      <c r="Q78" s="134"/>
      <c r="Y78" s="134"/>
      <c r="Z78" s="134"/>
      <c r="AA78" s="134"/>
      <c r="AC78" s="134"/>
    </row>
    <row r="79" spans="1:29">
      <c r="A79" s="134"/>
      <c r="B79" s="134"/>
      <c r="C79" s="134"/>
      <c r="E79" s="134"/>
      <c r="M79" s="134"/>
      <c r="N79" s="134"/>
      <c r="O79" s="134"/>
      <c r="Q79" s="134"/>
      <c r="Y79" s="134"/>
      <c r="Z79" s="134"/>
      <c r="AA79" s="134"/>
      <c r="AC79" s="134"/>
    </row>
    <row r="80" spans="1:29">
      <c r="A80" s="134"/>
      <c r="B80" s="134"/>
      <c r="C80" s="134"/>
      <c r="E80" s="134"/>
      <c r="M80" s="134"/>
      <c r="N80" s="134"/>
      <c r="O80" s="134"/>
      <c r="Q80" s="134"/>
      <c r="Y80" s="134"/>
      <c r="Z80" s="134"/>
      <c r="AA80" s="134"/>
      <c r="AC80" s="134"/>
    </row>
    <row r="81" spans="1:29">
      <c r="A81" s="134"/>
      <c r="B81" s="134"/>
      <c r="C81" s="134"/>
      <c r="E81" s="134"/>
      <c r="M81" s="134"/>
      <c r="N81" s="134"/>
      <c r="O81" s="134"/>
      <c r="Q81" s="134"/>
      <c r="Y81" s="134"/>
      <c r="Z81" s="134"/>
      <c r="AA81" s="134"/>
      <c r="AC81" s="134"/>
    </row>
    <row r="82" spans="1:29">
      <c r="A82" s="134"/>
      <c r="B82" s="134"/>
      <c r="C82" s="134"/>
      <c r="E82" s="134"/>
      <c r="M82" s="134"/>
      <c r="N82" s="134"/>
      <c r="O82" s="134"/>
      <c r="Q82" s="134"/>
      <c r="Y82" s="134"/>
      <c r="Z82" s="134"/>
      <c r="AA82" s="134"/>
      <c r="AC82" s="134"/>
    </row>
    <row r="83" spans="1:29">
      <c r="A83" s="134"/>
      <c r="B83" s="134"/>
      <c r="C83" s="134"/>
      <c r="E83" s="134"/>
      <c r="M83" s="134"/>
      <c r="N83" s="134"/>
      <c r="O83" s="134"/>
      <c r="Q83" s="134"/>
      <c r="Y83" s="134"/>
      <c r="Z83" s="134"/>
      <c r="AA83" s="134"/>
      <c r="AC83" s="134"/>
    </row>
    <row r="84" spans="1:29">
      <c r="A84" s="134"/>
      <c r="B84" s="134"/>
      <c r="C84" s="134"/>
      <c r="E84" s="134"/>
      <c r="M84" s="134"/>
      <c r="N84" s="134"/>
      <c r="O84" s="134"/>
      <c r="Q84" s="134"/>
      <c r="Y84" s="134"/>
      <c r="Z84" s="134"/>
      <c r="AA84" s="134"/>
      <c r="AC84" s="134"/>
    </row>
    <row r="85" spans="1:29">
      <c r="A85" s="134"/>
      <c r="B85" s="134"/>
      <c r="C85" s="134"/>
      <c r="E85" s="134"/>
      <c r="M85" s="134"/>
      <c r="N85" s="134"/>
      <c r="O85" s="134"/>
      <c r="Q85" s="134"/>
      <c r="Y85" s="134"/>
      <c r="Z85" s="134"/>
      <c r="AA85" s="134"/>
      <c r="AC85" s="134"/>
    </row>
    <row r="90" spans="1:25">
      <c r="A90" s="126">
        <v>6</v>
      </c>
      <c r="M90" s="126">
        <v>7</v>
      </c>
      <c r="Y90" s="136"/>
    </row>
    <row r="91" spans="1:18">
      <c r="A91" t="s">
        <v>29</v>
      </c>
      <c r="B91">
        <f>IF(Test!B92&gt;0,Test!B92,$C$2)</f>
        <v>31002</v>
      </c>
      <c r="C91" t="s">
        <v>147</v>
      </c>
      <c r="D91">
        <f>MOD(ROUNDDOWN(B91/1000,0),10)</f>
        <v>1</v>
      </c>
      <c r="E91" s="135" t="s">
        <v>181</v>
      </c>
      <c r="F91">
        <f>Test!F93</f>
        <v>3100241</v>
      </c>
      <c r="M91" t="s">
        <v>29</v>
      </c>
      <c r="N91">
        <f>IF(Test!N92&gt;0,Test!N92,$C$2)</f>
        <v>13003</v>
      </c>
      <c r="O91" t="s">
        <v>147</v>
      </c>
      <c r="P91">
        <f>MOD(ROUNDDOWN(N91/1000,0),10)</f>
        <v>3</v>
      </c>
      <c r="Q91" s="135" t="s">
        <v>181</v>
      </c>
      <c r="R91">
        <f>Test!R93</f>
        <v>1300341</v>
      </c>
    </row>
    <row r="92" spans="1:16">
      <c r="A92" t="s">
        <v>148</v>
      </c>
      <c r="B92">
        <f>IF(Test!C92&gt;0,Test!C92,$C$3)</f>
        <v>47</v>
      </c>
      <c r="C92" t="s">
        <v>149</v>
      </c>
      <c r="D92">
        <f>ROUND(B93-9,0)</f>
        <v>0</v>
      </c>
      <c r="M92" t="s">
        <v>148</v>
      </c>
      <c r="N92">
        <f>IF(Test!O92&gt;0,Test!O92,$C$3)</f>
        <v>47</v>
      </c>
      <c r="O92" t="s">
        <v>149</v>
      </c>
      <c r="P92">
        <f>ROUND(N93-9,0)</f>
        <v>0</v>
      </c>
    </row>
    <row r="93" spans="1:14">
      <c r="A93" t="s">
        <v>150</v>
      </c>
      <c r="B93">
        <f>IF(Test!E92&gt;1,Test!E92,#REF!)</f>
        <v>9</v>
      </c>
      <c r="M93" t="s">
        <v>150</v>
      </c>
      <c r="N93">
        <f>IF(Test!Q92&gt;1,Test!Q92,#REF!)</f>
        <v>9</v>
      </c>
    </row>
    <row r="94" spans="1:14">
      <c r="A94" t="s">
        <v>151</v>
      </c>
      <c r="B94">
        <f>属性计算!B94</f>
        <v>3100208</v>
      </c>
      <c r="M94" t="s">
        <v>151</v>
      </c>
      <c r="N94">
        <f>属性计算!N94</f>
        <v>1300308</v>
      </c>
    </row>
    <row r="95" spans="1:14">
      <c r="A95" s="126" t="s">
        <v>189</v>
      </c>
      <c r="B95" s="127" t="str">
        <f>_xlfn.CONCAT(B99:C102)</f>
        <v>100111</v>
      </c>
      <c r="M95" s="126" t="s">
        <v>189</v>
      </c>
      <c r="N95" s="127" t="str">
        <f>_xlfn.CONCAT(N99:O102)</f>
        <v>100311</v>
      </c>
    </row>
    <row r="96" spans="1:14">
      <c r="A96" s="126" t="s">
        <v>190</v>
      </c>
      <c r="B96" s="128" t="str">
        <f>""</f>
        <v/>
      </c>
      <c r="M96" s="126" t="s">
        <v>190</v>
      </c>
      <c r="N96" s="128" t="str">
        <f>""</f>
        <v/>
      </c>
    </row>
    <row r="97" spans="1:15">
      <c r="A97" s="129" t="s">
        <v>191</v>
      </c>
      <c r="B97" s="130"/>
      <c r="C97" s="130"/>
      <c r="M97" s="129" t="s">
        <v>191</v>
      </c>
      <c r="N97" s="130"/>
      <c r="O97" s="130"/>
    </row>
    <row r="98" spans="1:15">
      <c r="A98" s="131" t="s">
        <v>192</v>
      </c>
      <c r="B98" s="131" t="s">
        <v>193</v>
      </c>
      <c r="C98" s="132"/>
      <c r="M98" s="131" t="s">
        <v>192</v>
      </c>
      <c r="N98" s="131" t="s">
        <v>193</v>
      </c>
      <c r="O98" s="132"/>
    </row>
    <row r="99" spans="1:15">
      <c r="A99" s="132">
        <v>2</v>
      </c>
      <c r="B99" s="133">
        <f>IF(B94&gt;(B91*100+A99),INDEX(hero_data_info!$E:$E,MATCH(B91*100+A99,hero_data_info!$A:$A,0)),"")</f>
        <v>100111</v>
      </c>
      <c r="C99" s="132" t="str">
        <f>IF(B100="","",",")</f>
        <v/>
      </c>
      <c r="M99" s="132">
        <v>2</v>
      </c>
      <c r="N99" s="133">
        <f>IF(N94&gt;(N91*100+M99),INDEX(hero_data_info!$E:$E,MATCH(N91*100+M99,hero_data_info!$A:$A,0)),"")</f>
        <v>100311</v>
      </c>
      <c r="O99" s="132" t="str">
        <f>IF(N100="","",",")</f>
        <v/>
      </c>
    </row>
    <row r="100" spans="1:15">
      <c r="A100" s="132">
        <v>8</v>
      </c>
      <c r="B100" s="133" t="str">
        <f>IF(B94&gt;(B91*100+A100),INDEX(hero_data_info!$E:$E,MATCH(B91*100+A100,hero_data_info!$A:$A,0)),"")</f>
        <v/>
      </c>
      <c r="C100" s="132" t="str">
        <f>IF(B101="","",",")</f>
        <v/>
      </c>
      <c r="M100" s="132">
        <v>8</v>
      </c>
      <c r="N100" s="133" t="str">
        <f>IF(N94&gt;(N91*100+M100),INDEX(hero_data_info!$E:$E,MATCH(N91*100+M100,hero_data_info!$A:$A,0)),"")</f>
        <v/>
      </c>
      <c r="O100" s="132" t="str">
        <f>IF(N101="","",",")</f>
        <v/>
      </c>
    </row>
    <row r="101" spans="1:15">
      <c r="A101" s="132">
        <v>13</v>
      </c>
      <c r="B101" s="133" t="str">
        <f>IF(B94&gt;(B91*100+A101),INDEX(hero_data_info!$E:$E,MATCH(B91*100+A101,hero_data_info!$A:$A,0)),"")</f>
        <v/>
      </c>
      <c r="C101" s="132" t="str">
        <f>IF(B102="","",",")</f>
        <v/>
      </c>
      <c r="M101" s="132">
        <v>13</v>
      </c>
      <c r="N101" s="133" t="str">
        <f>IF(N94&gt;(N91*100+M101),INDEX(hero_data_info!$E:$E,MATCH(N91*100+M101,hero_data_info!$A:$A,0)),"")</f>
        <v/>
      </c>
      <c r="O101" s="132" t="str">
        <f>IF(N102="","",",")</f>
        <v/>
      </c>
    </row>
    <row r="102" spans="1:15">
      <c r="A102" s="132">
        <v>18</v>
      </c>
      <c r="B102" s="133" t="str">
        <f>IF(B94&gt;(B91*100+A102),INDEX(hero_data_info!$E:$E,MATCH(B91*100+A102,hero_data_info!$A:$A,0)),"")</f>
        <v/>
      </c>
      <c r="C102" s="132"/>
      <c r="M102" s="132">
        <v>18</v>
      </c>
      <c r="N102" s="133" t="str">
        <f>IF(N94&gt;(N91*100+M102),INDEX(hero_data_info!$E:$E,MATCH(N91*100+M102,hero_data_info!$A:$A,0)),"")</f>
        <v/>
      </c>
      <c r="O102" s="132"/>
    </row>
    <row r="111" spans="1:17">
      <c r="A111" s="134"/>
      <c r="B111" s="134"/>
      <c r="C111" s="134"/>
      <c r="E111" s="134"/>
      <c r="M111" s="134"/>
      <c r="N111" s="134"/>
      <c r="O111" s="134"/>
      <c r="Q111" s="134"/>
    </row>
    <row r="112" spans="1:17">
      <c r="A112" s="134"/>
      <c r="B112" s="134"/>
      <c r="C112" s="134"/>
      <c r="E112" s="134"/>
      <c r="M112" s="134"/>
      <c r="N112" s="134"/>
      <c r="O112" s="134"/>
      <c r="Q112" s="134"/>
    </row>
    <row r="113" spans="1:17">
      <c r="A113" s="134"/>
      <c r="B113" s="134"/>
      <c r="C113" s="134"/>
      <c r="E113" s="134"/>
      <c r="M113" s="134"/>
      <c r="N113" s="134"/>
      <c r="O113" s="134"/>
      <c r="Q113" s="134"/>
    </row>
    <row r="114" spans="1:17">
      <c r="A114" s="134"/>
      <c r="B114" s="134"/>
      <c r="C114" s="134"/>
      <c r="E114" s="134"/>
      <c r="M114" s="134"/>
      <c r="N114" s="134"/>
      <c r="O114" s="134"/>
      <c r="Q114" s="134"/>
    </row>
    <row r="115" spans="1:17">
      <c r="A115" s="134"/>
      <c r="B115" s="134"/>
      <c r="C115" s="134"/>
      <c r="E115" s="134"/>
      <c r="M115" s="134"/>
      <c r="N115" s="134"/>
      <c r="O115" s="134"/>
      <c r="Q115" s="134"/>
    </row>
    <row r="116" spans="1:17">
      <c r="A116" s="134"/>
      <c r="B116" s="134"/>
      <c r="C116" s="134"/>
      <c r="E116" s="134"/>
      <c r="M116" s="134"/>
      <c r="N116" s="134"/>
      <c r="O116" s="134"/>
      <c r="Q116" s="134"/>
    </row>
    <row r="117" spans="1:17">
      <c r="A117" s="134"/>
      <c r="B117" s="134"/>
      <c r="C117" s="134"/>
      <c r="E117" s="134"/>
      <c r="M117" s="134"/>
      <c r="N117" s="134"/>
      <c r="O117" s="134"/>
      <c r="Q117" s="134"/>
    </row>
    <row r="118" spans="1:17">
      <c r="A118" s="134"/>
      <c r="B118" s="134"/>
      <c r="C118" s="134"/>
      <c r="E118" s="134"/>
      <c r="M118" s="134"/>
      <c r="N118" s="134"/>
      <c r="O118" s="134"/>
      <c r="Q118" s="134"/>
    </row>
    <row r="119" spans="1:17">
      <c r="A119" s="134"/>
      <c r="B119" s="134"/>
      <c r="C119" s="134"/>
      <c r="E119" s="134"/>
      <c r="M119" s="134"/>
      <c r="N119" s="134"/>
      <c r="O119" s="134"/>
      <c r="Q119" s="134"/>
    </row>
    <row r="120" spans="1:17">
      <c r="A120" s="134"/>
      <c r="B120" s="134"/>
      <c r="C120" s="134"/>
      <c r="E120" s="134"/>
      <c r="M120" s="134"/>
      <c r="N120" s="134"/>
      <c r="O120" s="134"/>
      <c r="Q120" s="134"/>
    </row>
    <row r="121" spans="1:17">
      <c r="A121" s="134"/>
      <c r="B121" s="134"/>
      <c r="C121" s="134"/>
      <c r="E121" s="134"/>
      <c r="M121" s="134"/>
      <c r="N121" s="134"/>
      <c r="O121" s="134"/>
      <c r="Q121" s="134"/>
    </row>
    <row r="122" spans="1:17">
      <c r="A122" s="134"/>
      <c r="B122" s="134"/>
      <c r="C122" s="134"/>
      <c r="E122" s="134"/>
      <c r="M122" s="134"/>
      <c r="N122" s="134"/>
      <c r="O122" s="134"/>
      <c r="Q122" s="134"/>
    </row>
    <row r="123" spans="1:17">
      <c r="A123" s="134"/>
      <c r="B123" s="134"/>
      <c r="C123" s="134"/>
      <c r="E123" s="134"/>
      <c r="M123" s="134"/>
      <c r="N123" s="134"/>
      <c r="O123" s="134"/>
      <c r="Q123" s="134"/>
    </row>
    <row r="124" spans="1:17">
      <c r="A124" s="134"/>
      <c r="B124" s="134"/>
      <c r="C124" s="134"/>
      <c r="E124" s="134"/>
      <c r="M124" s="134"/>
      <c r="N124" s="134"/>
      <c r="O124" s="134"/>
      <c r="Q124" s="134"/>
    </row>
    <row r="125" spans="1:17">
      <c r="A125" s="134"/>
      <c r="B125" s="134"/>
      <c r="C125" s="134"/>
      <c r="E125" s="134"/>
      <c r="M125" s="134"/>
      <c r="N125" s="134"/>
      <c r="O125" s="134"/>
      <c r="Q125" s="134"/>
    </row>
    <row r="130" spans="1:25">
      <c r="A130" s="126">
        <v>8</v>
      </c>
      <c r="M130" s="126">
        <v>9</v>
      </c>
      <c r="Y130" s="126">
        <v>10</v>
      </c>
    </row>
    <row r="131" spans="1:30">
      <c r="A131" t="s">
        <v>29</v>
      </c>
      <c r="B131">
        <f>IF(Test!B132&gt;0,Test!B132,$C$2)</f>
        <v>33004</v>
      </c>
      <c r="C131" t="s">
        <v>147</v>
      </c>
      <c r="D131">
        <f>MOD(ROUNDDOWN(B131/1000,0),10)</f>
        <v>3</v>
      </c>
      <c r="E131" s="135" t="s">
        <v>181</v>
      </c>
      <c r="F131">
        <f>Test!F133</f>
        <v>3300441</v>
      </c>
      <c r="M131" t="s">
        <v>29</v>
      </c>
      <c r="N131">
        <f>IF(Test!N132&gt;0,Test!N132,$C$2)</f>
        <v>14002</v>
      </c>
      <c r="O131" t="s">
        <v>147</v>
      </c>
      <c r="P131">
        <f>MOD(ROUNDDOWN(N131/1000,0),10)</f>
        <v>4</v>
      </c>
      <c r="Q131" s="135" t="s">
        <v>181</v>
      </c>
      <c r="R131">
        <f>Test!R133</f>
        <v>1400241</v>
      </c>
      <c r="Y131" t="s">
        <v>29</v>
      </c>
      <c r="Z131">
        <f>IF(Test!Z132&gt;0,Test!Z132,$C$2)</f>
        <v>52980</v>
      </c>
      <c r="AA131" t="s">
        <v>147</v>
      </c>
      <c r="AB131">
        <f>MOD(ROUNDDOWN(Z131/1000,0),10)</f>
        <v>2</v>
      </c>
      <c r="AC131" s="135" t="s">
        <v>181</v>
      </c>
      <c r="AD131" t="str">
        <f>Test!AD133</f>
        <v/>
      </c>
    </row>
    <row r="132" spans="1:28">
      <c r="A132" t="s">
        <v>148</v>
      </c>
      <c r="B132">
        <f>IF(Test!C132&gt;0,Test!C132,$C$3)</f>
        <v>47</v>
      </c>
      <c r="C132" t="s">
        <v>149</v>
      </c>
      <c r="D132">
        <f>ROUND(B133-9,0)</f>
        <v>0</v>
      </c>
      <c r="M132" t="s">
        <v>148</v>
      </c>
      <c r="N132">
        <f>IF(Test!O132&gt;0,Test!O132,$C$3)</f>
        <v>47</v>
      </c>
      <c r="O132" t="s">
        <v>149</v>
      </c>
      <c r="P132">
        <f>ROUND(N133-9,0)</f>
        <v>0</v>
      </c>
      <c r="Y132" t="s">
        <v>148</v>
      </c>
      <c r="Z132">
        <f>IF(Test!AA132&gt;0,Test!AA132,$C$3)</f>
        <v>47</v>
      </c>
      <c r="AA132" t="s">
        <v>149</v>
      </c>
      <c r="AB132">
        <f>ROUND(Z133-9,0)</f>
        <v>0</v>
      </c>
    </row>
    <row r="133" spans="1:26">
      <c r="A133" t="s">
        <v>150</v>
      </c>
      <c r="B133">
        <f>IF(Test!E132&gt;1,Test!E132,#REF!)</f>
        <v>9</v>
      </c>
      <c r="M133" t="s">
        <v>150</v>
      </c>
      <c r="N133">
        <f>IF(Test!Q132&gt;1,Test!Q132,#REF!)</f>
        <v>9</v>
      </c>
      <c r="Y133" t="s">
        <v>150</v>
      </c>
      <c r="Z133">
        <f>IF(Test!AC132&gt;1,Test!AC132,#REF!)</f>
        <v>9</v>
      </c>
    </row>
    <row r="134" spans="1:26">
      <c r="A134" t="s">
        <v>151</v>
      </c>
      <c r="B134">
        <f>属性计算!B134</f>
        <v>3300408</v>
      </c>
      <c r="M134" t="s">
        <v>151</v>
      </c>
      <c r="N134">
        <f>属性计算!N134</f>
        <v>1400208</v>
      </c>
      <c r="Y134" t="s">
        <v>151</v>
      </c>
      <c r="Z134">
        <f>属性计算!Z134</f>
        <v>5298008</v>
      </c>
    </row>
    <row r="135" spans="1:26">
      <c r="A135" s="126" t="s">
        <v>189</v>
      </c>
      <c r="B135" s="127" t="str">
        <f>_xlfn.CONCAT(B139:C142)</f>
        <v>100311</v>
      </c>
      <c r="M135" s="126" t="s">
        <v>189</v>
      </c>
      <c r="N135" s="127" t="str">
        <f>_xlfn.CONCAT(N139:O142)</f>
        <v>100411</v>
      </c>
      <c r="Y135" s="126" t="s">
        <v>189</v>
      </c>
      <c r="Z135" s="127" t="str">
        <f>_xlfn.CONCAT(Z139:AA142)</f>
        <v>100211</v>
      </c>
    </row>
    <row r="136" spans="1:26">
      <c r="A136" s="126" t="s">
        <v>190</v>
      </c>
      <c r="B136" s="128" t="str">
        <f>""</f>
        <v/>
      </c>
      <c r="M136" s="126" t="s">
        <v>190</v>
      </c>
      <c r="N136" s="128" t="str">
        <f>""</f>
        <v/>
      </c>
      <c r="Y136" s="126" t="s">
        <v>190</v>
      </c>
      <c r="Z136" s="128" t="str">
        <f>""</f>
        <v/>
      </c>
    </row>
    <row r="137" spans="1:27">
      <c r="A137" s="129" t="s">
        <v>191</v>
      </c>
      <c r="B137" s="130"/>
      <c r="C137" s="130"/>
      <c r="M137" s="129" t="s">
        <v>191</v>
      </c>
      <c r="N137" s="130"/>
      <c r="O137" s="130"/>
      <c r="Y137" s="129" t="s">
        <v>191</v>
      </c>
      <c r="Z137" s="130"/>
      <c r="AA137" s="130"/>
    </row>
    <row r="138" spans="1:27">
      <c r="A138" s="131" t="s">
        <v>192</v>
      </c>
      <c r="B138" s="131" t="s">
        <v>193</v>
      </c>
      <c r="C138" s="132"/>
      <c r="M138" s="131" t="s">
        <v>192</v>
      </c>
      <c r="N138" s="131" t="s">
        <v>193</v>
      </c>
      <c r="O138" s="132"/>
      <c r="Y138" s="131" t="s">
        <v>192</v>
      </c>
      <c r="Z138" s="131" t="s">
        <v>193</v>
      </c>
      <c r="AA138" s="132"/>
    </row>
    <row r="139" spans="1:27">
      <c r="A139" s="132">
        <v>2</v>
      </c>
      <c r="B139" s="133">
        <f>IF(B134&gt;(B131*100+A139),INDEX(hero_data_info!$E:$E,MATCH(B131*100+A139,hero_data_info!$A:$A,0)),"")</f>
        <v>100311</v>
      </c>
      <c r="C139" s="132" t="str">
        <f>IF(B140="","",",")</f>
        <v/>
      </c>
      <c r="M139" s="132">
        <v>2</v>
      </c>
      <c r="N139" s="133">
        <f>IF(N134&gt;(N131*100+M139),INDEX(hero_data_info!$E:$E,MATCH(N131*100+M139,hero_data_info!$A:$A,0)),"")</f>
        <v>100411</v>
      </c>
      <c r="O139" s="132" t="str">
        <f>IF(N140="","",",")</f>
        <v/>
      </c>
      <c r="Y139" s="132">
        <v>2</v>
      </c>
      <c r="Z139" s="133">
        <f>IF(Z134&gt;(Z131*100+Y139),INDEX(hero_data_info!$E:$E,MATCH(Z131*100+Y139,hero_data_info!$A:$A,0)),"")</f>
        <v>100211</v>
      </c>
      <c r="AA139" s="132" t="str">
        <f>IF(Z140="","",",")</f>
        <v/>
      </c>
    </row>
    <row r="140" spans="1:27">
      <c r="A140" s="132">
        <v>8</v>
      </c>
      <c r="B140" s="133" t="str">
        <f>IF(B134&gt;(B131*100+A140),INDEX(hero_data_info!$E:$E,MATCH(B131*100+A140,hero_data_info!$A:$A,0)),"")</f>
        <v/>
      </c>
      <c r="C140" s="132" t="str">
        <f>IF(B141="","",",")</f>
        <v/>
      </c>
      <c r="M140" s="132">
        <v>8</v>
      </c>
      <c r="N140" s="133" t="str">
        <f>IF(N134&gt;(N131*100+M140),INDEX(hero_data_info!$E:$E,MATCH(N131*100+M140,hero_data_info!$A:$A,0)),"")</f>
        <v/>
      </c>
      <c r="O140" s="132" t="str">
        <f>IF(N141="","",",")</f>
        <v/>
      </c>
      <c r="Y140" s="132">
        <v>8</v>
      </c>
      <c r="Z140" s="133" t="str">
        <f>IF(Z134&gt;(Z131*100+Y140),INDEX(hero_data_info!$E:$E,MATCH(Z131*100+Y140,hero_data_info!$A:$A,0)),"")</f>
        <v/>
      </c>
      <c r="AA140" s="132" t="str">
        <f>IF(Z141="","",",")</f>
        <v/>
      </c>
    </row>
    <row r="141" spans="1:27">
      <c r="A141" s="132">
        <v>13</v>
      </c>
      <c r="B141" s="133" t="str">
        <f>IF(B134&gt;(B131*100+A141),INDEX(hero_data_info!$E:$E,MATCH(B131*100+A141,hero_data_info!$A:$A,0)),"")</f>
        <v/>
      </c>
      <c r="C141" s="132" t="str">
        <f>IF(B142="","",",")</f>
        <v/>
      </c>
      <c r="M141" s="132">
        <v>13</v>
      </c>
      <c r="N141" s="133" t="str">
        <f>IF(N134&gt;(N131*100+M141),INDEX(hero_data_info!$E:$E,MATCH(N131*100+M141,hero_data_info!$A:$A,0)),"")</f>
        <v/>
      </c>
      <c r="O141" s="132" t="str">
        <f>IF(N142="","",",")</f>
        <v/>
      </c>
      <c r="Y141" s="132">
        <v>13</v>
      </c>
      <c r="Z141" s="133" t="str">
        <f>IF(Z134&gt;(Z131*100+Y141),INDEX(hero_data_info!$E:$E,MATCH(Z131*100+Y141,hero_data_info!$A:$A,0)),"")</f>
        <v/>
      </c>
      <c r="AA141" s="132" t="str">
        <f>IF(Z142="","",",")</f>
        <v/>
      </c>
    </row>
    <row r="142" spans="1:27">
      <c r="A142" s="132">
        <v>18</v>
      </c>
      <c r="B142" s="133" t="str">
        <f>IF(B134&gt;(B131*100+A142),INDEX(hero_data_info!$E:$E,MATCH(B131*100+A142,hero_data_info!$A:$A,0)),"")</f>
        <v/>
      </c>
      <c r="C142" s="132"/>
      <c r="M142" s="132">
        <v>18</v>
      </c>
      <c r="N142" s="133" t="str">
        <f>IF(N134&gt;(N131*100+M142),INDEX(hero_data_info!$E:$E,MATCH(N131*100+M142,hero_data_info!$A:$A,0)),"")</f>
        <v/>
      </c>
      <c r="O142" s="132"/>
      <c r="Y142" s="132">
        <v>18</v>
      </c>
      <c r="Z142" s="133" t="str">
        <f>IF(Z134&gt;(Z131*100+Y142),INDEX(hero_data_info!$E:$E,MATCH(Z131*100+Y142,hero_data_info!$A:$A,0)),"")</f>
        <v/>
      </c>
      <c r="AA142" s="132"/>
    </row>
    <row r="151" spans="1:29">
      <c r="A151" s="134"/>
      <c r="B151" s="134"/>
      <c r="C151" s="134"/>
      <c r="E151" s="134"/>
      <c r="M151" s="134"/>
      <c r="N151" s="134"/>
      <c r="O151" s="134"/>
      <c r="Q151" s="134"/>
      <c r="Y151" s="134"/>
      <c r="Z151" s="134"/>
      <c r="AA151" s="134"/>
      <c r="AC151" s="134"/>
    </row>
    <row r="152" spans="1:29">
      <c r="A152" s="134"/>
      <c r="B152" s="134"/>
      <c r="C152" s="134"/>
      <c r="E152" s="134"/>
      <c r="M152" s="134"/>
      <c r="N152" s="134"/>
      <c r="O152" s="134"/>
      <c r="Q152" s="134"/>
      <c r="Y152" s="134"/>
      <c r="Z152" s="134"/>
      <c r="AA152" s="134"/>
      <c r="AC152" s="134"/>
    </row>
    <row r="153" spans="1:29">
      <c r="A153" s="134"/>
      <c r="B153" s="134"/>
      <c r="C153" s="134"/>
      <c r="E153" s="134"/>
      <c r="M153" s="134"/>
      <c r="N153" s="134"/>
      <c r="O153" s="134"/>
      <c r="Q153" s="134"/>
      <c r="Y153" s="134"/>
      <c r="Z153" s="134"/>
      <c r="AA153" s="134"/>
      <c r="AC153" s="134"/>
    </row>
    <row r="154" spans="1:29">
      <c r="A154" s="134"/>
      <c r="B154" s="134"/>
      <c r="C154" s="134"/>
      <c r="E154" s="134"/>
      <c r="M154" s="134"/>
      <c r="N154" s="134"/>
      <c r="O154" s="134"/>
      <c r="Q154" s="134"/>
      <c r="Y154" s="134"/>
      <c r="Z154" s="134"/>
      <c r="AA154" s="134"/>
      <c r="AC154" s="134"/>
    </row>
    <row r="155" spans="1:29">
      <c r="A155" s="134"/>
      <c r="B155" s="134"/>
      <c r="C155" s="134"/>
      <c r="E155" s="134"/>
      <c r="M155" s="134"/>
      <c r="N155" s="134"/>
      <c r="O155" s="134"/>
      <c r="Q155" s="134"/>
      <c r="Y155" s="134"/>
      <c r="Z155" s="134"/>
      <c r="AA155" s="134"/>
      <c r="AC155" s="134"/>
    </row>
    <row r="156" spans="1:29">
      <c r="A156" s="134"/>
      <c r="B156" s="134"/>
      <c r="C156" s="134"/>
      <c r="E156" s="134"/>
      <c r="M156" s="134"/>
      <c r="N156" s="134"/>
      <c r="O156" s="134"/>
      <c r="Q156" s="134"/>
      <c r="Y156" s="134"/>
      <c r="Z156" s="134"/>
      <c r="AA156" s="134"/>
      <c r="AC156" s="134"/>
    </row>
    <row r="157" spans="1:29">
      <c r="A157" s="134"/>
      <c r="B157" s="134"/>
      <c r="C157" s="134"/>
      <c r="E157" s="134"/>
      <c r="M157" s="134"/>
      <c r="N157" s="134"/>
      <c r="O157" s="134"/>
      <c r="Q157" s="134"/>
      <c r="Y157" s="134"/>
      <c r="Z157" s="134"/>
      <c r="AA157" s="134"/>
      <c r="AC157" s="134"/>
    </row>
    <row r="158" spans="1:29">
      <c r="A158" s="134"/>
      <c r="B158" s="134"/>
      <c r="C158" s="134"/>
      <c r="E158" s="134"/>
      <c r="M158" s="134"/>
      <c r="N158" s="134"/>
      <c r="O158" s="134"/>
      <c r="Q158" s="134"/>
      <c r="Y158" s="134"/>
      <c r="Z158" s="134"/>
      <c r="AA158" s="134"/>
      <c r="AC158" s="134"/>
    </row>
    <row r="159" spans="1:29">
      <c r="A159" s="134"/>
      <c r="B159" s="134"/>
      <c r="C159" s="134"/>
      <c r="E159" s="134"/>
      <c r="M159" s="134"/>
      <c r="N159" s="134"/>
      <c r="O159" s="134"/>
      <c r="Q159" s="134"/>
      <c r="Y159" s="134"/>
      <c r="Z159" s="134"/>
      <c r="AA159" s="134"/>
      <c r="AC159" s="134"/>
    </row>
    <row r="160" spans="1:29">
      <c r="A160" s="134"/>
      <c r="B160" s="134"/>
      <c r="C160" s="134"/>
      <c r="E160" s="134"/>
      <c r="M160" s="134"/>
      <c r="N160" s="134"/>
      <c r="O160" s="134"/>
      <c r="Q160" s="134"/>
      <c r="Y160" s="134"/>
      <c r="Z160" s="134"/>
      <c r="AA160" s="134"/>
      <c r="AC160" s="134"/>
    </row>
    <row r="161" spans="1:29">
      <c r="A161" s="134"/>
      <c r="B161" s="134"/>
      <c r="C161" s="134"/>
      <c r="E161" s="134"/>
      <c r="M161" s="134"/>
      <c r="N161" s="134"/>
      <c r="O161" s="134"/>
      <c r="Q161" s="134"/>
      <c r="Y161" s="134"/>
      <c r="Z161" s="134"/>
      <c r="AA161" s="134"/>
      <c r="AC161" s="134"/>
    </row>
    <row r="162" spans="1:29">
      <c r="A162" s="134"/>
      <c r="B162" s="134"/>
      <c r="C162" s="134"/>
      <c r="E162" s="134"/>
      <c r="M162" s="134"/>
      <c r="N162" s="134"/>
      <c r="O162" s="134"/>
      <c r="Q162" s="134"/>
      <c r="Y162" s="134"/>
      <c r="Z162" s="134"/>
      <c r="AA162" s="134"/>
      <c r="AC162" s="134"/>
    </row>
    <row r="163" spans="1:29">
      <c r="A163" s="134"/>
      <c r="B163" s="134"/>
      <c r="C163" s="134"/>
      <c r="E163" s="134"/>
      <c r="M163" s="134"/>
      <c r="N163" s="134"/>
      <c r="O163" s="134"/>
      <c r="Q163" s="134"/>
      <c r="Y163" s="134"/>
      <c r="Z163" s="134"/>
      <c r="AA163" s="134"/>
      <c r="AC163" s="134"/>
    </row>
    <row r="164" spans="1:29">
      <c r="A164" s="134"/>
      <c r="B164" s="134"/>
      <c r="C164" s="134"/>
      <c r="E164" s="134"/>
      <c r="M164" s="134"/>
      <c r="N164" s="134"/>
      <c r="O164" s="134"/>
      <c r="Q164" s="134"/>
      <c r="Y164" s="134"/>
      <c r="Z164" s="134"/>
      <c r="AA164" s="134"/>
      <c r="AC164" s="134"/>
    </row>
    <row r="165" spans="1:29">
      <c r="A165" s="134"/>
      <c r="B165" s="134"/>
      <c r="C165" s="134"/>
      <c r="E165" s="134"/>
      <c r="M165" s="134"/>
      <c r="N165" s="134"/>
      <c r="O165" s="134"/>
      <c r="Q165" s="134"/>
      <c r="Y165" s="134"/>
      <c r="Z165" s="134"/>
      <c r="AA165" s="134"/>
      <c r="AC165" s="134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F328" sqref="F328"/>
    </sheetView>
  </sheetViews>
  <sheetFormatPr defaultColWidth="9" defaultRowHeight="14.25"/>
  <sheetData>
    <row r="1" ht="16.5" spans="1:9">
      <c r="A1" s="49" t="s">
        <v>29</v>
      </c>
      <c r="B1" s="49"/>
      <c r="C1" s="49"/>
      <c r="D1" s="49"/>
      <c r="E1" s="49"/>
      <c r="F1" s="49"/>
      <c r="G1" s="49"/>
      <c r="H1" s="49"/>
      <c r="I1" s="49"/>
    </row>
    <row r="2" ht="16.5" spans="1:10">
      <c r="A2" s="66" t="s">
        <v>194</v>
      </c>
      <c r="B2" s="66" t="s">
        <v>194</v>
      </c>
      <c r="C2" s="66" t="s">
        <v>194</v>
      </c>
      <c r="D2" s="66" t="s">
        <v>194</v>
      </c>
      <c r="E2" s="66" t="s">
        <v>194</v>
      </c>
      <c r="F2" s="66" t="s">
        <v>194</v>
      </c>
      <c r="G2" s="66" t="s">
        <v>194</v>
      </c>
      <c r="H2" s="66" t="s">
        <v>194</v>
      </c>
      <c r="I2" s="66" t="s">
        <v>194</v>
      </c>
      <c r="J2" s="37" t="s">
        <v>195</v>
      </c>
    </row>
    <row r="3" ht="16.5" spans="1:10">
      <c r="A3" s="69" t="s">
        <v>29</v>
      </c>
      <c r="B3" s="69" t="s">
        <v>196</v>
      </c>
      <c r="C3" s="69" t="s">
        <v>197</v>
      </c>
      <c r="D3" s="69" t="s">
        <v>198</v>
      </c>
      <c r="E3" s="69" t="s">
        <v>199</v>
      </c>
      <c r="F3" s="69" t="s">
        <v>198</v>
      </c>
      <c r="G3" s="69" t="s">
        <v>199</v>
      </c>
      <c r="H3" s="69" t="s">
        <v>198</v>
      </c>
      <c r="I3" s="69" t="s">
        <v>199</v>
      </c>
      <c r="J3" s="122" t="s">
        <v>200</v>
      </c>
    </row>
    <row r="4" ht="16.5" spans="1:10">
      <c r="A4" s="73" t="s">
        <v>201</v>
      </c>
      <c r="B4" s="73" t="s">
        <v>201</v>
      </c>
      <c r="C4" s="73" t="s">
        <v>201</v>
      </c>
      <c r="D4" s="73" t="s">
        <v>201</v>
      </c>
      <c r="E4" s="73" t="s">
        <v>201</v>
      </c>
      <c r="F4" s="73" t="s">
        <v>201</v>
      </c>
      <c r="G4" s="73" t="s">
        <v>201</v>
      </c>
      <c r="H4" s="73" t="s">
        <v>201</v>
      </c>
      <c r="I4" s="73" t="s">
        <v>201</v>
      </c>
      <c r="J4" s="41" t="s">
        <v>202</v>
      </c>
    </row>
    <row r="5" ht="16.5" spans="1:10">
      <c r="A5" s="73" t="s">
        <v>29</v>
      </c>
      <c r="B5" s="73" t="s">
        <v>175</v>
      </c>
      <c r="C5" s="73" t="s">
        <v>203</v>
      </c>
      <c r="D5" s="73" t="s">
        <v>204</v>
      </c>
      <c r="E5" s="73" t="s">
        <v>205</v>
      </c>
      <c r="F5" s="73" t="s">
        <v>206</v>
      </c>
      <c r="G5" s="73" t="s">
        <v>207</v>
      </c>
      <c r="H5" s="73" t="s">
        <v>208</v>
      </c>
      <c r="I5" s="73" t="s">
        <v>209</v>
      </c>
      <c r="J5" s="41" t="s">
        <v>210</v>
      </c>
    </row>
    <row r="6" spans="1:10">
      <c r="A6" s="60">
        <v>1</v>
      </c>
      <c r="B6" s="60">
        <v>1</v>
      </c>
      <c r="C6" s="60">
        <v>2</v>
      </c>
      <c r="D6" s="60">
        <v>26</v>
      </c>
      <c r="E6" s="60">
        <v>300</v>
      </c>
      <c r="F6" s="60">
        <v>27</v>
      </c>
      <c r="G6" s="60">
        <v>300</v>
      </c>
      <c r="H6" s="60"/>
      <c r="I6" s="60"/>
      <c r="J6" t="s">
        <v>211</v>
      </c>
    </row>
    <row r="7" spans="1:10">
      <c r="A7" s="60">
        <v>2</v>
      </c>
      <c r="B7" s="60">
        <v>1</v>
      </c>
      <c r="C7" s="60">
        <v>3</v>
      </c>
      <c r="D7" s="60">
        <v>26</v>
      </c>
      <c r="E7" s="60">
        <v>500</v>
      </c>
      <c r="F7" s="60">
        <v>27</v>
      </c>
      <c r="G7" s="60">
        <v>500</v>
      </c>
      <c r="H7" s="60"/>
      <c r="I7" s="60"/>
      <c r="J7" t="s">
        <v>212</v>
      </c>
    </row>
    <row r="8" spans="1:10">
      <c r="A8" s="60">
        <v>3</v>
      </c>
      <c r="B8" s="60">
        <v>1</v>
      </c>
      <c r="C8" s="60">
        <v>4</v>
      </c>
      <c r="D8" s="60">
        <v>26</v>
      </c>
      <c r="E8" s="60">
        <v>1000</v>
      </c>
      <c r="F8" s="60">
        <v>27</v>
      </c>
      <c r="G8" s="60">
        <v>1000</v>
      </c>
      <c r="H8" s="60"/>
      <c r="I8" s="60"/>
      <c r="J8" t="s">
        <v>213</v>
      </c>
    </row>
    <row r="9" spans="1:10">
      <c r="A9" s="60">
        <v>4</v>
      </c>
      <c r="B9" s="60">
        <v>1</v>
      </c>
      <c r="C9" s="60">
        <v>5</v>
      </c>
      <c r="D9" s="60">
        <v>26</v>
      </c>
      <c r="E9" s="60">
        <v>1500</v>
      </c>
      <c r="F9" s="60">
        <v>27</v>
      </c>
      <c r="G9" s="60">
        <v>1500</v>
      </c>
      <c r="H9" s="60">
        <v>20</v>
      </c>
      <c r="I9" s="60">
        <v>500</v>
      </c>
      <c r="J9" t="s">
        <v>214</v>
      </c>
    </row>
    <row r="10" spans="1:10">
      <c r="A10" s="60">
        <v>5</v>
      </c>
      <c r="B10" s="60">
        <v>2</v>
      </c>
      <c r="C10" s="60">
        <v>2</v>
      </c>
      <c r="D10" s="60">
        <v>26</v>
      </c>
      <c r="E10" s="60">
        <v>300</v>
      </c>
      <c r="F10" s="60">
        <v>27</v>
      </c>
      <c r="G10" s="60">
        <v>300</v>
      </c>
      <c r="H10" s="60"/>
      <c r="I10" s="60"/>
      <c r="J10" t="s">
        <v>215</v>
      </c>
    </row>
    <row r="11" spans="1:10">
      <c r="A11" s="60">
        <v>6</v>
      </c>
      <c r="B11" s="60">
        <v>2</v>
      </c>
      <c r="C11" s="60">
        <v>3</v>
      </c>
      <c r="D11" s="60">
        <v>26</v>
      </c>
      <c r="E11" s="60">
        <v>500</v>
      </c>
      <c r="F11" s="60">
        <v>27</v>
      </c>
      <c r="G11" s="60">
        <v>500</v>
      </c>
      <c r="H11" s="60"/>
      <c r="I11" s="60"/>
      <c r="J11" t="s">
        <v>216</v>
      </c>
    </row>
    <row r="12" spans="1:10">
      <c r="A12" s="60">
        <v>7</v>
      </c>
      <c r="B12" s="60">
        <v>2</v>
      </c>
      <c r="C12" s="60">
        <v>4</v>
      </c>
      <c r="D12" s="60">
        <v>26</v>
      </c>
      <c r="E12" s="60">
        <v>1000</v>
      </c>
      <c r="F12" s="60">
        <v>27</v>
      </c>
      <c r="G12" s="60">
        <v>1000</v>
      </c>
      <c r="H12" s="60"/>
      <c r="I12" s="60"/>
      <c r="J12" t="s">
        <v>217</v>
      </c>
    </row>
    <row r="13" spans="1:10">
      <c r="A13" s="60">
        <v>8</v>
      </c>
      <c r="B13" s="60">
        <v>2</v>
      </c>
      <c r="C13" s="60">
        <v>5</v>
      </c>
      <c r="D13" s="60">
        <v>26</v>
      </c>
      <c r="E13" s="60">
        <v>1500</v>
      </c>
      <c r="F13" s="60">
        <v>27</v>
      </c>
      <c r="G13" s="60">
        <v>1500</v>
      </c>
      <c r="H13" s="60">
        <v>25</v>
      </c>
      <c r="I13" s="60">
        <v>500</v>
      </c>
      <c r="J13" t="s">
        <v>218</v>
      </c>
    </row>
    <row r="14" spans="1:10">
      <c r="A14" s="60">
        <v>9</v>
      </c>
      <c r="B14" s="60">
        <v>3</v>
      </c>
      <c r="C14" s="60">
        <v>2</v>
      </c>
      <c r="D14" s="60">
        <v>26</v>
      </c>
      <c r="E14" s="60">
        <v>300</v>
      </c>
      <c r="F14" s="60">
        <v>27</v>
      </c>
      <c r="G14" s="60">
        <v>300</v>
      </c>
      <c r="H14" s="60"/>
      <c r="I14" s="60"/>
      <c r="J14" t="s">
        <v>219</v>
      </c>
    </row>
    <row r="15" spans="1:10">
      <c r="A15" s="60">
        <v>10</v>
      </c>
      <c r="B15" s="60">
        <v>3</v>
      </c>
      <c r="C15" s="60">
        <v>3</v>
      </c>
      <c r="D15" s="60">
        <v>26</v>
      </c>
      <c r="E15" s="60">
        <v>500</v>
      </c>
      <c r="F15" s="60">
        <v>27</v>
      </c>
      <c r="G15" s="60">
        <v>500</v>
      </c>
      <c r="H15" s="60"/>
      <c r="I15" s="60"/>
      <c r="J15" t="s">
        <v>220</v>
      </c>
    </row>
    <row r="16" spans="1:10">
      <c r="A16" s="60">
        <v>11</v>
      </c>
      <c r="B16" s="60">
        <v>3</v>
      </c>
      <c r="C16" s="60">
        <v>4</v>
      </c>
      <c r="D16" s="60">
        <v>26</v>
      </c>
      <c r="E16" s="60">
        <v>1000</v>
      </c>
      <c r="F16" s="60">
        <v>27</v>
      </c>
      <c r="G16" s="60">
        <v>1000</v>
      </c>
      <c r="H16" s="60"/>
      <c r="I16" s="60"/>
      <c r="J16" t="s">
        <v>221</v>
      </c>
    </row>
    <row r="17" spans="1:10">
      <c r="A17" s="60">
        <v>12</v>
      </c>
      <c r="B17" s="60">
        <v>3</v>
      </c>
      <c r="C17" s="60">
        <v>5</v>
      </c>
      <c r="D17" s="60">
        <v>26</v>
      </c>
      <c r="E17" s="60">
        <v>1500</v>
      </c>
      <c r="F17" s="60">
        <v>27</v>
      </c>
      <c r="G17" s="60">
        <v>1500</v>
      </c>
      <c r="H17" s="60">
        <v>19</v>
      </c>
      <c r="I17" s="60">
        <v>500</v>
      </c>
      <c r="J17" t="s">
        <v>222</v>
      </c>
    </row>
    <row r="18" spans="1:10">
      <c r="A18" s="60">
        <v>13</v>
      </c>
      <c r="B18" s="60">
        <v>4</v>
      </c>
      <c r="C18" s="60">
        <v>1</v>
      </c>
      <c r="D18" s="60">
        <v>26</v>
      </c>
      <c r="E18" s="60">
        <v>300</v>
      </c>
      <c r="F18" s="60">
        <v>27</v>
      </c>
      <c r="G18" s="60">
        <v>300</v>
      </c>
      <c r="H18" s="60"/>
      <c r="I18" s="60"/>
      <c r="J18" t="s">
        <v>223</v>
      </c>
    </row>
    <row r="19" spans="1:10">
      <c r="A19" s="60">
        <v>14</v>
      </c>
      <c r="B19" s="60">
        <v>4</v>
      </c>
      <c r="C19" s="60">
        <v>2</v>
      </c>
      <c r="D19" s="60">
        <v>26</v>
      </c>
      <c r="E19" s="60">
        <v>500</v>
      </c>
      <c r="F19" s="60">
        <v>27</v>
      </c>
      <c r="G19" s="60">
        <v>500</v>
      </c>
      <c r="H19" s="60"/>
      <c r="I19" s="60"/>
      <c r="J19" t="s">
        <v>224</v>
      </c>
    </row>
    <row r="20" spans="1:10">
      <c r="A20" s="60">
        <v>15</v>
      </c>
      <c r="B20" s="60">
        <v>4</v>
      </c>
      <c r="C20" s="60">
        <v>3</v>
      </c>
      <c r="D20" s="60">
        <v>26</v>
      </c>
      <c r="E20" s="60">
        <v>1000</v>
      </c>
      <c r="F20" s="60">
        <v>27</v>
      </c>
      <c r="G20" s="60">
        <v>1000</v>
      </c>
      <c r="H20" s="60"/>
      <c r="I20" s="60"/>
      <c r="J20" t="s">
        <v>225</v>
      </c>
    </row>
    <row r="21" spans="1:10">
      <c r="A21" s="60">
        <v>16</v>
      </c>
      <c r="B21" s="60">
        <v>4</v>
      </c>
      <c r="C21" s="60">
        <v>4</v>
      </c>
      <c r="D21" s="60">
        <v>26</v>
      </c>
      <c r="E21" s="60">
        <v>1500</v>
      </c>
      <c r="F21" s="60">
        <v>27</v>
      </c>
      <c r="G21" s="60">
        <v>1500</v>
      </c>
      <c r="H21" s="60"/>
      <c r="I21" s="60"/>
      <c r="J21" t="s">
        <v>226</v>
      </c>
    </row>
    <row r="22" spans="1:10">
      <c r="A22" s="60">
        <v>17</v>
      </c>
      <c r="B22" s="60">
        <v>4</v>
      </c>
      <c r="C22" s="60">
        <v>5</v>
      </c>
      <c r="D22" s="60">
        <v>26</v>
      </c>
      <c r="E22" s="60">
        <v>2000</v>
      </c>
      <c r="F22" s="60">
        <v>27</v>
      </c>
      <c r="G22" s="60">
        <v>2000</v>
      </c>
      <c r="H22" s="60">
        <v>38</v>
      </c>
      <c r="I22" s="60">
        <v>500</v>
      </c>
      <c r="J22" t="s">
        <v>227</v>
      </c>
    </row>
    <row r="23" spans="1:10">
      <c r="A23" s="60">
        <v>18</v>
      </c>
      <c r="B23" s="60">
        <v>5</v>
      </c>
      <c r="C23" s="60">
        <v>1</v>
      </c>
      <c r="D23" s="60">
        <v>26</v>
      </c>
      <c r="E23" s="60">
        <v>300</v>
      </c>
      <c r="F23" s="60">
        <v>27</v>
      </c>
      <c r="G23" s="60">
        <v>300</v>
      </c>
      <c r="H23" s="60"/>
      <c r="I23" s="60"/>
      <c r="J23" t="s">
        <v>228</v>
      </c>
    </row>
    <row r="24" spans="1:10">
      <c r="A24" s="60">
        <v>19</v>
      </c>
      <c r="B24" s="60">
        <v>5</v>
      </c>
      <c r="C24" s="60">
        <v>2</v>
      </c>
      <c r="D24" s="60">
        <v>26</v>
      </c>
      <c r="E24" s="60">
        <v>500</v>
      </c>
      <c r="F24" s="60">
        <v>27</v>
      </c>
      <c r="G24" s="60">
        <v>500</v>
      </c>
      <c r="H24" s="60"/>
      <c r="I24" s="60"/>
      <c r="J24" t="s">
        <v>229</v>
      </c>
    </row>
    <row r="25" spans="1:10">
      <c r="A25" s="60">
        <v>20</v>
      </c>
      <c r="B25" s="60">
        <v>5</v>
      </c>
      <c r="C25" s="60">
        <v>3</v>
      </c>
      <c r="D25" s="60">
        <v>26</v>
      </c>
      <c r="E25" s="60">
        <v>1000</v>
      </c>
      <c r="F25" s="60">
        <v>27</v>
      </c>
      <c r="G25" s="60">
        <v>1000</v>
      </c>
      <c r="H25" s="60"/>
      <c r="I25" s="60"/>
      <c r="J25" t="s">
        <v>230</v>
      </c>
    </row>
    <row r="26" spans="1:10">
      <c r="A26" s="60">
        <v>21</v>
      </c>
      <c r="B26" s="60">
        <v>5</v>
      </c>
      <c r="C26" s="60">
        <v>4</v>
      </c>
      <c r="D26" s="60">
        <v>26</v>
      </c>
      <c r="E26" s="60">
        <v>1500</v>
      </c>
      <c r="F26" s="60">
        <v>27</v>
      </c>
      <c r="G26" s="60">
        <v>1500</v>
      </c>
      <c r="H26" s="60"/>
      <c r="I26" s="60"/>
      <c r="J26" t="s">
        <v>231</v>
      </c>
    </row>
    <row r="27" spans="1:10">
      <c r="A27" s="60">
        <v>22</v>
      </c>
      <c r="B27" s="60">
        <v>5</v>
      </c>
      <c r="C27" s="60">
        <v>5</v>
      </c>
      <c r="D27" s="60">
        <v>26</v>
      </c>
      <c r="E27" s="60">
        <v>2000</v>
      </c>
      <c r="F27" s="60">
        <v>27</v>
      </c>
      <c r="G27" s="60">
        <v>2000</v>
      </c>
      <c r="H27" s="60">
        <v>32</v>
      </c>
      <c r="I27" s="60">
        <v>500</v>
      </c>
      <c r="J27" t="s">
        <v>232</v>
      </c>
    </row>
    <row r="28" spans="1:10">
      <c r="A28" s="60">
        <v>23</v>
      </c>
      <c r="B28" s="60">
        <v>0</v>
      </c>
      <c r="C28" s="60">
        <v>1</v>
      </c>
      <c r="D28" s="60">
        <v>26</v>
      </c>
      <c r="E28" s="60">
        <v>600</v>
      </c>
      <c r="F28" s="60">
        <v>27</v>
      </c>
      <c r="G28" s="60">
        <v>600</v>
      </c>
      <c r="H28" s="60"/>
      <c r="I28" s="60"/>
      <c r="J28" t="s">
        <v>233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2022-02-17T03:11:42Z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9F2BF900816C4C9CB21C6B7BA6AF4618</vt:lpwstr>
  </property>
</Properties>
</file>