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PythonProjects\Turn-basedBattleSimuBook\"/>
    </mc:Choice>
  </mc:AlternateContent>
  <bookViews>
    <workbookView xWindow="6135" yWindow="4815" windowWidth="24345" windowHeight="14520" activeTab="8"/>
  </bookViews>
  <sheets>
    <sheet name="Test" sheetId="2" r:id="rId1"/>
    <sheet name="input" sheetId="3" state="hidden" r:id="rId2"/>
    <sheet name="hero_info" sheetId="4" r:id="rId3"/>
    <sheet name="hero_star_info" sheetId="6" r:id="rId4"/>
    <sheet name="hero_data_info" sheetId="5" r:id="rId5"/>
    <sheet name="属性计算" sheetId="7" state="hidden" r:id="rId6"/>
    <sheet name="属性对应量表位置" sheetId="8" state="hidden" r:id="rId7"/>
    <sheet name="Contents" sheetId="11" r:id="rId8"/>
    <sheet name="Info" sheetId="10" r:id="rId9"/>
  </sheets>
  <definedNames>
    <definedName name="body_attr" comment="标准人体属性占比" localSheetId="4">#REF!</definedName>
    <definedName name="body_attr" comment="标准人体属性占比" localSheetId="3">#REF!</definedName>
    <definedName name="body_attr" comment="标准人体属性占比">#REF!</definedName>
    <definedName name="body_lv" comment="参考等级" localSheetId="4">#REF!</definedName>
    <definedName name="body_lv" comment="参考等级" localSheetId="3">#REF!</definedName>
    <definedName name="body_lv" comment="参考等级">#REF!</definedName>
    <definedName name="PARAM_ADD_ATT" comment="攻击成长增量参数" localSheetId="4">#REF!</definedName>
    <definedName name="PARAM_ADD_ATT" comment="攻击成长增量参数" localSheetId="3">#REF!</definedName>
    <definedName name="PARAM_ADD_ATT" comment="攻击成长增量参数">#REF!</definedName>
    <definedName name="PARAM_ADD_DEF" comment="物防成长增量参数" localSheetId="4">#REF!</definedName>
    <definedName name="PARAM_ADD_DEF" comment="物防成长增量参数" localSheetId="3">#REF!</definedName>
    <definedName name="PARAM_ADD_DEF" comment="物防成长增量参数">#REF!</definedName>
    <definedName name="PARAM_ADD_DEF_K" comment="物防转吸收常数K" localSheetId="4">#REF!</definedName>
    <definedName name="PARAM_ADD_DEF_K" comment="物防转吸收常数K" localSheetId="3">#REF!</definedName>
    <definedName name="PARAM_ADD_DEF_K" comment="物防转吸收常数K">#REF!</definedName>
    <definedName name="PARAM_ADD_HP" comment="生命成长增量参数" localSheetId="4">#REF!</definedName>
    <definedName name="PARAM_ADD_HP" comment="生命成长增量参数" localSheetId="3">#REF!</definedName>
    <definedName name="PARAM_ADD_HP" comment="生命成长增量参数">#REF!</definedName>
    <definedName name="PARAM_ADD_MDEF" comment="魔防成长增量参数" localSheetId="4">#REF!</definedName>
    <definedName name="PARAM_ADD_MDEF" comment="魔防成长增量参数" localSheetId="3">#REF!</definedName>
    <definedName name="PARAM_ADD_MDEF" comment="魔防成长增量参数">#REF!</definedName>
    <definedName name="PARAM_ADD_MDEF_K" comment="魔防转吸收常数K" localSheetId="4">#REF!</definedName>
    <definedName name="PARAM_ADD_MDEF_K" comment="魔防转吸收常数K" localSheetId="3">#REF!</definedName>
    <definedName name="PARAM_ADD_MDEF_K" comment="魔防转吸收常数K">#REF!</definedName>
    <definedName name="pro_att_add" comment="攻击增量" localSheetId="4">#REF!</definedName>
    <definedName name="pro_att_add" comment="攻击增量" localSheetId="3">#REF!</definedName>
    <definedName name="pro_att_add" comment="攻击增量">#REF!</definedName>
    <definedName name="pro_att_add_param" comment="攻击增量参数" localSheetId="4">#REF!</definedName>
    <definedName name="pro_att_add_param" comment="攻击增量参数" localSheetId="3">#REF!</definedName>
    <definedName name="pro_att_add_param" comment="攻击增量参数">#REF!</definedName>
    <definedName name="pro_att_base" comment="攻击基值" localSheetId="4">#REF!</definedName>
    <definedName name="pro_att_base" comment="攻击基值" localSheetId="3">#REF!</definedName>
    <definedName name="pro_att_base" comment="攻击基值">#REF!</definedName>
    <definedName name="pro_crit_add" comment="暴击增量" localSheetId="4">#REF!</definedName>
    <definedName name="pro_crit_add" comment="暴击增量" localSheetId="3">#REF!</definedName>
    <definedName name="pro_crit_add" comment="暴击增量">#REF!</definedName>
    <definedName name="pro_crit_add_param" comment="暴击增量参数" localSheetId="4">#REF!</definedName>
    <definedName name="pro_crit_add_param" comment="暴击增量参数" localSheetId="3">#REF!</definedName>
    <definedName name="pro_crit_add_param" comment="暴击增量参数">#REF!</definedName>
    <definedName name="pro_crit_base" comment="暴击基值" localSheetId="4">#REF!</definedName>
    <definedName name="pro_crit_base" comment="暴击基值" localSheetId="3">#REF!</definedName>
    <definedName name="pro_crit_base" comment="暴击基值">#REF!</definedName>
    <definedName name="pro_def_add" comment="防御增量" localSheetId="4">#REF!</definedName>
    <definedName name="pro_def_add" comment="防御增量" localSheetId="3">#REF!</definedName>
    <definedName name="pro_def_add" comment="防御增量">#REF!</definedName>
    <definedName name="pro_def_add_param" comment="防御增量参数" localSheetId="4">#REF!</definedName>
    <definedName name="pro_def_add_param" comment="防御增量参数" localSheetId="3">#REF!</definedName>
    <definedName name="pro_def_add_param" comment="防御增量参数">#REF!</definedName>
    <definedName name="pro_def_base" comment="防御基值" localSheetId="4">#REF!</definedName>
    <definedName name="pro_def_base" comment="防御基值" localSheetId="3">#REF!</definedName>
    <definedName name="pro_def_base" comment="防御基值">#REF!</definedName>
    <definedName name="pro_dodge_add" comment="闪避增量" localSheetId="4">#REF!</definedName>
    <definedName name="pro_dodge_add" comment="闪避增量" localSheetId="3">#REF!</definedName>
    <definedName name="pro_dodge_add" comment="闪避增量">#REF!</definedName>
    <definedName name="pro_dodge_add_param" comment="闪避增量参数" localSheetId="4">#REF!</definedName>
    <definedName name="pro_dodge_add_param" comment="闪避增量参数" localSheetId="3">#REF!</definedName>
    <definedName name="pro_dodge_add_param" comment="闪避增量参数">#REF!</definedName>
    <definedName name="pro_dodge_base" comment="闪避基值" localSheetId="4">#REF!</definedName>
    <definedName name="pro_dodge_base" comment="闪避基值" localSheetId="3">#REF!</definedName>
    <definedName name="pro_dodge_base" comment="闪避基值">#REF!</definedName>
    <definedName name="pro_hit_add" comment="命中增量" localSheetId="4">#REF!</definedName>
    <definedName name="pro_hit_add" comment="命中增量" localSheetId="3">#REF!</definedName>
    <definedName name="pro_hit_add" comment="命中增量">#REF!</definedName>
    <definedName name="pro_hit_add_param" comment="命中增量参数" localSheetId="4">#REF!</definedName>
    <definedName name="pro_hit_add_param" comment="命中增量参数" localSheetId="3">#REF!</definedName>
    <definedName name="pro_hit_add_param" comment="命中增量参数">#REF!</definedName>
    <definedName name="pro_hit_base" comment="命中基值" localSheetId="4">#REF!</definedName>
    <definedName name="pro_hit_base" comment="命中基值" localSheetId="3">#REF!</definedName>
    <definedName name="pro_hit_base" comment="命中基值">#REF!</definedName>
    <definedName name="pro_hp_add" comment="生命增量" localSheetId="4">#REF!</definedName>
    <definedName name="pro_hp_add" comment="生命增量" localSheetId="3">#REF!</definedName>
    <definedName name="pro_hp_add" comment="生命增量">#REF!</definedName>
    <definedName name="pro_hp_add_param" comment="生命增量参数" localSheetId="4">#REF!</definedName>
    <definedName name="pro_hp_add_param" comment="生命增量参数" localSheetId="3">#REF!</definedName>
    <definedName name="pro_hp_add_param" comment="生命增量参数">#REF!</definedName>
    <definedName name="pro_hp_base" comment="生命基值" localSheetId="4">#REF!</definedName>
    <definedName name="pro_hp_base" comment="生命基值" localSheetId="3">#REF!</definedName>
    <definedName name="pro_hp_base" comment="生命基值">#REF!</definedName>
    <definedName name="pro_rcrit_add" comment="抗暴增量" localSheetId="4">#REF!</definedName>
    <definedName name="pro_rcrit_add" comment="抗暴增量" localSheetId="3">#REF!</definedName>
    <definedName name="pro_rcrit_add" comment="抗暴增量">#REF!</definedName>
    <definedName name="pro_rcrit_add_param" comment="抗暴增量参数" localSheetId="4">#REF!</definedName>
    <definedName name="pro_rcrit_add_param" comment="抗暴增量参数" localSheetId="3">#REF!</definedName>
    <definedName name="pro_rcrit_add_param" comment="抗暴增量参数">#REF!</definedName>
    <definedName name="pro_rcrit_base" comment="抗暴基值" localSheetId="4">#REF!</definedName>
    <definedName name="pro_rcrit_base" comment="抗暴基值" localSheetId="3">#REF!</definedName>
    <definedName name="pro_rcrit_base" comment="抗暴基值">#REF!</definedName>
    <definedName name="pro_speed_lv_add" comment="攻速增量" localSheetId="4">#REF!</definedName>
    <definedName name="pro_speed_lv_add" comment="攻速增量" localSheetId="3">#REF!</definedName>
    <definedName name="pro_speed_lv_add" comment="攻速增量">#REF!</definedName>
    <definedName name="pro_speed_lv_add_param" comment="攻速增量参数" localSheetId="4">#REF!</definedName>
    <definedName name="pro_speed_lv_add_param" comment="攻速增量参数" localSheetId="3">#REF!</definedName>
    <definedName name="pro_speed_lv_add_param" comment="攻速增量参数">#REF!</definedName>
    <definedName name="pro_speed_lv_base" comment="攻速基值" localSheetId="4">#REF!</definedName>
    <definedName name="pro_speed_lv_base" comment="攻速基值" localSheetId="3">#REF!</definedName>
    <definedName name="pro_speed_lv_base" comment="攻速基值">#REF!</definedName>
    <definedName name="skill" comment="标准人体属性占比" localSheetId="4">#REF!</definedName>
    <definedName name="skill" comment="标准人体属性占比" localSheetId="3">#REF!</definedName>
    <definedName name="skill" comment="标准人体属性占比">#REF!</definedName>
    <definedName name="test" localSheetId="4">#REF!</definedName>
    <definedName name="test" localSheetId="3">#REF!</definedName>
    <definedName name="test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" l="1"/>
  <c r="D1" i="2"/>
  <c r="E1" i="2"/>
  <c r="F1" i="2"/>
  <c r="B1" i="2"/>
  <c r="A1" i="2"/>
  <c r="G13" i="2" l="1"/>
  <c r="F13" i="2"/>
  <c r="E13" i="2"/>
  <c r="D13" i="2"/>
  <c r="C13" i="2"/>
  <c r="G33" i="2"/>
  <c r="F33" i="2"/>
  <c r="E33" i="2"/>
  <c r="D33" i="2"/>
  <c r="C33" i="2"/>
  <c r="O33" i="2"/>
  <c r="N33" i="2"/>
  <c r="M33" i="2"/>
  <c r="L33" i="2"/>
  <c r="K33" i="2"/>
  <c r="O13" i="2"/>
  <c r="N13" i="2"/>
  <c r="M13" i="2"/>
  <c r="L13" i="2"/>
  <c r="K13" i="2"/>
  <c r="O73" i="2"/>
  <c r="N73" i="2"/>
  <c r="M73" i="2"/>
  <c r="L73" i="2"/>
  <c r="K73" i="2"/>
  <c r="O59" i="2"/>
  <c r="O58" i="2"/>
  <c r="G73" i="2" l="1"/>
  <c r="F73" i="2"/>
  <c r="E73" i="2"/>
  <c r="D73" i="2"/>
  <c r="C73" i="2"/>
  <c r="O53" i="2" l="1"/>
  <c r="N53" i="2"/>
  <c r="M53" i="2"/>
  <c r="L53" i="2"/>
  <c r="K53" i="2"/>
  <c r="Q70" i="3" l="1"/>
  <c r="I70" i="3"/>
  <c r="A70" i="3"/>
  <c r="I50" i="3"/>
  <c r="A50" i="3"/>
  <c r="Q30" i="3"/>
  <c r="I30" i="3"/>
  <c r="A30" i="3"/>
  <c r="I10" i="3"/>
  <c r="A10" i="3"/>
  <c r="W73" i="2" l="1"/>
  <c r="V73" i="2"/>
  <c r="U73" i="2"/>
  <c r="T73" i="2"/>
  <c r="S73" i="2"/>
  <c r="G53" i="2"/>
  <c r="F53" i="2"/>
  <c r="E53" i="2"/>
  <c r="D53" i="2"/>
  <c r="C53" i="2"/>
  <c r="W33" i="2"/>
  <c r="V33" i="2"/>
  <c r="U33" i="2"/>
  <c r="T33" i="2"/>
  <c r="S33" i="2"/>
  <c r="U85" i="7"/>
  <c r="U84" i="7"/>
  <c r="U83" i="7"/>
  <c r="M85" i="7"/>
  <c r="M84" i="7"/>
  <c r="M83" i="7"/>
  <c r="E85" i="7"/>
  <c r="E84" i="7"/>
  <c r="E83" i="7"/>
  <c r="E65" i="7"/>
  <c r="E64" i="7"/>
  <c r="E63" i="7"/>
  <c r="M65" i="7"/>
  <c r="M64" i="7"/>
  <c r="M63" i="7"/>
  <c r="M62" i="7"/>
  <c r="U45" i="7"/>
  <c r="U44" i="7"/>
  <c r="U43" i="7"/>
  <c r="M45" i="7"/>
  <c r="M44" i="7"/>
  <c r="M43" i="7"/>
  <c r="M42" i="7"/>
  <c r="M41" i="7"/>
  <c r="M40" i="7"/>
  <c r="M39" i="7"/>
  <c r="M38" i="7"/>
  <c r="M37" i="7"/>
  <c r="M36" i="7"/>
  <c r="E45" i="7"/>
  <c r="E44" i="7"/>
  <c r="E43" i="7"/>
  <c r="E42" i="7"/>
  <c r="E41" i="7"/>
  <c r="E40" i="7"/>
  <c r="E39" i="7"/>
  <c r="E38" i="7"/>
  <c r="E37" i="7"/>
  <c r="E36" i="7"/>
  <c r="M25" i="7"/>
  <c r="M24" i="7"/>
  <c r="M23" i="7"/>
  <c r="M22" i="7"/>
  <c r="M21" i="7"/>
  <c r="M20" i="7"/>
  <c r="M19" i="7"/>
  <c r="M18" i="7"/>
  <c r="M17" i="7"/>
  <c r="M16" i="7"/>
  <c r="E25" i="7"/>
  <c r="E24" i="7"/>
  <c r="E23" i="7"/>
  <c r="E22" i="7"/>
  <c r="E21" i="7"/>
  <c r="E17" i="7"/>
  <c r="E18" i="7"/>
  <c r="E19" i="7"/>
  <c r="E20" i="7"/>
  <c r="E16" i="7"/>
  <c r="J54" i="7" l="1"/>
  <c r="J53" i="7"/>
  <c r="J52" i="7"/>
  <c r="J51" i="7"/>
  <c r="O65" i="7"/>
  <c r="L65" i="7" s="1"/>
  <c r="I65" i="7"/>
  <c r="P65" i="7" s="1"/>
  <c r="O64" i="7"/>
  <c r="L64" i="7" s="1"/>
  <c r="I64" i="7"/>
  <c r="P64" i="7" s="1"/>
  <c r="P63" i="7"/>
  <c r="O63" i="7"/>
  <c r="L63" i="7" s="1"/>
  <c r="N63" i="7"/>
  <c r="K63" i="7"/>
  <c r="I62" i="7"/>
  <c r="P62" i="7" s="1"/>
  <c r="P61" i="7"/>
  <c r="O61" i="7"/>
  <c r="L61" i="7" s="1"/>
  <c r="N61" i="7"/>
  <c r="K61" i="7" s="1"/>
  <c r="I61" i="7"/>
  <c r="P60" i="7"/>
  <c r="O60" i="7"/>
  <c r="L60" i="7" s="1"/>
  <c r="N60" i="7"/>
  <c r="I60" i="7"/>
  <c r="P59" i="7"/>
  <c r="O59" i="7"/>
  <c r="L59" i="7" s="1"/>
  <c r="N59" i="7"/>
  <c r="I59" i="7"/>
  <c r="P58" i="7"/>
  <c r="O58" i="7"/>
  <c r="L58" i="7" s="1"/>
  <c r="N58" i="7"/>
  <c r="I58" i="7"/>
  <c r="P57" i="7"/>
  <c r="O57" i="7"/>
  <c r="L57" i="7" s="1"/>
  <c r="N57" i="7"/>
  <c r="I57" i="7"/>
  <c r="P56" i="7"/>
  <c r="O56" i="7"/>
  <c r="L56" i="7" s="1"/>
  <c r="N56" i="7"/>
  <c r="I56" i="7"/>
  <c r="R74" i="7"/>
  <c r="R73" i="7"/>
  <c r="R72" i="7"/>
  <c r="R71" i="7"/>
  <c r="J74" i="7"/>
  <c r="J73" i="7"/>
  <c r="J72" i="7"/>
  <c r="J71" i="7"/>
  <c r="B74" i="7"/>
  <c r="B73" i="7"/>
  <c r="B72" i="7"/>
  <c r="B71" i="7"/>
  <c r="B54" i="7"/>
  <c r="B53" i="7"/>
  <c r="B52" i="7"/>
  <c r="B51" i="7"/>
  <c r="R34" i="7"/>
  <c r="R33" i="7"/>
  <c r="R32" i="7"/>
  <c r="R31" i="7"/>
  <c r="B34" i="7"/>
  <c r="B33" i="7"/>
  <c r="B32" i="7"/>
  <c r="B31" i="7"/>
  <c r="J34" i="7"/>
  <c r="J33" i="7"/>
  <c r="J32" i="7"/>
  <c r="J31" i="7"/>
  <c r="J14" i="7"/>
  <c r="J13" i="7"/>
  <c r="J12" i="7"/>
  <c r="J11" i="7"/>
  <c r="B11" i="7"/>
  <c r="B14" i="7"/>
  <c r="B13" i="7"/>
  <c r="B12" i="7"/>
  <c r="E61" i="7" l="1"/>
  <c r="E57" i="7"/>
  <c r="E58" i="7"/>
  <c r="E60" i="7"/>
  <c r="E56" i="7"/>
  <c r="E59" i="7"/>
  <c r="E62" i="7"/>
  <c r="U40" i="7"/>
  <c r="U36" i="7"/>
  <c r="U39" i="7"/>
  <c r="U42" i="7"/>
  <c r="U38" i="7"/>
  <c r="U41" i="7"/>
  <c r="U37" i="7"/>
  <c r="U82" i="7"/>
  <c r="U78" i="7"/>
  <c r="U81" i="7"/>
  <c r="U77" i="7"/>
  <c r="U80" i="7"/>
  <c r="U76" i="7"/>
  <c r="U79" i="7"/>
  <c r="E81" i="7"/>
  <c r="E77" i="7"/>
  <c r="E80" i="7"/>
  <c r="E76" i="7"/>
  <c r="E79" i="7"/>
  <c r="E78" i="7"/>
  <c r="M81" i="7"/>
  <c r="M77" i="7"/>
  <c r="M80" i="7"/>
  <c r="M79" i="7"/>
  <c r="M78" i="7"/>
  <c r="M76" i="7"/>
  <c r="M60" i="7"/>
  <c r="M56" i="7"/>
  <c r="M59" i="7"/>
  <c r="M58" i="7"/>
  <c r="M61" i="7"/>
  <c r="M57" i="7"/>
  <c r="N62" i="7"/>
  <c r="K62" i="7" s="1"/>
  <c r="O62" i="7"/>
  <c r="L62" i="7" s="1"/>
  <c r="K56" i="7"/>
  <c r="K57" i="7"/>
  <c r="K58" i="7"/>
  <c r="K59" i="7"/>
  <c r="K60" i="7"/>
  <c r="J61" i="7"/>
  <c r="J63" i="7"/>
  <c r="N64" i="7"/>
  <c r="K64" i="7" s="1"/>
  <c r="J64" i="7" s="1"/>
  <c r="N65" i="7"/>
  <c r="K65" i="7" s="1"/>
  <c r="J65" i="7" s="1"/>
  <c r="T85" i="2"/>
  <c r="T84" i="2"/>
  <c r="T83" i="2"/>
  <c r="T82" i="2"/>
  <c r="T81" i="2"/>
  <c r="T80" i="2"/>
  <c r="T79" i="2"/>
  <c r="T78" i="2"/>
  <c r="T77" i="2"/>
  <c r="T76" i="2"/>
  <c r="L85" i="2"/>
  <c r="L84" i="2"/>
  <c r="L83" i="2"/>
  <c r="L82" i="2"/>
  <c r="L81" i="2"/>
  <c r="L80" i="2"/>
  <c r="L79" i="2"/>
  <c r="L78" i="2"/>
  <c r="L77" i="2"/>
  <c r="L76" i="2"/>
  <c r="D85" i="2"/>
  <c r="D84" i="2"/>
  <c r="D83" i="2"/>
  <c r="D82" i="2"/>
  <c r="D81" i="2"/>
  <c r="D80" i="2"/>
  <c r="D79" i="2"/>
  <c r="D78" i="2"/>
  <c r="D77" i="2"/>
  <c r="D76" i="2"/>
  <c r="D65" i="2"/>
  <c r="D64" i="2"/>
  <c r="D63" i="2"/>
  <c r="D62" i="2"/>
  <c r="D61" i="2"/>
  <c r="D60" i="2"/>
  <c r="D59" i="2"/>
  <c r="D58" i="2"/>
  <c r="D57" i="2"/>
  <c r="D56" i="2"/>
  <c r="L65" i="2"/>
  <c r="L64" i="2"/>
  <c r="L63" i="2"/>
  <c r="L62" i="2"/>
  <c r="L61" i="2"/>
  <c r="L60" i="2"/>
  <c r="L59" i="2"/>
  <c r="L58" i="2"/>
  <c r="L57" i="2"/>
  <c r="L56" i="2"/>
  <c r="T45" i="2"/>
  <c r="T44" i="2"/>
  <c r="T43" i="2"/>
  <c r="T42" i="2"/>
  <c r="T41" i="2"/>
  <c r="T40" i="2"/>
  <c r="T39" i="2"/>
  <c r="T38" i="2"/>
  <c r="T37" i="2"/>
  <c r="T36" i="2"/>
  <c r="L45" i="2"/>
  <c r="L44" i="2"/>
  <c r="L43" i="2"/>
  <c r="L42" i="2"/>
  <c r="L41" i="2"/>
  <c r="L40" i="2"/>
  <c r="L39" i="2"/>
  <c r="L38" i="2"/>
  <c r="L37" i="2"/>
  <c r="L36" i="2"/>
  <c r="D45" i="2"/>
  <c r="D44" i="2"/>
  <c r="D43" i="2"/>
  <c r="D42" i="2"/>
  <c r="D41" i="2"/>
  <c r="D40" i="2"/>
  <c r="D39" i="2"/>
  <c r="D38" i="2"/>
  <c r="D37" i="2"/>
  <c r="D36" i="2"/>
  <c r="L25" i="2"/>
  <c r="L24" i="2"/>
  <c r="L23" i="2"/>
  <c r="L22" i="2"/>
  <c r="L21" i="2"/>
  <c r="L20" i="2"/>
  <c r="L19" i="2"/>
  <c r="L18" i="2"/>
  <c r="L17" i="2"/>
  <c r="L16" i="2"/>
  <c r="D17" i="2"/>
  <c r="D18" i="2"/>
  <c r="D19" i="2"/>
  <c r="D20" i="2"/>
  <c r="D21" i="2"/>
  <c r="D22" i="2"/>
  <c r="D23" i="2"/>
  <c r="D24" i="2"/>
  <c r="D25" i="2"/>
  <c r="D16" i="2"/>
  <c r="Q85" i="7"/>
  <c r="X85" i="7" s="1"/>
  <c r="Q84" i="7"/>
  <c r="X84" i="7" s="1"/>
  <c r="X83" i="7"/>
  <c r="W83" i="7"/>
  <c r="T83" i="7" s="1"/>
  <c r="V83" i="7"/>
  <c r="S83" i="7" s="1"/>
  <c r="Q82" i="7"/>
  <c r="X82" i="7" s="1"/>
  <c r="X81" i="7"/>
  <c r="W81" i="7"/>
  <c r="T81" i="7" s="1"/>
  <c r="V81" i="7"/>
  <c r="S81" i="7" s="1"/>
  <c r="Q81" i="7"/>
  <c r="X80" i="7"/>
  <c r="W80" i="7"/>
  <c r="T80" i="7" s="1"/>
  <c r="V80" i="7"/>
  <c r="S80" i="7" s="1"/>
  <c r="Q80" i="7"/>
  <c r="X79" i="7"/>
  <c r="W79" i="7"/>
  <c r="T79" i="7" s="1"/>
  <c r="V79" i="7"/>
  <c r="S79" i="7" s="1"/>
  <c r="Q79" i="7"/>
  <c r="X78" i="7"/>
  <c r="W78" i="7"/>
  <c r="T78" i="7" s="1"/>
  <c r="V78" i="7"/>
  <c r="S78" i="7" s="1"/>
  <c r="Q78" i="7"/>
  <c r="X77" i="7"/>
  <c r="W77" i="7"/>
  <c r="T77" i="7" s="1"/>
  <c r="V77" i="7"/>
  <c r="S77" i="7" s="1"/>
  <c r="Q77" i="7"/>
  <c r="X76" i="7"/>
  <c r="W76" i="7"/>
  <c r="T76" i="7" s="1"/>
  <c r="V76" i="7"/>
  <c r="S76" i="7" s="1"/>
  <c r="Q76" i="7"/>
  <c r="I85" i="7"/>
  <c r="P85" i="7" s="1"/>
  <c r="I84" i="7"/>
  <c r="P84" i="7" s="1"/>
  <c r="P83" i="7"/>
  <c r="O83" i="7"/>
  <c r="L83" i="7" s="1"/>
  <c r="N83" i="7"/>
  <c r="K83" i="7" s="1"/>
  <c r="I82" i="7"/>
  <c r="O82" i="7" s="1"/>
  <c r="L82" i="7" s="1"/>
  <c r="P81" i="7"/>
  <c r="I81" i="7"/>
  <c r="O81" i="7" s="1"/>
  <c r="L81" i="7" s="1"/>
  <c r="P80" i="7"/>
  <c r="I80" i="7"/>
  <c r="O80" i="7" s="1"/>
  <c r="L80" i="7" s="1"/>
  <c r="P79" i="7"/>
  <c r="I79" i="7"/>
  <c r="O79" i="7" s="1"/>
  <c r="L79" i="7" s="1"/>
  <c r="P78" i="7"/>
  <c r="I78" i="7"/>
  <c r="O78" i="7" s="1"/>
  <c r="L78" i="7" s="1"/>
  <c r="P77" i="7"/>
  <c r="I77" i="7"/>
  <c r="O77" i="7" s="1"/>
  <c r="L77" i="7" s="1"/>
  <c r="P76" i="7"/>
  <c r="I76" i="7"/>
  <c r="O76" i="7" s="1"/>
  <c r="L76" i="7" s="1"/>
  <c r="A85" i="7"/>
  <c r="H85" i="7" s="1"/>
  <c r="A84" i="7"/>
  <c r="H84" i="7" s="1"/>
  <c r="H83" i="7"/>
  <c r="G83" i="7"/>
  <c r="D83" i="7" s="1"/>
  <c r="F83" i="7"/>
  <c r="C83" i="7" s="1"/>
  <c r="A82" i="7"/>
  <c r="H82" i="7" s="1"/>
  <c r="E82" i="7" s="1"/>
  <c r="H81" i="7"/>
  <c r="G81" i="7"/>
  <c r="D81" i="7" s="1"/>
  <c r="F81" i="7"/>
  <c r="C81" i="7" s="1"/>
  <c r="A81" i="7"/>
  <c r="H80" i="7"/>
  <c r="G80" i="7"/>
  <c r="D80" i="7" s="1"/>
  <c r="F80" i="7"/>
  <c r="C80" i="7" s="1"/>
  <c r="A80" i="7"/>
  <c r="H79" i="7"/>
  <c r="G79" i="7"/>
  <c r="D79" i="7" s="1"/>
  <c r="F79" i="7"/>
  <c r="C79" i="7" s="1"/>
  <c r="A79" i="7"/>
  <c r="H78" i="7"/>
  <c r="G78" i="7"/>
  <c r="D78" i="7" s="1"/>
  <c r="F78" i="7"/>
  <c r="C78" i="7" s="1"/>
  <c r="A78" i="7"/>
  <c r="H77" i="7"/>
  <c r="G77" i="7"/>
  <c r="D77" i="7" s="1"/>
  <c r="F77" i="7"/>
  <c r="C77" i="7" s="1"/>
  <c r="A77" i="7"/>
  <c r="H76" i="7"/>
  <c r="G76" i="7"/>
  <c r="D76" i="7" s="1"/>
  <c r="F76" i="7"/>
  <c r="C76" i="7" s="1"/>
  <c r="A76" i="7"/>
  <c r="A65" i="7"/>
  <c r="H65" i="7" s="1"/>
  <c r="A64" i="7"/>
  <c r="H64" i="7" s="1"/>
  <c r="H63" i="7"/>
  <c r="G63" i="7"/>
  <c r="D63" i="7" s="1"/>
  <c r="F63" i="7"/>
  <c r="C63" i="7" s="1"/>
  <c r="A62" i="7"/>
  <c r="H62" i="7" s="1"/>
  <c r="H61" i="7"/>
  <c r="G61" i="7"/>
  <c r="D61" i="7" s="1"/>
  <c r="F61" i="7"/>
  <c r="C61" i="7" s="1"/>
  <c r="A61" i="7"/>
  <c r="H60" i="7"/>
  <c r="G60" i="7"/>
  <c r="D60" i="7" s="1"/>
  <c r="F60" i="7"/>
  <c r="C60" i="7" s="1"/>
  <c r="A60" i="7"/>
  <c r="H59" i="7"/>
  <c r="G59" i="7"/>
  <c r="D59" i="7" s="1"/>
  <c r="F59" i="7"/>
  <c r="C59" i="7" s="1"/>
  <c r="A59" i="7"/>
  <c r="H58" i="7"/>
  <c r="G58" i="7"/>
  <c r="D58" i="7" s="1"/>
  <c r="F58" i="7"/>
  <c r="C58" i="7" s="1"/>
  <c r="A58" i="7"/>
  <c r="H57" i="7"/>
  <c r="G57" i="7"/>
  <c r="D57" i="7" s="1"/>
  <c r="F57" i="7"/>
  <c r="C57" i="7" s="1"/>
  <c r="A57" i="7"/>
  <c r="H56" i="7"/>
  <c r="G56" i="7"/>
  <c r="D56" i="7" s="1"/>
  <c r="F56" i="7"/>
  <c r="C56" i="7" s="1"/>
  <c r="A56" i="7"/>
  <c r="Q45" i="7"/>
  <c r="X45" i="7" s="1"/>
  <c r="Q44" i="7"/>
  <c r="X44" i="7" s="1"/>
  <c r="X43" i="7"/>
  <c r="W43" i="7"/>
  <c r="T43" i="7" s="1"/>
  <c r="V43" i="7"/>
  <c r="S43" i="7" s="1"/>
  <c r="X42" i="7"/>
  <c r="Q42" i="7"/>
  <c r="W42" i="7" s="1"/>
  <c r="T42" i="7" s="1"/>
  <c r="X41" i="7"/>
  <c r="Q41" i="7"/>
  <c r="W41" i="7" s="1"/>
  <c r="T41" i="7" s="1"/>
  <c r="X40" i="7"/>
  <c r="Q40" i="7"/>
  <c r="W40" i="7" s="1"/>
  <c r="T40" i="7" s="1"/>
  <c r="X39" i="7"/>
  <c r="Q39" i="7"/>
  <c r="W39" i="7" s="1"/>
  <c r="T39" i="7" s="1"/>
  <c r="X38" i="7"/>
  <c r="Q38" i="7"/>
  <c r="W38" i="7" s="1"/>
  <c r="T38" i="7" s="1"/>
  <c r="X37" i="7"/>
  <c r="Q37" i="7"/>
  <c r="W37" i="7" s="1"/>
  <c r="T37" i="7" s="1"/>
  <c r="X36" i="7"/>
  <c r="Q36" i="7"/>
  <c r="W36" i="7" s="1"/>
  <c r="T36" i="7" s="1"/>
  <c r="I45" i="7"/>
  <c r="P45" i="7" s="1"/>
  <c r="I44" i="7"/>
  <c r="P44" i="7" s="1"/>
  <c r="P43" i="7"/>
  <c r="O43" i="7"/>
  <c r="L43" i="7" s="1"/>
  <c r="N43" i="7"/>
  <c r="K43" i="7" s="1"/>
  <c r="P42" i="7"/>
  <c r="I42" i="7"/>
  <c r="O42" i="7" s="1"/>
  <c r="L42" i="7" s="1"/>
  <c r="P41" i="7"/>
  <c r="I41" i="7"/>
  <c r="O41" i="7" s="1"/>
  <c r="L41" i="7" s="1"/>
  <c r="P40" i="7"/>
  <c r="I40" i="7"/>
  <c r="O40" i="7" s="1"/>
  <c r="L40" i="7" s="1"/>
  <c r="P39" i="7"/>
  <c r="I39" i="7"/>
  <c r="O39" i="7" s="1"/>
  <c r="L39" i="7" s="1"/>
  <c r="P38" i="7"/>
  <c r="I38" i="7"/>
  <c r="O38" i="7" s="1"/>
  <c r="L38" i="7" s="1"/>
  <c r="P37" i="7"/>
  <c r="I37" i="7"/>
  <c r="O37" i="7" s="1"/>
  <c r="L37" i="7" s="1"/>
  <c r="I36" i="7"/>
  <c r="O36" i="7" s="1"/>
  <c r="L36" i="7" s="1"/>
  <c r="A45" i="7"/>
  <c r="H45" i="7" s="1"/>
  <c r="A44" i="7"/>
  <c r="H44" i="7" s="1"/>
  <c r="H43" i="7"/>
  <c r="G43" i="7"/>
  <c r="D43" i="7" s="1"/>
  <c r="F43" i="7"/>
  <c r="C43" i="7" s="1"/>
  <c r="H42" i="7"/>
  <c r="A42" i="7"/>
  <c r="G42" i="7" s="1"/>
  <c r="D42" i="7" s="1"/>
  <c r="H41" i="7"/>
  <c r="A41" i="7"/>
  <c r="G41" i="7" s="1"/>
  <c r="D41" i="7" s="1"/>
  <c r="H40" i="7"/>
  <c r="A40" i="7"/>
  <c r="G40" i="7" s="1"/>
  <c r="D40" i="7" s="1"/>
  <c r="H39" i="7"/>
  <c r="A39" i="7"/>
  <c r="G39" i="7" s="1"/>
  <c r="D39" i="7" s="1"/>
  <c r="H38" i="7"/>
  <c r="A38" i="7"/>
  <c r="G38" i="7" s="1"/>
  <c r="D38" i="7" s="1"/>
  <c r="H37" i="7"/>
  <c r="A37" i="7"/>
  <c r="G37" i="7" s="1"/>
  <c r="D37" i="7" s="1"/>
  <c r="H36" i="7"/>
  <c r="A36" i="7"/>
  <c r="G36" i="7" s="1"/>
  <c r="D36" i="7" s="1"/>
  <c r="I25" i="7"/>
  <c r="P25" i="7" s="1"/>
  <c r="I24" i="7"/>
  <c r="P24" i="7" s="1"/>
  <c r="P23" i="7"/>
  <c r="O23" i="7"/>
  <c r="L23" i="7" s="1"/>
  <c r="N23" i="7"/>
  <c r="K23" i="7" s="1"/>
  <c r="P22" i="7"/>
  <c r="O22" i="7"/>
  <c r="L22" i="7" s="1"/>
  <c r="N22" i="7"/>
  <c r="K22" i="7" s="1"/>
  <c r="I22" i="7"/>
  <c r="P21" i="7"/>
  <c r="O21" i="7"/>
  <c r="L21" i="7" s="1"/>
  <c r="N21" i="7"/>
  <c r="K21" i="7" s="1"/>
  <c r="I21" i="7"/>
  <c r="P20" i="7"/>
  <c r="O20" i="7"/>
  <c r="L20" i="7" s="1"/>
  <c r="N20" i="7"/>
  <c r="K20" i="7" s="1"/>
  <c r="I20" i="7"/>
  <c r="P19" i="7"/>
  <c r="O19" i="7"/>
  <c r="L19" i="7" s="1"/>
  <c r="N19" i="7"/>
  <c r="K19" i="7" s="1"/>
  <c r="I19" i="7"/>
  <c r="P18" i="7"/>
  <c r="O18" i="7"/>
  <c r="L18" i="7" s="1"/>
  <c r="N18" i="7"/>
  <c r="K18" i="7" s="1"/>
  <c r="I18" i="7"/>
  <c r="P17" i="7"/>
  <c r="O17" i="7"/>
  <c r="L17" i="7" s="1"/>
  <c r="N17" i="7"/>
  <c r="K17" i="7" s="1"/>
  <c r="I17" i="7"/>
  <c r="P16" i="7"/>
  <c r="O16" i="7"/>
  <c r="L16" i="7" s="1"/>
  <c r="N16" i="7"/>
  <c r="K16" i="7" s="1"/>
  <c r="I16" i="7"/>
  <c r="F17" i="7"/>
  <c r="G17" i="7"/>
  <c r="H17" i="7"/>
  <c r="F18" i="7"/>
  <c r="G18" i="7"/>
  <c r="H18" i="7"/>
  <c r="F19" i="7"/>
  <c r="G19" i="7"/>
  <c r="H19" i="7"/>
  <c r="F20" i="7"/>
  <c r="G20" i="7"/>
  <c r="H20" i="7"/>
  <c r="F21" i="7"/>
  <c r="G21" i="7"/>
  <c r="H21" i="7"/>
  <c r="F22" i="7"/>
  <c r="G22" i="7"/>
  <c r="H22" i="7"/>
  <c r="F23" i="7"/>
  <c r="G23" i="7"/>
  <c r="H23" i="7"/>
  <c r="F24" i="7"/>
  <c r="G24" i="7"/>
  <c r="H24" i="7"/>
  <c r="F25" i="7"/>
  <c r="G25" i="7"/>
  <c r="H25" i="7"/>
  <c r="H16" i="7"/>
  <c r="F16" i="7"/>
  <c r="G16" i="7"/>
  <c r="P82" i="7" l="1"/>
  <c r="M82" i="7" s="1"/>
  <c r="J60" i="7"/>
  <c r="W82" i="7"/>
  <c r="T82" i="7" s="1"/>
  <c r="V82" i="7"/>
  <c r="S82" i="7" s="1"/>
  <c r="J62" i="7"/>
  <c r="J59" i="7"/>
  <c r="F62" i="7"/>
  <c r="C62" i="7" s="1"/>
  <c r="B62" i="7" s="1"/>
  <c r="F62" i="2" s="1"/>
  <c r="G62" i="7"/>
  <c r="D62" i="7" s="1"/>
  <c r="J57" i="7"/>
  <c r="J56" i="7"/>
  <c r="J58" i="7"/>
  <c r="N63" i="2"/>
  <c r="P36" i="7"/>
  <c r="B83" i="7"/>
  <c r="F83" i="2" s="1"/>
  <c r="B63" i="7"/>
  <c r="F63" i="2" s="1"/>
  <c r="J23" i="7"/>
  <c r="N23" i="2" s="1"/>
  <c r="J43" i="7"/>
  <c r="N43" i="2" s="1"/>
  <c r="B79" i="7"/>
  <c r="R78" i="7"/>
  <c r="R79" i="7"/>
  <c r="R80" i="7"/>
  <c r="R81" i="7"/>
  <c r="R83" i="7"/>
  <c r="V83" i="2" s="1"/>
  <c r="J83" i="7"/>
  <c r="N83" i="2" s="1"/>
  <c r="J16" i="7"/>
  <c r="R77" i="7"/>
  <c r="J17" i="7"/>
  <c r="B56" i="7"/>
  <c r="B60" i="7"/>
  <c r="B76" i="7"/>
  <c r="B80" i="7"/>
  <c r="J20" i="7"/>
  <c r="R76" i="7"/>
  <c r="J21" i="7"/>
  <c r="B57" i="7"/>
  <c r="B61" i="7"/>
  <c r="B81" i="7"/>
  <c r="W84" i="7"/>
  <c r="T84" i="7" s="1"/>
  <c r="W85" i="7"/>
  <c r="T85" i="7" s="1"/>
  <c r="G85" i="7"/>
  <c r="D85" i="7" s="1"/>
  <c r="F82" i="7"/>
  <c r="C82" i="7" s="1"/>
  <c r="G82" i="7"/>
  <c r="D82" i="7" s="1"/>
  <c r="G84" i="7"/>
  <c r="D84" i="7" s="1"/>
  <c r="V84" i="7"/>
  <c r="S84" i="7" s="1"/>
  <c r="V85" i="7"/>
  <c r="S85" i="7" s="1"/>
  <c r="N84" i="7"/>
  <c r="K84" i="7" s="1"/>
  <c r="N85" i="7"/>
  <c r="K85" i="7" s="1"/>
  <c r="N76" i="7"/>
  <c r="K76" i="7" s="1"/>
  <c r="J76" i="7" s="1"/>
  <c r="N77" i="7"/>
  <c r="K77" i="7" s="1"/>
  <c r="J77" i="7" s="1"/>
  <c r="N78" i="7"/>
  <c r="K78" i="7" s="1"/>
  <c r="J78" i="7" s="1"/>
  <c r="N79" i="7"/>
  <c r="K79" i="7" s="1"/>
  <c r="J79" i="7" s="1"/>
  <c r="N80" i="7"/>
  <c r="K80" i="7" s="1"/>
  <c r="J80" i="7" s="1"/>
  <c r="N81" i="7"/>
  <c r="K81" i="7" s="1"/>
  <c r="J81" i="7" s="1"/>
  <c r="N82" i="7"/>
  <c r="K82" i="7" s="1"/>
  <c r="J82" i="7" s="1"/>
  <c r="O84" i="7"/>
  <c r="L84" i="7" s="1"/>
  <c r="O85" i="7"/>
  <c r="L85" i="7" s="1"/>
  <c r="B77" i="7"/>
  <c r="B78" i="7"/>
  <c r="F84" i="7"/>
  <c r="C84" i="7" s="1"/>
  <c r="B84" i="7" s="1"/>
  <c r="F84" i="2" s="1"/>
  <c r="F85" i="7"/>
  <c r="C85" i="7" s="1"/>
  <c r="N62" i="2"/>
  <c r="B58" i="7"/>
  <c r="B59" i="7"/>
  <c r="F64" i="7"/>
  <c r="C64" i="7" s="1"/>
  <c r="F65" i="7"/>
  <c r="C65" i="7" s="1"/>
  <c r="G64" i="7"/>
  <c r="D64" i="7" s="1"/>
  <c r="G65" i="7"/>
  <c r="D65" i="7" s="1"/>
  <c r="R43" i="7"/>
  <c r="V43" i="2" s="1"/>
  <c r="V44" i="7"/>
  <c r="S44" i="7" s="1"/>
  <c r="V45" i="7"/>
  <c r="S45" i="7" s="1"/>
  <c r="V36" i="7"/>
  <c r="S36" i="7" s="1"/>
  <c r="R36" i="7" s="1"/>
  <c r="V37" i="7"/>
  <c r="S37" i="7" s="1"/>
  <c r="R37" i="7" s="1"/>
  <c r="V38" i="7"/>
  <c r="S38" i="7" s="1"/>
  <c r="R38" i="7" s="1"/>
  <c r="V39" i="7"/>
  <c r="S39" i="7" s="1"/>
  <c r="R39" i="7" s="1"/>
  <c r="V40" i="7"/>
  <c r="S40" i="7" s="1"/>
  <c r="R40" i="7" s="1"/>
  <c r="V41" i="7"/>
  <c r="S41" i="7" s="1"/>
  <c r="R41" i="7" s="1"/>
  <c r="V42" i="7"/>
  <c r="S42" i="7" s="1"/>
  <c r="R42" i="7" s="1"/>
  <c r="W44" i="7"/>
  <c r="T44" i="7" s="1"/>
  <c r="W45" i="7"/>
  <c r="T45" i="7" s="1"/>
  <c r="N44" i="7"/>
  <c r="K44" i="7" s="1"/>
  <c r="N45" i="7"/>
  <c r="K45" i="7" s="1"/>
  <c r="N36" i="7"/>
  <c r="K36" i="7" s="1"/>
  <c r="N37" i="7"/>
  <c r="K37" i="7" s="1"/>
  <c r="J37" i="7" s="1"/>
  <c r="N38" i="7"/>
  <c r="K38" i="7" s="1"/>
  <c r="J38" i="7" s="1"/>
  <c r="N39" i="7"/>
  <c r="K39" i="7" s="1"/>
  <c r="J39" i="7" s="1"/>
  <c r="N40" i="7"/>
  <c r="K40" i="7" s="1"/>
  <c r="J40" i="7" s="1"/>
  <c r="N41" i="7"/>
  <c r="K41" i="7" s="1"/>
  <c r="J41" i="7" s="1"/>
  <c r="N42" i="7"/>
  <c r="K42" i="7" s="1"/>
  <c r="J42" i="7" s="1"/>
  <c r="O44" i="7"/>
  <c r="L44" i="7" s="1"/>
  <c r="O45" i="7"/>
  <c r="L45" i="7" s="1"/>
  <c r="B43" i="7"/>
  <c r="F43" i="2" s="1"/>
  <c r="F44" i="7"/>
  <c r="C44" i="7" s="1"/>
  <c r="F45" i="7"/>
  <c r="C45" i="7" s="1"/>
  <c r="F36" i="7"/>
  <c r="C36" i="7" s="1"/>
  <c r="B36" i="7" s="1"/>
  <c r="F37" i="7"/>
  <c r="C37" i="7" s="1"/>
  <c r="B37" i="7" s="1"/>
  <c r="F38" i="7"/>
  <c r="C38" i="7" s="1"/>
  <c r="B38" i="7" s="1"/>
  <c r="F39" i="7"/>
  <c r="C39" i="7" s="1"/>
  <c r="B39" i="7" s="1"/>
  <c r="F40" i="7"/>
  <c r="C40" i="7" s="1"/>
  <c r="B40" i="7" s="1"/>
  <c r="F41" i="7"/>
  <c r="C41" i="7" s="1"/>
  <c r="B41" i="7" s="1"/>
  <c r="F42" i="7"/>
  <c r="C42" i="7" s="1"/>
  <c r="B42" i="7" s="1"/>
  <c r="F42" i="2" s="1"/>
  <c r="G44" i="7"/>
  <c r="D44" i="7" s="1"/>
  <c r="G45" i="7"/>
  <c r="D45" i="7" s="1"/>
  <c r="J18" i="7"/>
  <c r="J22" i="7"/>
  <c r="N22" i="2" s="1"/>
  <c r="J19" i="7"/>
  <c r="N24" i="7"/>
  <c r="K24" i="7" s="1"/>
  <c r="N25" i="7"/>
  <c r="K25" i="7" s="1"/>
  <c r="O24" i="7"/>
  <c r="L24" i="7" s="1"/>
  <c r="O25" i="7"/>
  <c r="L25" i="7" s="1"/>
  <c r="A17" i="7"/>
  <c r="A18" i="7"/>
  <c r="A19" i="7"/>
  <c r="A20" i="7"/>
  <c r="A21" i="7"/>
  <c r="A22" i="7"/>
  <c r="A24" i="7"/>
  <c r="A25" i="7"/>
  <c r="A16" i="7"/>
  <c r="D25" i="7"/>
  <c r="D24" i="7"/>
  <c r="D23" i="7"/>
  <c r="D22" i="7"/>
  <c r="D21" i="7"/>
  <c r="C25" i="7"/>
  <c r="C24" i="7"/>
  <c r="C23" i="7"/>
  <c r="C22" i="7"/>
  <c r="C21" i="7"/>
  <c r="D20" i="7"/>
  <c r="C20" i="7"/>
  <c r="D19" i="7"/>
  <c r="C19" i="7"/>
  <c r="D18" i="7"/>
  <c r="C18" i="7"/>
  <c r="D17" i="7"/>
  <c r="C17" i="7"/>
  <c r="C16" i="7"/>
  <c r="R82" i="7" l="1"/>
  <c r="J36" i="7"/>
  <c r="J24" i="7"/>
  <c r="N24" i="2" s="1"/>
  <c r="N65" i="2"/>
  <c r="R44" i="7"/>
  <c r="V44" i="2" s="1"/>
  <c r="B44" i="7"/>
  <c r="F44" i="2" s="1"/>
  <c r="J44" i="7"/>
  <c r="N44" i="2" s="1"/>
  <c r="B65" i="7"/>
  <c r="F65" i="2" s="1"/>
  <c r="N64" i="2"/>
  <c r="J84" i="7"/>
  <c r="N84" i="2" s="1"/>
  <c r="B45" i="7"/>
  <c r="F45" i="2" s="1"/>
  <c r="J45" i="7"/>
  <c r="N45" i="2" s="1"/>
  <c r="B82" i="7"/>
  <c r="F82" i="2" s="1"/>
  <c r="B25" i="7"/>
  <c r="F25" i="2" s="1"/>
  <c r="J25" i="7"/>
  <c r="N25" i="2" s="1"/>
  <c r="B64" i="7"/>
  <c r="F64" i="2" s="1"/>
  <c r="B24" i="7"/>
  <c r="F24" i="2" s="1"/>
  <c r="B22" i="7"/>
  <c r="F22" i="2" s="1"/>
  <c r="R45" i="7"/>
  <c r="V45" i="2" s="1"/>
  <c r="B85" i="7"/>
  <c r="F85" i="2" s="1"/>
  <c r="B23" i="7"/>
  <c r="F23" i="2" s="1"/>
  <c r="J85" i="7"/>
  <c r="N85" i="2" s="1"/>
  <c r="R85" i="7"/>
  <c r="V85" i="2" s="1"/>
  <c r="R84" i="7"/>
  <c r="V84" i="2" s="1"/>
  <c r="B17" i="7"/>
  <c r="B19" i="7" s="1"/>
  <c r="B21" i="7" s="1"/>
  <c r="B18" i="7"/>
  <c r="B20" i="7" s="1"/>
  <c r="V42" i="2" l="1"/>
  <c r="V82" i="2"/>
  <c r="N42" i="2"/>
  <c r="N82" i="2"/>
  <c r="O41" i="2"/>
  <c r="O40" i="2"/>
  <c r="O17" i="2"/>
  <c r="R85" i="3"/>
  <c r="R84" i="3" s="1"/>
  <c r="R83" i="3" s="1"/>
  <c r="J85" i="3"/>
  <c r="J84" i="3" s="1"/>
  <c r="J83" i="3" s="1"/>
  <c r="B85" i="3"/>
  <c r="B84" i="3" s="1"/>
  <c r="B83" i="3" s="1"/>
  <c r="B82" i="3" s="1"/>
  <c r="J65" i="3"/>
  <c r="J64" i="3" s="1"/>
  <c r="J63" i="3" s="1"/>
  <c r="J62" i="3" s="1"/>
  <c r="B65" i="3"/>
  <c r="B64" i="3" s="1"/>
  <c r="B63" i="3" s="1"/>
  <c r="B62" i="3" s="1"/>
  <c r="R45" i="3"/>
  <c r="R44" i="3" s="1"/>
  <c r="R43" i="3" s="1"/>
  <c r="J45" i="3"/>
  <c r="J44" i="3" s="1"/>
  <c r="J43" i="3" s="1"/>
  <c r="B45" i="3"/>
  <c r="B44" i="3" s="1"/>
  <c r="B43" i="3" s="1"/>
  <c r="B42" i="3" s="1"/>
  <c r="J25" i="3"/>
  <c r="J24" i="3" s="1"/>
  <c r="J23" i="3" s="1"/>
  <c r="J22" i="3" s="1"/>
  <c r="B25" i="3"/>
  <c r="B24" i="3" s="1"/>
  <c r="B23" i="3" s="1"/>
  <c r="B22" i="3" s="1"/>
  <c r="V74" i="3"/>
  <c r="U74" i="3"/>
  <c r="T74" i="3"/>
  <c r="Q74" i="3" s="1"/>
  <c r="S74" i="3"/>
  <c r="R74" i="3"/>
  <c r="N74" i="3"/>
  <c r="M74" i="3"/>
  <c r="L74" i="3"/>
  <c r="K74" i="3"/>
  <c r="J74" i="3"/>
  <c r="I74" i="3" s="1"/>
  <c r="F74" i="3"/>
  <c r="E74" i="3"/>
  <c r="D74" i="3"/>
  <c r="A74" i="3" s="1"/>
  <c r="C74" i="3"/>
  <c r="B74" i="3"/>
  <c r="V73" i="3"/>
  <c r="U73" i="3"/>
  <c r="T73" i="3"/>
  <c r="S73" i="3"/>
  <c r="R73" i="3"/>
  <c r="N73" i="3"/>
  <c r="M73" i="3"/>
  <c r="L73" i="3"/>
  <c r="K73" i="3"/>
  <c r="J73" i="3"/>
  <c r="F73" i="3"/>
  <c r="E73" i="3"/>
  <c r="D73" i="3"/>
  <c r="C73" i="3"/>
  <c r="B73" i="3"/>
  <c r="Q72" i="3"/>
  <c r="I72" i="3"/>
  <c r="A72" i="3"/>
  <c r="Q71" i="3"/>
  <c r="I71" i="3"/>
  <c r="A71" i="3"/>
  <c r="N54" i="3"/>
  <c r="M54" i="3"/>
  <c r="L54" i="3"/>
  <c r="K54" i="3"/>
  <c r="I54" i="3" s="1"/>
  <c r="J54" i="3"/>
  <c r="F54" i="3"/>
  <c r="E54" i="3"/>
  <c r="D54" i="3"/>
  <c r="C54" i="3"/>
  <c r="B54" i="3"/>
  <c r="A54" i="3"/>
  <c r="N53" i="3"/>
  <c r="M53" i="3"/>
  <c r="L53" i="3"/>
  <c r="K53" i="3"/>
  <c r="J53" i="3"/>
  <c r="F53" i="3"/>
  <c r="E53" i="3"/>
  <c r="D53" i="3"/>
  <c r="C53" i="3"/>
  <c r="B53" i="3"/>
  <c r="I52" i="3"/>
  <c r="A52" i="3"/>
  <c r="I51" i="3"/>
  <c r="A51" i="3"/>
  <c r="V34" i="3"/>
  <c r="U34" i="3"/>
  <c r="T34" i="3"/>
  <c r="S34" i="3"/>
  <c r="R34" i="3"/>
  <c r="Q34" i="3" s="1"/>
  <c r="V33" i="3"/>
  <c r="U33" i="3"/>
  <c r="T33" i="3"/>
  <c r="S33" i="3"/>
  <c r="R33" i="3"/>
  <c r="Q32" i="3"/>
  <c r="Q31" i="3"/>
  <c r="N34" i="3"/>
  <c r="M34" i="3"/>
  <c r="L34" i="3"/>
  <c r="K34" i="3"/>
  <c r="J34" i="3"/>
  <c r="I34" i="3"/>
  <c r="F34" i="3"/>
  <c r="E34" i="3"/>
  <c r="D34" i="3"/>
  <c r="C34" i="3"/>
  <c r="A34" i="3" s="1"/>
  <c r="B34" i="3"/>
  <c r="N33" i="3"/>
  <c r="M33" i="3"/>
  <c r="L33" i="3"/>
  <c r="K33" i="3"/>
  <c r="J33" i="3"/>
  <c r="F33" i="3"/>
  <c r="E33" i="3"/>
  <c r="D33" i="3"/>
  <c r="C33" i="3"/>
  <c r="B33" i="3"/>
  <c r="I32" i="3"/>
  <c r="A32" i="3"/>
  <c r="I31" i="3"/>
  <c r="A31" i="3"/>
  <c r="N14" i="3"/>
  <c r="M14" i="3"/>
  <c r="L14" i="3"/>
  <c r="I14" i="3" s="1"/>
  <c r="K14" i="3"/>
  <c r="J14" i="3"/>
  <c r="N13" i="3"/>
  <c r="M13" i="3"/>
  <c r="L13" i="3"/>
  <c r="K13" i="3"/>
  <c r="J13" i="3"/>
  <c r="I12" i="3"/>
  <c r="I11" i="3"/>
  <c r="A11" i="3"/>
  <c r="A12" i="3"/>
  <c r="A14" i="3"/>
  <c r="F14" i="3"/>
  <c r="E14" i="3"/>
  <c r="D14" i="3"/>
  <c r="C14" i="3"/>
  <c r="B14" i="3"/>
  <c r="D13" i="3"/>
  <c r="E13" i="3"/>
  <c r="F13" i="3"/>
  <c r="C13" i="3"/>
  <c r="B13" i="3"/>
  <c r="A3" i="2"/>
  <c r="V81" i="2"/>
  <c r="N81" i="2"/>
  <c r="F61" i="2"/>
  <c r="N41" i="2"/>
  <c r="N61" i="2"/>
  <c r="Q33" i="3" l="1"/>
  <c r="A33" i="3"/>
  <c r="I13" i="3"/>
  <c r="A13" i="3"/>
  <c r="I33" i="3"/>
  <c r="I73" i="3"/>
  <c r="Q73" i="3"/>
  <c r="A73" i="3"/>
  <c r="I53" i="3"/>
  <c r="A53" i="3"/>
  <c r="R82" i="3"/>
  <c r="R81" i="3" s="1"/>
  <c r="R42" i="3"/>
  <c r="J42" i="3"/>
  <c r="J41" i="3" s="1"/>
  <c r="J61" i="3"/>
  <c r="B61" i="3"/>
  <c r="J82" i="3"/>
  <c r="J81" i="3" s="1"/>
  <c r="N21" i="2"/>
  <c r="J21" i="3" s="1"/>
  <c r="N20" i="2"/>
  <c r="F19" i="2"/>
  <c r="N77" i="2"/>
  <c r="F21" i="2"/>
  <c r="B21" i="3" s="1"/>
  <c r="V41" i="2"/>
  <c r="V39" i="2"/>
  <c r="N17" i="2"/>
  <c r="N16" i="2"/>
  <c r="N18" i="2"/>
  <c r="N76" i="2"/>
  <c r="N57" i="2"/>
  <c r="N59" i="2"/>
  <c r="N60" i="2"/>
  <c r="F80" i="2"/>
  <c r="V76" i="2"/>
  <c r="F77" i="2"/>
  <c r="F79" i="2"/>
  <c r="F81" i="2"/>
  <c r="B81" i="3" s="1"/>
  <c r="B80" i="3" s="1"/>
  <c r="F76" i="2"/>
  <c r="F78" i="2"/>
  <c r="N58" i="2"/>
  <c r="F57" i="2"/>
  <c r="V37" i="2"/>
  <c r="F40" i="2"/>
  <c r="F36" i="2"/>
  <c r="F37" i="2"/>
  <c r="F38" i="2"/>
  <c r="F41" i="2"/>
  <c r="B41" i="3" s="1"/>
  <c r="B40" i="3" s="1"/>
  <c r="N19" i="2"/>
  <c r="J20" i="3" l="1"/>
  <c r="J19" i="3" s="1"/>
  <c r="J18" i="3" s="1"/>
  <c r="J17" i="3" s="1"/>
  <c r="J16" i="3" s="1"/>
  <c r="I15" i="3" s="1"/>
  <c r="I20" i="3" s="1"/>
  <c r="B79" i="3"/>
  <c r="B78" i="3" s="1"/>
  <c r="B77" i="3" s="1"/>
  <c r="B76" i="3" s="1"/>
  <c r="A75" i="3" s="1"/>
  <c r="A80" i="3" s="1"/>
  <c r="R41" i="3"/>
  <c r="J60" i="3"/>
  <c r="J59" i="3" s="1"/>
  <c r="J58" i="3" s="1"/>
  <c r="J57" i="3" s="1"/>
  <c r="N78" i="2"/>
  <c r="F20" i="2"/>
  <c r="B20" i="3" s="1"/>
  <c r="B19" i="3" s="1"/>
  <c r="V40" i="2"/>
  <c r="N37" i="2"/>
  <c r="N79" i="2"/>
  <c r="F17" i="2"/>
  <c r="N80" i="2"/>
  <c r="J80" i="3" s="1"/>
  <c r="N38" i="2"/>
  <c r="V78" i="2"/>
  <c r="N56" i="2"/>
  <c r="V36" i="2"/>
  <c r="F18" i="2"/>
  <c r="F59" i="2"/>
  <c r="V77" i="2"/>
  <c r="V80" i="2"/>
  <c r="R80" i="3" s="1"/>
  <c r="V79" i="2"/>
  <c r="N39" i="2"/>
  <c r="N40" i="2"/>
  <c r="J40" i="3" s="1"/>
  <c r="F56" i="2"/>
  <c r="F60" i="2"/>
  <c r="B60" i="3" s="1"/>
  <c r="N36" i="2"/>
  <c r="J39" i="3" l="1"/>
  <c r="J38" i="3" s="1"/>
  <c r="J37" i="3" s="1"/>
  <c r="J36" i="3" s="1"/>
  <c r="I35" i="3" s="1"/>
  <c r="I40" i="3" s="1"/>
  <c r="B18" i="3"/>
  <c r="B17" i="3" s="1"/>
  <c r="R40" i="3"/>
  <c r="R39" i="3" s="1"/>
  <c r="R79" i="3"/>
  <c r="R78" i="3" s="1"/>
  <c r="R77" i="3" s="1"/>
  <c r="R76" i="3" s="1"/>
  <c r="Q75" i="3" s="1"/>
  <c r="Q80" i="3" s="1"/>
  <c r="V38" i="2"/>
  <c r="F39" i="2"/>
  <c r="B39" i="3" s="1"/>
  <c r="B38" i="3" s="1"/>
  <c r="B37" i="3" s="1"/>
  <c r="B36" i="3" s="1"/>
  <c r="A35" i="3" s="1"/>
  <c r="A40" i="3" s="1"/>
  <c r="J79" i="3"/>
  <c r="J78" i="3" s="1"/>
  <c r="J77" i="3" s="1"/>
  <c r="J76" i="3" s="1"/>
  <c r="I75" i="3" s="1"/>
  <c r="I80" i="3" s="1"/>
  <c r="J56" i="3"/>
  <c r="I55" i="3" s="1"/>
  <c r="I60" i="3" s="1"/>
  <c r="B59" i="3"/>
  <c r="D16" i="7"/>
  <c r="B16" i="7" s="1"/>
  <c r="F16" i="2" s="1"/>
  <c r="R38" i="3" l="1"/>
  <c r="R37" i="3" s="1"/>
  <c r="R36" i="3" s="1"/>
  <c r="Q35" i="3" s="1"/>
  <c r="Q40" i="3" s="1"/>
  <c r="B16" i="3"/>
  <c r="A15" i="3" s="1"/>
  <c r="A20" i="3" s="1"/>
  <c r="F58" i="2" l="1"/>
  <c r="B58" i="3" s="1"/>
  <c r="B57" i="3" s="1"/>
  <c r="B56" i="3" s="1"/>
  <c r="A55" i="3" s="1"/>
  <c r="A60" i="3" l="1"/>
  <c r="B1" i="3" s="1"/>
  <c r="A91" i="2" s="1"/>
  <c r="C2" i="11" s="1"/>
</calcChain>
</file>

<file path=xl/comments1.xml><?xml version="1.0" encoding="utf-8"?>
<comments xmlns="http://schemas.openxmlformats.org/spreadsheetml/2006/main">
  <authors>
    <author>Chai</author>
    <author>SEELE</author>
    <author>作者</author>
    <author>DELL</author>
    <author>yangge</author>
  </authors>
  <commentList>
    <comment ref="A3" authorId="0" shapeId="0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1种族2职业345自定义</t>
        </r>
      </text>
    </comment>
    <comment ref="E3" authorId="0" shapeId="0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1普通
2优良
3稀有
4极稀有
5传说</t>
        </r>
      </text>
    </comment>
    <comment ref="F3" authorId="0" shapeId="0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1.肉盾
2.法师
3.战士
4.辅助</t>
        </r>
      </text>
    </comment>
    <comment ref="G3" authorId="0" shapeId="0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1.拂晓帝国
2.青旗学会
3.月影教团
4.神使
5.末裔</t>
        </r>
      </text>
    </comment>
    <comment ref="L3" authorId="1" shapeId="0">
      <text>
        <r>
          <rPr>
            <b/>
            <sz val="9"/>
            <rFont val="宋体"/>
            <family val="3"/>
            <charset val="134"/>
          </rPr>
          <t>SEELE:</t>
        </r>
        <r>
          <rPr>
            <sz val="9"/>
            <rFont val="宋体"/>
            <family val="3"/>
            <charset val="134"/>
          </rPr>
          <t xml:space="preserve">
读取&lt;hero_pos_info&gt;</t>
        </r>
      </text>
    </comment>
    <comment ref="M3" authorId="1" shapeId="0">
      <text>
        <r>
          <rPr>
            <b/>
            <sz val="9"/>
            <rFont val="宋体"/>
            <family val="3"/>
            <charset val="134"/>
          </rPr>
          <t>SEELE:</t>
        </r>
        <r>
          <rPr>
            <sz val="9"/>
            <rFont val="宋体"/>
            <family val="3"/>
            <charset val="134"/>
          </rPr>
          <t xml:space="preserve">
读取&lt;hero_pos_info&gt;</t>
        </r>
      </text>
    </comment>
    <comment ref="N3" authorId="2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1物理
2魔法</t>
        </r>
      </text>
    </comment>
    <comment ref="O3" authorId="1" shapeId="0">
      <text>
        <r>
          <rPr>
            <b/>
            <sz val="9"/>
            <rFont val="宋体"/>
            <family val="3"/>
            <charset val="134"/>
          </rPr>
          <t>升星5-&gt;6指定的其他英雄</t>
        </r>
      </text>
    </comment>
    <comment ref="AC3" authorId="3" shapeId="0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挂机展示时释放的技能</t>
        </r>
      </text>
    </comment>
    <comment ref="AD3" authorId="4" shapeId="0">
      <text>
        <r>
          <rPr>
            <sz val="9"/>
            <rFont val="宋体"/>
            <family val="3"/>
            <charset val="134"/>
          </rPr>
          <t>0，不可通过GM发放
1，可以通过GM发放</t>
        </r>
      </text>
    </comment>
  </commentList>
</comments>
</file>

<file path=xl/comments2.xml><?xml version="1.0" encoding="utf-8"?>
<comments xmlns="http://schemas.openxmlformats.org/spreadsheetml/2006/main">
  <authors>
    <author>DELL</author>
    <author>Chai</author>
  </authors>
  <commentList>
    <comment ref="A3" authorId="0" shapeId="0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服务器记录的真实星级
用于升星、任务达成等逻辑判断</t>
        </r>
      </text>
    </comment>
    <comment ref="B3" authorId="0" shapeId="0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客户端表现的星级
1-15星</t>
        </r>
      </text>
    </comment>
    <comment ref="C3" authorId="0" shapeId="0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客户端表现的星阶
1-4星阶</t>
        </r>
      </text>
    </comment>
    <comment ref="L3" authorId="1" shapeId="0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 self：同名卡
2 same_race：同族卡
3 any：任意卡
4 key：关键英雄，读取hero表的keyhero字段</t>
        </r>
      </text>
    </comment>
  </commentList>
</comments>
</file>

<file path=xl/sharedStrings.xml><?xml version="1.0" encoding="utf-8"?>
<sst xmlns="http://schemas.openxmlformats.org/spreadsheetml/2006/main" count="1245" uniqueCount="439">
  <si>
    <t>title</t>
    <phoneticPr fontId="1" type="noConversion"/>
  </si>
  <si>
    <t>终焉-菲米丝</t>
  </si>
  <si>
    <t>名称</t>
    <phoneticPr fontId="1" type="noConversion"/>
  </si>
  <si>
    <t>站位</t>
    <phoneticPr fontId="1" type="noConversion"/>
  </si>
  <si>
    <t>num</t>
    <phoneticPr fontId="1" type="noConversion"/>
  </si>
  <si>
    <t>id</t>
    <phoneticPr fontId="1" type="noConversion"/>
  </si>
  <si>
    <t>角色ID</t>
    <phoneticPr fontId="1" type="noConversion"/>
  </si>
  <si>
    <t>技能</t>
    <phoneticPr fontId="1" type="noConversion"/>
  </si>
  <si>
    <t>skills</t>
    <phoneticPr fontId="1" type="noConversion"/>
  </si>
  <si>
    <t>passive_skills</t>
    <phoneticPr fontId="1" type="noConversion"/>
  </si>
  <si>
    <t>被动技能</t>
    <phoneticPr fontId="1" type="noConversion"/>
  </si>
  <si>
    <t>attrs</t>
    <phoneticPr fontId="1" type="noConversion"/>
  </si>
  <si>
    <t>属性</t>
    <phoneticPr fontId="1" type="noConversion"/>
  </si>
  <si>
    <t>攻击</t>
    <phoneticPr fontId="1" type="noConversion"/>
  </si>
  <si>
    <t>value</t>
    <phoneticPr fontId="1" type="noConversion"/>
  </si>
  <si>
    <t>生命</t>
    <phoneticPr fontId="1" type="noConversion"/>
  </si>
  <si>
    <t>物防</t>
    <phoneticPr fontId="1" type="noConversion"/>
  </si>
  <si>
    <t>速度</t>
    <phoneticPr fontId="1" type="noConversion"/>
  </si>
  <si>
    <t>拂晓之盾-艾璐德</t>
    <phoneticPr fontId="1" type="noConversion"/>
  </si>
  <si>
    <t>寒霜巫女-朵拉贝拉</t>
    <phoneticPr fontId="1" type="noConversion"/>
  </si>
  <si>
    <t>背树男</t>
    <phoneticPr fontId="1" type="noConversion"/>
  </si>
  <si>
    <t>id</t>
  </si>
  <si>
    <t>int</t>
  </si>
  <si>
    <t>string</t>
  </si>
  <si>
    <t>编号</t>
  </si>
  <si>
    <t>注释</t>
  </si>
  <si>
    <t>名称</t>
  </si>
  <si>
    <t>称号</t>
  </si>
  <si>
    <t>品质</t>
  </si>
  <si>
    <t>职业</t>
  </si>
  <si>
    <t>种族</t>
  </si>
  <si>
    <t>初始星级</t>
  </si>
  <si>
    <t>星级上限</t>
  </si>
  <si>
    <t>突破上限</t>
  </si>
  <si>
    <t>强度评价</t>
  </si>
  <si>
    <t>定位1</t>
  </si>
  <si>
    <t>定位2</t>
  </si>
  <si>
    <t>伤害类型</t>
  </si>
  <si>
    <t>关键英雄</t>
  </si>
  <si>
    <t>生命成长</t>
  </si>
  <si>
    <t>攻击成长</t>
  </si>
  <si>
    <t>物防成长</t>
  </si>
  <si>
    <t>魔防成长</t>
  </si>
  <si>
    <t>固定伤害成长</t>
  </si>
  <si>
    <t>固定免伤成长</t>
  </si>
  <si>
    <t>速度成长</t>
  </si>
  <si>
    <t>普攻技能组</t>
  </si>
  <si>
    <t>主动技能1组</t>
  </si>
  <si>
    <t>主动技能2组</t>
  </si>
  <si>
    <t>被动技能1组</t>
  </si>
  <si>
    <t>被动技能2组</t>
  </si>
  <si>
    <t>羁绊组</t>
  </si>
  <si>
    <t>展示技能</t>
  </si>
  <si>
    <t>是否可发放</t>
  </si>
  <si>
    <t>显示排序</t>
  </si>
  <si>
    <t>both</t>
  </si>
  <si>
    <t>none</t>
  </si>
  <si>
    <t>server</t>
  </si>
  <si>
    <t>client</t>
  </si>
  <si>
    <t>comments</t>
  </si>
  <si>
    <t>name</t>
  </si>
  <si>
    <t>title</t>
  </si>
  <si>
    <t>rare</t>
  </si>
  <si>
    <t>job</t>
  </si>
  <si>
    <t>race</t>
  </si>
  <si>
    <t>star</t>
  </si>
  <si>
    <t>limit_star</t>
  </si>
  <si>
    <t>limit_stage</t>
  </si>
  <si>
    <t>strong</t>
  </si>
  <si>
    <t>pos1</t>
  </si>
  <si>
    <t>pos2</t>
  </si>
  <si>
    <t>attack_type</t>
  </si>
  <si>
    <t>key_hero</t>
  </si>
  <si>
    <t>hp</t>
  </si>
  <si>
    <t>attack</t>
  </si>
  <si>
    <t>phy_def</t>
  </si>
  <si>
    <t>mag_def</t>
  </si>
  <si>
    <t>fixed_dam</t>
  </si>
  <si>
    <t>fixed_dam_reduce</t>
  </si>
  <si>
    <t>speed</t>
  </si>
  <si>
    <t>normal_skill</t>
  </si>
  <si>
    <t>skill_1</t>
  </si>
  <si>
    <t>skill_2</t>
  </si>
  <si>
    <t>passive_skill_1</t>
  </si>
  <si>
    <t>passive_skill_2</t>
  </si>
  <si>
    <t>relationship</t>
  </si>
  <si>
    <t>onhook_skill</t>
  </si>
  <si>
    <t>send</t>
  </si>
  <si>
    <t>order</t>
  </si>
  <si>
    <t>hero.hero_name_13001</t>
  </si>
  <si>
    <t>hero.hero_title_13001</t>
  </si>
  <si>
    <t>130012:1</t>
  </si>
  <si>
    <t>拂晓之盾-艾璐德</t>
  </si>
  <si>
    <t>hero.hero_name_11004</t>
  </si>
  <si>
    <t>hero.hero_title_11004</t>
  </si>
  <si>
    <t>寒霜巫女-朵拉贝拉</t>
  </si>
  <si>
    <t>hero.hero_name_12005</t>
  </si>
  <si>
    <t>hero.hero_title_12005</t>
  </si>
  <si>
    <t>hero.hero_name_13998</t>
  </si>
  <si>
    <t>139981:1</t>
  </si>
  <si>
    <t>背上长树男-横艾</t>
  </si>
  <si>
    <t>hero.hero_name_22001</t>
  </si>
  <si>
    <t>hero.hero_title_22001</t>
  </si>
  <si>
    <t>220012:2</t>
  </si>
  <si>
    <t>灯笼-拓跋月儿</t>
  </si>
  <si>
    <t>hero.hero_name_34003</t>
  </si>
  <si>
    <t>hero.hero_title_34003</t>
  </si>
  <si>
    <t>异化战士2星</t>
  </si>
  <si>
    <t>hero.hero_name_33999</t>
  </si>
  <si>
    <t/>
  </si>
  <si>
    <t>int</t>
    <phoneticPr fontId="1" type="noConversion"/>
  </si>
  <si>
    <t>string</t>
    <phoneticPr fontId="1" type="noConversion"/>
  </si>
  <si>
    <t>模板ID</t>
    <phoneticPr fontId="1" type="noConversion"/>
  </si>
  <si>
    <t>模板</t>
    <phoneticPr fontId="1" type="noConversion"/>
  </si>
  <si>
    <t>突破</t>
    <phoneticPr fontId="1" type="noConversion"/>
  </si>
  <si>
    <t>魔防</t>
    <phoneticPr fontId="1" type="noConversion"/>
  </si>
  <si>
    <t>固定伤害</t>
    <phoneticPr fontId="1" type="noConversion"/>
  </si>
  <si>
    <t>固定免伤</t>
    <phoneticPr fontId="1" type="noConversion"/>
  </si>
  <si>
    <t>命中率</t>
    <phoneticPr fontId="1" type="noConversion"/>
  </si>
  <si>
    <t>闪避率</t>
    <phoneticPr fontId="1" type="noConversion"/>
  </si>
  <si>
    <t>暴击率</t>
    <phoneticPr fontId="1" type="noConversion"/>
  </si>
  <si>
    <t>抗暴率</t>
    <phoneticPr fontId="1" type="noConversion"/>
  </si>
  <si>
    <t>控制</t>
    <phoneticPr fontId="1" type="noConversion"/>
  </si>
  <si>
    <t>免控</t>
    <phoneticPr fontId="1" type="noConversion"/>
  </si>
  <si>
    <t>治疗</t>
    <phoneticPr fontId="1" type="noConversion"/>
  </si>
  <si>
    <t>受疗</t>
    <phoneticPr fontId="1" type="noConversion"/>
  </si>
  <si>
    <t>炼化返还道具1</t>
    <phoneticPr fontId="1" type="noConversion"/>
  </si>
  <si>
    <t>炼化返还数量1</t>
    <phoneticPr fontId="1" type="noConversion"/>
  </si>
  <si>
    <t>炼化返还道具2</t>
    <phoneticPr fontId="1" type="noConversion"/>
  </si>
  <si>
    <t>炼化返还数量2</t>
    <phoneticPr fontId="1" type="noConversion"/>
  </si>
  <si>
    <t>炼化返还道具3</t>
    <phoneticPr fontId="1" type="noConversion"/>
  </si>
  <si>
    <t>炼化返还数量3</t>
    <phoneticPr fontId="1" type="noConversion"/>
  </si>
  <si>
    <t>both</t>
    <phoneticPr fontId="1" type="noConversion"/>
  </si>
  <si>
    <t>client</t>
    <phoneticPr fontId="1" type="noConversion"/>
  </si>
  <si>
    <t>name</t>
    <phoneticPr fontId="1" type="noConversion"/>
  </si>
  <si>
    <t>hero</t>
    <phoneticPr fontId="1" type="noConversion"/>
  </si>
  <si>
    <t>stage</t>
    <phoneticPr fontId="1" type="noConversion"/>
  </si>
  <si>
    <t>hp</t>
    <phoneticPr fontId="1" type="noConversion"/>
  </si>
  <si>
    <t>attack</t>
    <phoneticPr fontId="1" type="noConversion"/>
  </si>
  <si>
    <t>phy_def</t>
    <phoneticPr fontId="1" type="noConversion"/>
  </si>
  <si>
    <t>mag_def</t>
    <phoneticPr fontId="1" type="noConversion"/>
  </si>
  <si>
    <t>fixed_dam</t>
    <phoneticPr fontId="1" type="noConversion"/>
  </si>
  <si>
    <t>fixed_dam_reduce</t>
    <phoneticPr fontId="1" type="noConversion"/>
  </si>
  <si>
    <t>speed</t>
    <phoneticPr fontId="1" type="noConversion"/>
  </si>
  <si>
    <t>hit_rate</t>
    <phoneticPr fontId="1" type="noConversion"/>
  </si>
  <si>
    <t>dodge_rate</t>
    <phoneticPr fontId="1" type="noConversion"/>
  </si>
  <si>
    <t>crit_rate</t>
    <phoneticPr fontId="1" type="noConversion"/>
  </si>
  <si>
    <t>crit_reduce_rate</t>
    <phoneticPr fontId="1" type="noConversion"/>
  </si>
  <si>
    <t>control_rate</t>
    <phoneticPr fontId="1" type="noConversion"/>
  </si>
  <si>
    <t>control_reduce_rate</t>
    <phoneticPr fontId="1" type="noConversion"/>
  </si>
  <si>
    <t>heal_rate</t>
    <phoneticPr fontId="1" type="noConversion"/>
  </si>
  <si>
    <t>get_heal_rate</t>
    <phoneticPr fontId="1" type="noConversion"/>
  </si>
  <si>
    <t>decompose_item_1</t>
    <phoneticPr fontId="1" type="noConversion"/>
  </si>
  <si>
    <t>decompose_num_1</t>
    <phoneticPr fontId="1" type="noConversion"/>
  </si>
  <si>
    <t>decompose_item_2</t>
    <phoneticPr fontId="1" type="noConversion"/>
  </si>
  <si>
    <t>decompose_num_2</t>
    <phoneticPr fontId="1" type="noConversion"/>
  </si>
  <si>
    <t>decompose_item_3</t>
    <phoneticPr fontId="1" type="noConversion"/>
  </si>
  <si>
    <t>decompose_num_3</t>
    <phoneticPr fontId="1" type="noConversion"/>
  </si>
  <si>
    <t>终焉-菲米丝</t>
    <phoneticPr fontId="1" type="noConversion"/>
  </si>
  <si>
    <t>吟游诗人-古月仙人</t>
    <phoneticPr fontId="1" type="noConversion"/>
  </si>
  <si>
    <t>王子-比约恩</t>
  </si>
  <si>
    <t>帝国斧兵</t>
    <phoneticPr fontId="1" type="noConversion"/>
  </si>
  <si>
    <t>手是翅膀女-古月圣</t>
  </si>
  <si>
    <t>脚上生根男-杨坤硕</t>
  </si>
  <si>
    <t>长裙女-单小小</t>
    <phoneticPr fontId="1" type="noConversion"/>
  </si>
  <si>
    <t>双子-姬良</t>
  </si>
  <si>
    <t>小红帽-索菲亚</t>
  </si>
  <si>
    <t>大刀-姆斯比尔</t>
  </si>
  <si>
    <t>灯笼-拓跋月儿</t>
    <phoneticPr fontId="1" type="noConversion"/>
  </si>
  <si>
    <t>秃鹫-程咬金</t>
    <phoneticPr fontId="1" type="noConversion"/>
  </si>
  <si>
    <t>鬼魂伴身男-慕容诗</t>
  </si>
  <si>
    <t>异教徒</t>
    <phoneticPr fontId="1" type="noConversion"/>
  </si>
  <si>
    <t>star</t>
    <phoneticPr fontId="1" type="noConversion"/>
  </si>
  <si>
    <t>真实星级</t>
  </si>
  <si>
    <t>显示星级</t>
  </si>
  <si>
    <t>显示星阶</t>
  </si>
  <si>
    <t>等级上限</t>
  </si>
  <si>
    <t>生命%</t>
  </si>
  <si>
    <t>攻击%</t>
  </si>
  <si>
    <t>物防%</t>
  </si>
  <si>
    <t>魔防%</t>
  </si>
  <si>
    <t>固定伤害%</t>
  </si>
  <si>
    <t>固定免伤%</t>
  </si>
  <si>
    <t>速度%</t>
  </si>
  <si>
    <t>消耗卡类型</t>
  </si>
  <si>
    <t>消耗卡星级</t>
  </si>
  <si>
    <t>消耗卡数量</t>
  </si>
  <si>
    <t>资源类型</t>
  </si>
  <si>
    <t>资源ID</t>
  </si>
  <si>
    <t>数量</t>
  </si>
  <si>
    <t>共鸣水晶限制</t>
    <phoneticPr fontId="1" type="noConversion"/>
  </si>
  <si>
    <t>star_display</t>
  </si>
  <si>
    <t>star_grade</t>
  </si>
  <si>
    <t>limit_lv</t>
  </si>
  <si>
    <t>hp_pct</t>
  </si>
  <si>
    <t>attack_pct</t>
  </si>
  <si>
    <t>phy_def_pct</t>
  </si>
  <si>
    <t>mag_def_pct</t>
  </si>
  <si>
    <t>fixed_dam_pct</t>
  </si>
  <si>
    <t>fixed_dam_reduce_pct</t>
  </si>
  <si>
    <t>speed_pct</t>
  </si>
  <si>
    <t>card_type_1</t>
  </si>
  <si>
    <t>card_star_1</t>
  </si>
  <si>
    <t>card_count_1</t>
  </si>
  <si>
    <t>card_type_2</t>
  </si>
  <si>
    <t>card_star_2</t>
  </si>
  <si>
    <t>card_count_2</t>
  </si>
  <si>
    <t>card_type_3</t>
  </si>
  <si>
    <t>card_star_3</t>
  </si>
  <si>
    <t>card_count_3</t>
  </si>
  <si>
    <t>card_type_4</t>
  </si>
  <si>
    <t>card_star_4</t>
  </si>
  <si>
    <t>card_count_4</t>
  </si>
  <si>
    <t>res_type_1</t>
  </si>
  <si>
    <t>res_value_1</t>
  </si>
  <si>
    <t>res_count_1</t>
  </si>
  <si>
    <t>res_type_2</t>
  </si>
  <si>
    <t>res_value_2</t>
  </si>
  <si>
    <t>res_count_2</t>
  </si>
  <si>
    <t>res_type_3</t>
  </si>
  <si>
    <t>res_value_3</t>
  </si>
  <si>
    <t>res_count_3</t>
  </si>
  <si>
    <t>res_type_4</t>
  </si>
  <si>
    <t>res_value_4</t>
  </si>
  <si>
    <t>res_count_4</t>
  </si>
  <si>
    <t>crystal_limit</t>
    <phoneticPr fontId="1" type="noConversion"/>
  </si>
  <si>
    <t>突破属性</t>
    <phoneticPr fontId="1" type="noConversion"/>
  </si>
  <si>
    <t>升星属性</t>
    <phoneticPr fontId="1" type="noConversion"/>
  </si>
  <si>
    <t>属性成长</t>
    <phoneticPr fontId="1" type="noConversion"/>
  </si>
  <si>
    <t>level</t>
    <phoneticPr fontId="1" type="noConversion"/>
  </si>
  <si>
    <t>data对应位置</t>
    <phoneticPr fontId="1" type="noConversion"/>
  </si>
  <si>
    <t>star对应位置</t>
    <phoneticPr fontId="1" type="noConversion"/>
  </si>
  <si>
    <t>对应位置</t>
    <phoneticPr fontId="1" type="noConversion"/>
  </si>
  <si>
    <t>"title"</t>
  </si>
  <si>
    <t>"num"</t>
  </si>
  <si>
    <t>"id"</t>
  </si>
  <si>
    <t>"skills"</t>
  </si>
  <si>
    <t>"passive_skills"</t>
  </si>
  <si>
    <t>"attrs"</t>
  </si>
  <si>
    <t>"value"</t>
    <phoneticPr fontId="1" type="noConversion"/>
  </si>
  <si>
    <t>最终属性</t>
    <phoneticPr fontId="1" type="noConversion"/>
  </si>
  <si>
    <t>最终属性</t>
    <phoneticPr fontId="1" type="noConversion"/>
  </si>
  <si>
    <t>被动加成</t>
    <phoneticPr fontId="1" type="noConversion"/>
  </si>
  <si>
    <t>属性ID</t>
    <phoneticPr fontId="1" type="noConversion"/>
  </si>
  <si>
    <t>hero_info对应位置</t>
    <phoneticPr fontId="1" type="noConversion"/>
  </si>
  <si>
    <t>hero_star_info对应位置</t>
    <phoneticPr fontId="1" type="noConversion"/>
  </si>
  <si>
    <t>hero_data_info对应位置</t>
    <phoneticPr fontId="1" type="noConversion"/>
  </si>
  <si>
    <t>攻击</t>
  </si>
  <si>
    <t>生命</t>
  </si>
  <si>
    <t>速度</t>
  </si>
  <si>
    <t>物防</t>
  </si>
  <si>
    <t>魔防</t>
  </si>
  <si>
    <t>暴击率</t>
  </si>
  <si>
    <t>固定伤害</t>
  </si>
  <si>
    <t>固定免伤</t>
  </si>
  <si>
    <t>暴击</t>
  </si>
  <si>
    <t>命中</t>
  </si>
  <si>
    <t>闪避</t>
  </si>
  <si>
    <t>抗暴</t>
  </si>
  <si>
    <t>格挡</t>
  </si>
  <si>
    <t>破击</t>
  </si>
  <si>
    <t>真实伤害</t>
    <phoneticPr fontId="1" type="noConversion"/>
  </si>
  <si>
    <t>命中率</t>
  </si>
  <si>
    <t>闪避率</t>
  </si>
  <si>
    <t>抗暴率</t>
  </si>
  <si>
    <t>控制</t>
  </si>
  <si>
    <t>抗控</t>
  </si>
  <si>
    <t>治疗</t>
  </si>
  <si>
    <t>受疗</t>
  </si>
  <si>
    <t>基础攻击%</t>
  </si>
  <si>
    <t>基础生命%</t>
  </si>
  <si>
    <t>基础防御%</t>
  </si>
  <si>
    <t>基础速度%</t>
  </si>
  <si>
    <t>基础物防%</t>
  </si>
  <si>
    <t>基础魔防%</t>
  </si>
  <si>
    <t>基础固定伤害%</t>
  </si>
  <si>
    <t>基础固定免伤%</t>
  </si>
  <si>
    <t>伤害加深</t>
  </si>
  <si>
    <t>伤害减免</t>
  </si>
  <si>
    <t>物伤加深</t>
  </si>
  <si>
    <t>物伤减免</t>
  </si>
  <si>
    <t>魔伤加深</t>
  </si>
  <si>
    <t>魔伤减免</t>
  </si>
  <si>
    <t>吸血率</t>
  </si>
  <si>
    <t>吸血抗性</t>
  </si>
  <si>
    <t>暴伤加深</t>
  </si>
  <si>
    <t>暴伤减免</t>
  </si>
  <si>
    <t>无视防御</t>
  </si>
  <si>
    <t>无视防御抗性</t>
  </si>
  <si>
    <t>反弹率</t>
  </si>
  <si>
    <t>反弹抗性</t>
  </si>
  <si>
    <t>格挡率</t>
  </si>
  <si>
    <t>破击率</t>
  </si>
  <si>
    <t>无视物理防御</t>
  </si>
  <si>
    <t>无视魔法防御</t>
  </si>
  <si>
    <t>受到伤害加深</t>
  </si>
  <si>
    <t>物理反伤</t>
  </si>
  <si>
    <t>物理反伤抵抗</t>
  </si>
  <si>
    <t>魔法反伤</t>
  </si>
  <si>
    <t>魔法反伤抵抗</t>
  </si>
  <si>
    <t>pvp伤害加深</t>
  </si>
  <si>
    <t>pvp伤害减免</t>
  </si>
  <si>
    <t>pvp物伤加深</t>
  </si>
  <si>
    <t>pvp物伤减免</t>
  </si>
  <si>
    <t>pvp魔伤加深</t>
  </si>
  <si>
    <t>pvp魔伤减免</t>
  </si>
  <si>
    <t>对肉盾职业伤害加深</t>
  </si>
  <si>
    <t>对肉盾职业伤害减免</t>
  </si>
  <si>
    <t>对战士职业伤害加深</t>
  </si>
  <si>
    <t>对战士职业伤害减免</t>
  </si>
  <si>
    <t>对法师职业伤害加深</t>
  </si>
  <si>
    <t>对法师职业伤害减免</t>
  </si>
  <si>
    <t>对辅助职业伤害加深</t>
  </si>
  <si>
    <t>对辅助职业伤害减免</t>
  </si>
  <si>
    <t>对治疗职业伤害加深</t>
  </si>
  <si>
    <t>对治疗职业伤害减免</t>
  </si>
  <si>
    <t>等级</t>
    <phoneticPr fontId="1" type="noConversion"/>
  </si>
  <si>
    <t>星级</t>
    <phoneticPr fontId="1" type="noConversion"/>
  </si>
  <si>
    <t>突破</t>
    <phoneticPr fontId="1" type="noConversion"/>
  </si>
  <si>
    <t>默认等级</t>
    <phoneticPr fontId="1" type="noConversion"/>
  </si>
  <si>
    <t>默认星级</t>
    <phoneticPr fontId="1" type="noConversion"/>
  </si>
  <si>
    <t>默认突破</t>
    <phoneticPr fontId="1" type="noConversion"/>
  </si>
  <si>
    <t>默认角色</t>
    <phoneticPr fontId="1" type="noConversion"/>
  </si>
  <si>
    <t>input:</t>
    <phoneticPr fontId="1" type="noConversion"/>
  </si>
  <si>
    <t>110042:1|110040:1</t>
  </si>
  <si>
    <t>120051:2|120050:1</t>
  </si>
  <si>
    <t>拂晓坦克3星</t>
  </si>
  <si>
    <t>hero.hero_name_11997</t>
  </si>
  <si>
    <t>119971:1</t>
  </si>
  <si>
    <t>拂晓战士3星</t>
  </si>
  <si>
    <t>hero.hero_name_32001</t>
  </si>
  <si>
    <t>hero.hero_title_32001</t>
  </si>
  <si>
    <t>320011:2|320010:1</t>
  </si>
  <si>
    <t>340031:2|340030:1</t>
  </si>
  <si>
    <t>339991:1|339990:1</t>
  </si>
  <si>
    <t>扛剑哥-陈靖仇百战</t>
  </si>
  <si>
    <t>hero.hero_name_43002</t>
  </si>
  <si>
    <t>hero.hero_title_43002</t>
  </si>
  <si>
    <t>430022:1</t>
  </si>
  <si>
    <t>永恒之枪-冈格尼尔</t>
  </si>
  <si>
    <t>hero.hero_name_43005</t>
  </si>
  <si>
    <t>hero.hero_title_43005</t>
  </si>
  <si>
    <t>430052:1</t>
  </si>
  <si>
    <t>帝国盾兵</t>
    <phoneticPr fontId="1" type="noConversion"/>
  </si>
  <si>
    <t>hero.hero_name_14002</t>
    <phoneticPr fontId="1" type="noConversion"/>
  </si>
  <si>
    <t>hero.hero_title_14002</t>
    <phoneticPr fontId="1" type="noConversion"/>
  </si>
  <si>
    <t>140022:1</t>
    <phoneticPr fontId="1" type="noConversion"/>
  </si>
  <si>
    <t>王子-比约恩</t>
    <phoneticPr fontId="1" type="noConversion"/>
  </si>
  <si>
    <t>hero.hero_name_13003</t>
    <phoneticPr fontId="1" type="noConversion"/>
  </si>
  <si>
    <t>hero.hero_title_13003</t>
    <phoneticPr fontId="1" type="noConversion"/>
  </si>
  <si>
    <t>130032:1</t>
    <phoneticPr fontId="1" type="noConversion"/>
  </si>
  <si>
    <t>天神坦克-李靖</t>
    <phoneticPr fontId="1" type="noConversion"/>
  </si>
  <si>
    <t>hero.hero_name_41003</t>
    <phoneticPr fontId="1" type="noConversion"/>
  </si>
  <si>
    <t>hero.hero_title_41003</t>
    <phoneticPr fontId="1" type="noConversion"/>
  </si>
  <si>
    <t>410032:1</t>
    <phoneticPr fontId="1" type="noConversion"/>
  </si>
  <si>
    <t>"天神坦克"</t>
  </si>
  <si>
    <t>分解获得类型1</t>
    <phoneticPr fontId="1" type="noConversion"/>
  </si>
  <si>
    <t>分解获得值1</t>
    <phoneticPr fontId="1" type="noConversion"/>
  </si>
  <si>
    <t>分解获得数量1</t>
    <phoneticPr fontId="1" type="noConversion"/>
  </si>
  <si>
    <t>分解获得类型2</t>
    <phoneticPr fontId="1" type="noConversion"/>
  </si>
  <si>
    <t>分解获得值2</t>
    <phoneticPr fontId="1" type="noConversion"/>
  </si>
  <si>
    <t>分解获得数量2</t>
    <phoneticPr fontId="1" type="noConversion"/>
  </si>
  <si>
    <t>分解获得类型3</t>
    <phoneticPr fontId="1" type="noConversion"/>
  </si>
  <si>
    <t>分解获得值3</t>
    <phoneticPr fontId="1" type="noConversion"/>
  </si>
  <si>
    <t>分解获得数量3</t>
    <phoneticPr fontId="1" type="noConversion"/>
  </si>
  <si>
    <t>分解获得类型4</t>
    <phoneticPr fontId="1" type="noConversion"/>
  </si>
  <si>
    <t>分解获得值4</t>
    <phoneticPr fontId="1" type="noConversion"/>
  </si>
  <si>
    <t>分解获得数量4</t>
    <phoneticPr fontId="1" type="noConversion"/>
  </si>
  <si>
    <t>dec_type_1</t>
  </si>
  <si>
    <t>dec_value_1</t>
  </si>
  <si>
    <t>dec_count_1</t>
  </si>
  <si>
    <t>dec_type_2</t>
  </si>
  <si>
    <t>dec_value_2</t>
  </si>
  <si>
    <t>dec_count_2</t>
  </si>
  <si>
    <t>dec_type_3</t>
  </si>
  <si>
    <t>dec_value_3</t>
  </si>
  <si>
    <t>dec_count_3</t>
  </si>
  <si>
    <t>dec_type_4</t>
  </si>
  <si>
    <t>dec_value_4</t>
  </si>
  <si>
    <t>dec_count_4</t>
  </si>
  <si>
    <t>编号</t>
    <phoneticPr fontId="1" type="noConversion"/>
  </si>
  <si>
    <t>内容</t>
    <phoneticPr fontId="1" type="noConversion"/>
  </si>
  <si>
    <t>死神</t>
    <phoneticPr fontId="1" type="noConversion"/>
  </si>
  <si>
    <t>战神</t>
    <phoneticPr fontId="1" type="noConversion"/>
  </si>
  <si>
    <t>小红帽</t>
    <phoneticPr fontId="1" type="noConversion"/>
  </si>
  <si>
    <t>诗人</t>
    <phoneticPr fontId="1" type="noConversion"/>
  </si>
  <si>
    <t>李靖</t>
    <phoneticPr fontId="1" type="noConversion"/>
  </si>
  <si>
    <t>永恒之枪</t>
    <phoneticPr fontId="1" type="noConversion"/>
  </si>
  <si>
    <t>battleInput</t>
    <phoneticPr fontId="1" type="noConversion"/>
  </si>
  <si>
    <t>已提交</t>
    <phoneticPr fontId="1" type="noConversion"/>
  </si>
  <si>
    <t>命令</t>
    <phoneticPr fontId="1" type="noConversion"/>
  </si>
  <si>
    <t>参数1</t>
    <phoneticPr fontId="1" type="noConversion"/>
  </si>
  <si>
    <t>参数2</t>
  </si>
  <si>
    <t>参数3</t>
  </si>
  <si>
    <t>参数4</t>
  </si>
  <si>
    <t>参数5</t>
  </si>
  <si>
    <t>模块名称</t>
    <phoneticPr fontId="1" type="noConversion"/>
  </si>
  <si>
    <t>excel_rw</t>
    <phoneticPr fontId="1" type="noConversion"/>
  </si>
  <si>
    <t>当前版本</t>
    <phoneticPr fontId="1" type="noConversion"/>
  </si>
  <si>
    <t>0.9.1-2020-9-3</t>
    <phoneticPr fontId="1" type="noConversion"/>
  </si>
  <si>
    <t>简介</t>
    <phoneticPr fontId="1" type="noConversion"/>
  </si>
  <si>
    <t>这个模块通过xlwings直接和EXCEL交互</t>
    <phoneticPr fontId="1" type="noConversion"/>
  </si>
  <si>
    <t>轮次</t>
    <phoneticPr fontId="1" type="noConversion"/>
  </si>
  <si>
    <t>胜负</t>
    <phoneticPr fontId="1" type="noConversion"/>
  </si>
  <si>
    <t>回合</t>
    <phoneticPr fontId="1" type="noConversion"/>
  </si>
  <si>
    <t>剩余人数</t>
    <phoneticPr fontId="1" type="noConversion"/>
  </si>
  <si>
    <t>战报</t>
    <phoneticPr fontId="1" type="noConversion"/>
  </si>
  <si>
    <t>20200903180742.json</t>
  </si>
  <si>
    <t>20200903180744.json</t>
  </si>
  <si>
    <t>20200903180746.json</t>
  </si>
  <si>
    <t>20200903180748.json</t>
  </si>
  <si>
    <t>20200903180749.json</t>
  </si>
  <si>
    <t>20200903180751.json</t>
  </si>
  <si>
    <t>20200903180753.json</t>
  </si>
  <si>
    <t>20200903180755.json</t>
  </si>
  <si>
    <t>20200903180756.json</t>
  </si>
  <si>
    <t>20200903180758.json</t>
  </si>
  <si>
    <t>20200903180812.json</t>
  </si>
  <si>
    <t>20200903180814.json</t>
  </si>
  <si>
    <t>20200903180814.json</t>
    <phoneticPr fontId="1" type="noConversion"/>
  </si>
  <si>
    <t>20200903180816.json</t>
  </si>
  <si>
    <t>20200903180816.json</t>
    <phoneticPr fontId="1" type="noConversion"/>
  </si>
  <si>
    <t>20200903180817.json</t>
  </si>
  <si>
    <t>20200903180817.json</t>
    <phoneticPr fontId="1" type="noConversion"/>
  </si>
  <si>
    <t>20200903180819.json</t>
  </si>
  <si>
    <t>20200903180819.json</t>
    <phoneticPr fontId="1" type="noConversion"/>
  </si>
  <si>
    <t>20200903180821.json</t>
  </si>
  <si>
    <t>20200903180821.json</t>
    <phoneticPr fontId="1" type="noConversion"/>
  </si>
  <si>
    <t>20200903180823.json</t>
  </si>
  <si>
    <t>20200903180823.json</t>
    <phoneticPr fontId="1" type="noConversion"/>
  </si>
  <si>
    <t>20200903180825.json</t>
  </si>
  <si>
    <t>20200903180825.json</t>
    <phoneticPr fontId="1" type="noConversion"/>
  </si>
  <si>
    <t>20200903180826.json</t>
  </si>
  <si>
    <t>20200903180826.json</t>
    <phoneticPr fontId="1" type="noConversion"/>
  </si>
  <si>
    <t>20200903180828.json</t>
  </si>
  <si>
    <t>20200903180828.json</t>
    <phoneticPr fontId="1" type="noConversion"/>
  </si>
  <si>
    <t>20200903181857.json</t>
  </si>
  <si>
    <t>20200903181857.json</t>
    <phoneticPr fontId="1" type="noConversion"/>
  </si>
  <si>
    <t>战报简析: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</si>
</sst>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"/>
      <color theme="1" tint="0.499984740745262"/>
      <name val="微软雅黑"/>
      <family val="2"/>
      <charset val="134"/>
    </font>
    <font>
      <sz val="11"/>
      <color theme="1" tint="0.499984740745262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"/>
      <color rgb="FFC00000"/>
      <name val="微软雅黑"/>
      <family val="2"/>
      <charset val="134"/>
    </font>
    <font>
      <b/>
      <sz val="11"/>
      <color theme="0"/>
      <name val="等线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85351115451523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4" tint="0.3998535111545152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</borders>
  <cellStyleXfs count="5">
    <xf numFmtId="0" fontId="0" fillId="0" borderId="0"/>
    <xf numFmtId="0" fontId="2" fillId="0" borderId="0"/>
    <xf numFmtId="0" fontId="2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</cellStyleXfs>
  <cellXfs count="76">
    <xf numFmtId="0" fontId="0" fillId="0" borderId="0" xfId="0"/>
    <xf numFmtId="0" fontId="3" fillId="0" borderId="0" xfId="1" applyFont="1"/>
    <xf numFmtId="0" fontId="3" fillId="0" borderId="0" xfId="1" applyFont="1" applyAlignment="1">
      <alignment horizontal="right"/>
    </xf>
    <xf numFmtId="0" fontId="3" fillId="9" borderId="1" xfId="2" applyFont="1" applyFill="1" applyBorder="1" applyAlignment="1">
      <alignment horizontal="center"/>
    </xf>
    <xf numFmtId="0" fontId="3" fillId="5" borderId="1" xfId="2" applyFont="1" applyFill="1" applyBorder="1" applyAlignment="1">
      <alignment horizontal="center"/>
    </xf>
    <xf numFmtId="0" fontId="3" fillId="9" borderId="1" xfId="2" applyFont="1" applyFill="1" applyBorder="1" applyAlignment="1">
      <alignment horizontal="right"/>
    </xf>
    <xf numFmtId="0" fontId="3" fillId="11" borderId="1" xfId="3" applyFont="1" applyFill="1" applyBorder="1" applyAlignment="1">
      <alignment horizontal="center"/>
    </xf>
    <xf numFmtId="0" fontId="3" fillId="8" borderId="1" xfId="3" applyFont="1" applyFill="1" applyBorder="1" applyAlignment="1">
      <alignment horizontal="center"/>
    </xf>
    <xf numFmtId="0" fontId="3" fillId="5" borderId="1" xfId="3" applyFont="1" applyFill="1" applyBorder="1" applyAlignment="1">
      <alignment horizontal="center"/>
    </xf>
    <xf numFmtId="0" fontId="3" fillId="12" borderId="1" xfId="3" applyFont="1" applyFill="1" applyBorder="1" applyAlignment="1">
      <alignment horizontal="center"/>
    </xf>
    <xf numFmtId="0" fontId="3" fillId="13" borderId="1" xfId="3" applyFont="1" applyFill="1" applyBorder="1" applyAlignment="1">
      <alignment horizontal="center"/>
    </xf>
    <xf numFmtId="0" fontId="3" fillId="11" borderId="1" xfId="3" applyFont="1" applyFill="1" applyBorder="1" applyAlignment="1">
      <alignment horizontal="right"/>
    </xf>
    <xf numFmtId="0" fontId="3" fillId="14" borderId="1" xfId="4" applyFont="1" applyFill="1" applyBorder="1" applyAlignment="1">
      <alignment horizontal="center"/>
    </xf>
    <xf numFmtId="0" fontId="3" fillId="5" borderId="1" xfId="4" applyFont="1" applyFill="1" applyBorder="1" applyAlignment="1">
      <alignment horizontal="center"/>
    </xf>
    <xf numFmtId="0" fontId="3" fillId="14" borderId="1" xfId="4" applyFont="1" applyFill="1" applyBorder="1" applyAlignment="1">
      <alignment horizontal="right"/>
    </xf>
    <xf numFmtId="0" fontId="6" fillId="0" borderId="0" xfId="1" applyFont="1"/>
    <xf numFmtId="0" fontId="3" fillId="0" borderId="0" xfId="1" applyFont="1" applyAlignment="1">
      <alignment horizontal="right" vertical="center"/>
    </xf>
    <xf numFmtId="0" fontId="9" fillId="0" borderId="0" xfId="1" applyFont="1"/>
    <xf numFmtId="0" fontId="3" fillId="9" borderId="1" xfId="2" applyFont="1" applyFill="1" applyBorder="1" applyAlignment="1">
      <alignment horizontal="center" vertical="center"/>
    </xf>
    <xf numFmtId="0" fontId="3" fillId="11" borderId="1" xfId="3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0" fillId="15" borderId="0" xfId="0" applyFill="1"/>
    <xf numFmtId="0" fontId="0" fillId="7" borderId="0" xfId="0" applyFill="1"/>
    <xf numFmtId="0" fontId="0" fillId="4" borderId="0" xfId="0" applyFill="1"/>
    <xf numFmtId="0" fontId="0" fillId="2" borderId="1" xfId="0" applyFill="1" applyBorder="1" applyProtection="1">
      <protection locked="0"/>
    </xf>
    <xf numFmtId="0" fontId="0" fillId="0" borderId="0" xfId="0" applyProtection="1"/>
    <xf numFmtId="0" fontId="13" fillId="0" borderId="0" xfId="0" applyFont="1"/>
    <xf numFmtId="0" fontId="13" fillId="0" borderId="0" xfId="0" applyFont="1" applyProtection="1"/>
    <xf numFmtId="0" fontId="0" fillId="16" borderId="1" xfId="0" applyFill="1" applyBorder="1" applyProtection="1">
      <protection locked="0"/>
    </xf>
    <xf numFmtId="0" fontId="14" fillId="0" borderId="0" xfId="0" applyFont="1"/>
    <xf numFmtId="0" fontId="3" fillId="3" borderId="1" xfId="0" applyFont="1" applyFill="1" applyBorder="1" applyAlignment="1">
      <alignment horizontal="center" vertical="center"/>
    </xf>
    <xf numFmtId="0" fontId="6" fillId="0" borderId="0" xfId="1" applyNumberFormat="1" applyFont="1" applyAlignment="1">
      <alignment horizontal="left"/>
    </xf>
    <xf numFmtId="0" fontId="6" fillId="0" borderId="0" xfId="0" applyFont="1"/>
    <xf numFmtId="0" fontId="12" fillId="0" borderId="0" xfId="0" applyFont="1"/>
    <xf numFmtId="0" fontId="9" fillId="0" borderId="0" xfId="1" applyNumberFormat="1" applyFont="1" applyAlignment="1">
      <alignment horizontal="left"/>
    </xf>
    <xf numFmtId="0" fontId="9" fillId="0" borderId="0" xfId="0" applyFont="1"/>
    <xf numFmtId="0" fontId="10" fillId="0" borderId="0" xfId="0" applyFont="1"/>
    <xf numFmtId="0" fontId="3" fillId="0" borderId="0" xfId="1" applyFont="1" applyAlignment="1">
      <alignment horizontal="left"/>
    </xf>
    <xf numFmtId="0" fontId="5" fillId="0" borderId="0" xfId="0" applyFont="1"/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4" fillId="0" borderId="0" xfId="0" applyFont="1"/>
    <xf numFmtId="0" fontId="3" fillId="9" borderId="1" xfId="2" applyFont="1" applyFill="1" applyBorder="1" applyAlignment="1">
      <alignment horizontal="left"/>
    </xf>
    <xf numFmtId="0" fontId="3" fillId="11" borderId="1" xfId="3" applyFont="1" applyFill="1" applyBorder="1" applyAlignment="1">
      <alignment horizontal="left"/>
    </xf>
    <xf numFmtId="0" fontId="3" fillId="14" borderId="1" xfId="4" applyFont="1" applyFill="1" applyBorder="1" applyAlignment="1">
      <alignment horizontal="left"/>
    </xf>
    <xf numFmtId="0" fontId="3" fillId="0" borderId="0" xfId="1" applyNumberFormat="1" applyFont="1" applyAlignment="1">
      <alignment horizontal="left"/>
    </xf>
    <xf numFmtId="0" fontId="11" fillId="0" borderId="0" xfId="0" applyFont="1"/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right"/>
    </xf>
    <xf numFmtId="0" fontId="3" fillId="17" borderId="1" xfId="2" applyFont="1" applyFill="1" applyBorder="1" applyAlignment="1">
      <alignment horizontal="center"/>
    </xf>
    <xf numFmtId="0" fontId="3" fillId="18" borderId="1" xfId="2" applyFont="1" applyFill="1" applyBorder="1" applyAlignment="1">
      <alignment horizontal="center"/>
    </xf>
    <xf numFmtId="0" fontId="3" fillId="19" borderId="1" xfId="2" applyFont="1" applyFill="1" applyBorder="1" applyAlignment="1">
      <alignment horizontal="center"/>
    </xf>
    <xf numFmtId="0" fontId="3" fillId="20" borderId="1" xfId="4" applyFont="1" applyFill="1" applyBorder="1" applyAlignment="1">
      <alignment horizontal="center"/>
    </xf>
    <xf numFmtId="0" fontId="3" fillId="21" borderId="1" xfId="4" applyFont="1" applyFill="1" applyBorder="1" applyAlignment="1">
      <alignment horizontal="center"/>
    </xf>
    <xf numFmtId="0" fontId="3" fillId="22" borderId="1" xfId="4" applyFont="1" applyFill="1" applyBorder="1" applyAlignment="1">
      <alignment horizontal="center"/>
    </xf>
    <xf numFmtId="0" fontId="6" fillId="0" borderId="0" xfId="1" applyFont="1" applyAlignment="1">
      <alignment horizontal="right"/>
    </xf>
    <xf numFmtId="0" fontId="3" fillId="0" borderId="0" xfId="0" applyNumberFormat="1" applyFont="1" applyAlignment="1"/>
    <xf numFmtId="0" fontId="5" fillId="0" borderId="0" xfId="0" applyNumberFormat="1" applyFont="1" applyAlignment="1"/>
    <xf numFmtId="0" fontId="3" fillId="0" borderId="0" xfId="1" applyNumberFormat="1" applyFont="1"/>
    <xf numFmtId="0" fontId="6" fillId="0" borderId="0" xfId="1" applyNumberFormat="1" applyFont="1"/>
    <xf numFmtId="0" fontId="6" fillId="0" borderId="0" xfId="1" applyNumberFormat="1" applyFont="1" applyAlignment="1">
      <alignment horizontal="right"/>
    </xf>
    <xf numFmtId="0" fontId="16" fillId="0" borderId="0" xfId="1" applyNumberFormat="1" applyFont="1"/>
    <xf numFmtId="0" fontId="16" fillId="0" borderId="0" xfId="1" applyNumberFormat="1" applyFont="1" applyAlignment="1">
      <alignment horizontal="right"/>
    </xf>
    <xf numFmtId="0" fontId="3" fillId="14" borderId="1" xfId="4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17" fillId="23" borderId="0" xfId="0" applyFont="1" applyFill="1"/>
    <xf numFmtId="0" fontId="15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24" borderId="2" xfId="0" applyFill="1" applyBorder="1" applyProtection="1">
      <protection locked="0"/>
    </xf>
    <xf numFmtId="0" fontId="0" fillId="12" borderId="2" xfId="0" applyFill="1" applyBorder="1" applyAlignment="1" applyProtection="1">
      <alignment wrapText="1"/>
      <protection locked="0"/>
    </xf>
    <xf numFmtId="0" fontId="0" fillId="24" borderId="0" xfId="0" applyFill="1"/>
    <xf numFmtId="0" fontId="0" fillId="12" borderId="0" xfId="0" applyFill="1"/>
  </cellXfs>
  <cellStyles count="5">
    <cellStyle name="40% - 着色 2 2" xfId="2"/>
    <cellStyle name="40% - 着色 3 2" xfId="3"/>
    <cellStyle name="40% - 着色 4 2" xfId="4"/>
    <cellStyle name="常规" xfId="0" builtinId="0"/>
    <cellStyle name="常规 2" xfId="1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zoomScale="85" zoomScaleNormal="85" workbookViewId="0">
      <selection activeCell="D16" sqref="D16"/>
    </sheetView>
  </sheetViews>
  <sheetFormatPr defaultRowHeight="14.25"/>
  <cols>
    <col min="3" max="7" width="9.5" bestFit="1" customWidth="1"/>
    <col min="8" max="8" width="2.75" customWidth="1"/>
    <col min="11" max="15" width="9.5" bestFit="1" customWidth="1"/>
    <col min="16" max="16" width="2.625" customWidth="1"/>
    <col min="19" max="23" width="9.5" bestFit="1" customWidth="1"/>
    <col min="24" max="24" width="9" customWidth="1"/>
    <col min="32" max="32" width="9" customWidth="1"/>
  </cols>
  <sheetData>
    <row r="1" spans="1:16" s="72" customFormat="1">
      <c r="A1" s="73">
        <f>Info!F2</f>
        <v>1</v>
      </c>
      <c r="B1" s="72">
        <f>Info!G2</f>
        <v>1</v>
      </c>
      <c r="C1" s="72">
        <f>Info!H2</f>
        <v>1</v>
      </c>
      <c r="D1" s="72">
        <f>Info!I2</f>
        <v>0</v>
      </c>
      <c r="E1" s="72">
        <f>Info!J2</f>
        <v>0</v>
      </c>
      <c r="F1" s="72">
        <f>Info!K2</f>
        <v>0</v>
      </c>
    </row>
    <row r="3" spans="1:16">
      <c r="A3" t="str">
        <f>CONCATENATE("{","""",Test!B10,""":","""",Test!C10,"""",",","""")</f>
        <v>{"title":"终焉-菲米丝","</v>
      </c>
      <c r="H3" s="22"/>
      <c r="P3" s="22"/>
    </row>
    <row r="4" spans="1:16" hidden="1">
      <c r="H4" s="22"/>
      <c r="P4" s="22"/>
    </row>
    <row r="5" spans="1:16" hidden="1">
      <c r="H5" s="22"/>
      <c r="P5" s="22"/>
    </row>
    <row r="6" spans="1:16" hidden="1">
      <c r="H6" s="22"/>
      <c r="P6" s="22"/>
    </row>
    <row r="7" spans="1:16" hidden="1">
      <c r="H7" s="22"/>
      <c r="P7" s="22"/>
    </row>
    <row r="8" spans="1:16" hidden="1">
      <c r="H8" s="22"/>
      <c r="P8" s="22"/>
    </row>
    <row r="9" spans="1:16" hidden="1">
      <c r="H9" s="22"/>
      <c r="P9" s="22"/>
    </row>
    <row r="10" spans="1:16">
      <c r="A10" t="s">
        <v>2</v>
      </c>
      <c r="B10" t="s">
        <v>0</v>
      </c>
      <c r="C10" s="24" t="s">
        <v>1</v>
      </c>
      <c r="D10" t="s">
        <v>316</v>
      </c>
      <c r="E10" s="24">
        <v>145</v>
      </c>
      <c r="H10" s="22"/>
      <c r="I10" t="s">
        <v>2</v>
      </c>
      <c r="J10" t="s">
        <v>0</v>
      </c>
      <c r="K10" s="24" t="s">
        <v>18</v>
      </c>
      <c r="L10" t="s">
        <v>316</v>
      </c>
      <c r="M10" s="24">
        <v>145</v>
      </c>
      <c r="P10" s="22"/>
    </row>
    <row r="11" spans="1:16">
      <c r="A11" t="s">
        <v>3</v>
      </c>
      <c r="B11" t="s">
        <v>4</v>
      </c>
      <c r="C11" s="26">
        <v>1</v>
      </c>
      <c r="D11" t="s">
        <v>317</v>
      </c>
      <c r="E11" s="24">
        <v>6</v>
      </c>
      <c r="H11" s="22"/>
      <c r="I11" t="s">
        <v>3</v>
      </c>
      <c r="J11" t="s">
        <v>4</v>
      </c>
      <c r="K11" s="26">
        <v>2</v>
      </c>
      <c r="L11" t="s">
        <v>317</v>
      </c>
      <c r="M11" s="24">
        <v>6</v>
      </c>
      <c r="P11" s="22"/>
    </row>
    <row r="12" spans="1:16">
      <c r="A12" t="s">
        <v>6</v>
      </c>
      <c r="B12" t="s">
        <v>5</v>
      </c>
      <c r="C12" s="24">
        <v>13001</v>
      </c>
      <c r="D12" t="s">
        <v>318</v>
      </c>
      <c r="E12" s="24">
        <v>6</v>
      </c>
      <c r="H12" s="22"/>
      <c r="I12" t="s">
        <v>6</v>
      </c>
      <c r="J12" t="s">
        <v>5</v>
      </c>
      <c r="K12" s="24">
        <v>11004</v>
      </c>
      <c r="L12" t="s">
        <v>318</v>
      </c>
      <c r="M12" s="24">
        <v>6</v>
      </c>
      <c r="P12" s="22"/>
    </row>
    <row r="13" spans="1:16">
      <c r="A13" t="s">
        <v>7</v>
      </c>
      <c r="B13" t="s">
        <v>8</v>
      </c>
      <c r="C13" s="24">
        <f>VALUE("1"&amp;C12&amp;"00")</f>
        <v>11300100</v>
      </c>
      <c r="D13" s="24">
        <f>VALUE("1"&amp;C12&amp;"13")</f>
        <v>11300113</v>
      </c>
      <c r="E13" s="24">
        <f>VALUE("1"&amp;C12&amp;"23")</f>
        <v>11300123</v>
      </c>
      <c r="F13" s="24">
        <f>VALUE("1"&amp;C12&amp;"33")</f>
        <v>11300133</v>
      </c>
      <c r="G13" s="24">
        <f>VALUE("1"&amp;C12&amp;"43")</f>
        <v>11300143</v>
      </c>
      <c r="H13" s="22"/>
      <c r="I13" t="s">
        <v>7</v>
      </c>
      <c r="J13" t="s">
        <v>8</v>
      </c>
      <c r="K13" s="24">
        <f>VALUE("1"&amp;K12&amp;"00")</f>
        <v>11100400</v>
      </c>
      <c r="L13" s="24">
        <f>VALUE("1"&amp;K12&amp;"13")</f>
        <v>11100413</v>
      </c>
      <c r="M13" s="24">
        <f>VALUE("1"&amp;K12&amp;"23")</f>
        <v>11100423</v>
      </c>
      <c r="N13" s="24">
        <f>VALUE("1"&amp;K12&amp;"33")</f>
        <v>11100433</v>
      </c>
      <c r="O13" s="24">
        <f>VALUE("1"&amp;K12&amp;"43")</f>
        <v>11100443</v>
      </c>
      <c r="P13" s="22"/>
    </row>
    <row r="14" spans="1:16">
      <c r="A14" t="s">
        <v>10</v>
      </c>
      <c r="B14" t="s">
        <v>9</v>
      </c>
      <c r="C14" s="24"/>
      <c r="D14" s="24"/>
      <c r="E14" s="24"/>
      <c r="F14" s="24"/>
      <c r="G14" s="24"/>
      <c r="H14" s="22"/>
      <c r="I14" t="s">
        <v>10</v>
      </c>
      <c r="J14" t="s">
        <v>9</v>
      </c>
      <c r="K14" s="24"/>
      <c r="L14" s="24"/>
      <c r="M14" s="24"/>
      <c r="N14" s="24"/>
      <c r="O14" s="24"/>
      <c r="P14" s="22"/>
    </row>
    <row r="15" spans="1:16">
      <c r="A15" t="s">
        <v>12</v>
      </c>
      <c r="B15" t="s">
        <v>11</v>
      </c>
      <c r="F15" t="s">
        <v>241</v>
      </c>
      <c r="G15" t="s">
        <v>242</v>
      </c>
      <c r="H15" s="22"/>
      <c r="I15" t="s">
        <v>12</v>
      </c>
      <c r="J15" t="s">
        <v>11</v>
      </c>
      <c r="N15" t="s">
        <v>241</v>
      </c>
      <c r="O15" t="s">
        <v>242</v>
      </c>
      <c r="P15" s="22"/>
    </row>
    <row r="16" spans="1:16">
      <c r="B16" t="s">
        <v>5</v>
      </c>
      <c r="C16" s="24">
        <v>1</v>
      </c>
      <c r="D16" t="str">
        <f>IF(C16,IFERROR(VLOOKUP(C16,属性对应量表位置!$A:$E,2,0),"其他属性"),"")</f>
        <v>攻击</v>
      </c>
      <c r="E16" t="s">
        <v>14</v>
      </c>
      <c r="F16">
        <f>ROUND(属性计算!B16+G16,0)</f>
        <v>6962</v>
      </c>
      <c r="G16" s="24"/>
      <c r="H16" s="22"/>
      <c r="J16" t="s">
        <v>5</v>
      </c>
      <c r="K16" s="24">
        <v>1</v>
      </c>
      <c r="L16" t="str">
        <f>IF(K16,IFERROR(VLOOKUP(K16,属性对应量表位置!$A:$E,2,0),"其他属性"),"")</f>
        <v>攻击</v>
      </c>
      <c r="M16" t="s">
        <v>14</v>
      </c>
      <c r="N16">
        <f>ROUND(属性计算!J16+O16,0)</f>
        <v>4789</v>
      </c>
      <c r="O16" s="24"/>
      <c r="P16" s="22"/>
    </row>
    <row r="17" spans="1:21">
      <c r="B17" t="s">
        <v>5</v>
      </c>
      <c r="C17" s="24">
        <v>2</v>
      </c>
      <c r="D17" t="str">
        <f>IF(C17,IFERROR(VLOOKUP(C17,属性对应量表位置!$A:$E,2,0),"其他属性"),"")</f>
        <v>生命</v>
      </c>
      <c r="E17" t="s">
        <v>14</v>
      </c>
      <c r="F17">
        <f>ROUND(属性计算!B17+G17,0)</f>
        <v>46084</v>
      </c>
      <c r="G17" s="24"/>
      <c r="H17" s="22"/>
      <c r="J17" t="s">
        <v>5</v>
      </c>
      <c r="K17" s="24">
        <v>2</v>
      </c>
      <c r="L17" t="str">
        <f>IF(K17,IFERROR(VLOOKUP(K17,属性对应量表位置!$A:$E,2,0),"其他属性"),"")</f>
        <v>生命</v>
      </c>
      <c r="M17" t="s">
        <v>14</v>
      </c>
      <c r="N17">
        <f>ROUND(属性计算!J17+O17,0)</f>
        <v>60626</v>
      </c>
      <c r="O17" s="24">
        <f>35659*0.2</f>
        <v>7131.8</v>
      </c>
      <c r="P17" s="22"/>
    </row>
    <row r="18" spans="1:21">
      <c r="B18" t="s">
        <v>5</v>
      </c>
      <c r="C18" s="24">
        <v>5</v>
      </c>
      <c r="D18" t="str">
        <f>IF(C18,IFERROR(VLOOKUP(C18,属性对应量表位置!$A:$E,2,0),"其他属性"),"")</f>
        <v>物防</v>
      </c>
      <c r="E18" t="s">
        <v>14</v>
      </c>
      <c r="F18">
        <f>ROUND(属性计算!B18+G18,0)</f>
        <v>1387</v>
      </c>
      <c r="G18" s="24"/>
      <c r="H18" s="22"/>
      <c r="J18" t="s">
        <v>5</v>
      </c>
      <c r="K18" s="24">
        <v>5</v>
      </c>
      <c r="L18" t="str">
        <f>IF(K18,IFERROR(VLOOKUP(K18,属性对应量表位置!$A:$E,2,0),"其他属性"),"")</f>
        <v>物防</v>
      </c>
      <c r="M18" t="s">
        <v>14</v>
      </c>
      <c r="N18">
        <f>ROUND(属性计算!J18+O18,0)</f>
        <v>1760</v>
      </c>
      <c r="O18" s="24"/>
      <c r="P18" s="22"/>
    </row>
    <row r="19" spans="1:21">
      <c r="B19" t="s">
        <v>5</v>
      </c>
      <c r="C19" s="24">
        <v>6</v>
      </c>
      <c r="D19" t="str">
        <f>IF(C19,IFERROR(VLOOKUP(C19,属性对应量表位置!$A:$E,2,0),"其他属性"),"")</f>
        <v>魔防</v>
      </c>
      <c r="E19" t="s">
        <v>14</v>
      </c>
      <c r="F19">
        <f>ROUND(属性计算!B19+G19,0)</f>
        <v>1076</v>
      </c>
      <c r="G19" s="24"/>
      <c r="H19" s="22"/>
      <c r="J19" t="s">
        <v>5</v>
      </c>
      <c r="K19" s="24">
        <v>6</v>
      </c>
      <c r="L19" t="str">
        <f>IF(K19,IFERROR(VLOOKUP(K19,属性对应量表位置!$A:$E,2,0),"其他属性"),"")</f>
        <v>魔防</v>
      </c>
      <c r="M19" t="s">
        <v>14</v>
      </c>
      <c r="N19">
        <f>ROUND(属性计算!J19+O19,0)</f>
        <v>1066</v>
      </c>
      <c r="O19" s="24"/>
      <c r="P19" s="22"/>
    </row>
    <row r="20" spans="1:21">
      <c r="B20" t="s">
        <v>5</v>
      </c>
      <c r="C20" s="24">
        <v>4</v>
      </c>
      <c r="D20" t="str">
        <f>IF(C20,IFERROR(VLOOKUP(C20,属性对应量表位置!$A:$E,2,0),"其他属性"),"")</f>
        <v>速度</v>
      </c>
      <c r="E20" t="s">
        <v>14</v>
      </c>
      <c r="F20">
        <f>ROUND(属性计算!B20+G20,0)</f>
        <v>1338</v>
      </c>
      <c r="G20" s="24"/>
      <c r="H20" s="22"/>
      <c r="J20" t="s">
        <v>5</v>
      </c>
      <c r="K20" s="24">
        <v>4</v>
      </c>
      <c r="L20" t="str">
        <f>IF(K20,IFERROR(VLOOKUP(K20,属性对应量表位置!$A:$E,2,0),"其他属性"),"")</f>
        <v>速度</v>
      </c>
      <c r="M20" t="s">
        <v>14</v>
      </c>
      <c r="N20">
        <f>ROUND(属性计算!J20+O20,0)</f>
        <v>1356</v>
      </c>
      <c r="O20" s="24"/>
      <c r="P20" s="22"/>
    </row>
    <row r="21" spans="1:21">
      <c r="B21" t="s">
        <v>5</v>
      </c>
      <c r="C21" s="24">
        <v>20</v>
      </c>
      <c r="D21" t="str">
        <f>IF(C21,IFERROR(VLOOKUP(C21,属性对应量表位置!$A:$E,2,0),"其他属性"),"")</f>
        <v>暴击率</v>
      </c>
      <c r="E21" t="s">
        <v>14</v>
      </c>
      <c r="F21">
        <f>ROUND(属性计算!B21+G21,0)</f>
        <v>600</v>
      </c>
      <c r="G21" s="24">
        <v>100</v>
      </c>
      <c r="H21" s="22"/>
      <c r="J21" t="s">
        <v>5</v>
      </c>
      <c r="K21" s="24">
        <v>20</v>
      </c>
      <c r="L21" t="str">
        <f>IF(K21,IFERROR(VLOOKUP(K21,属性对应量表位置!$A:$E,2,0),"其他属性"),"")</f>
        <v>暴击率</v>
      </c>
      <c r="M21" t="s">
        <v>14</v>
      </c>
      <c r="N21">
        <f>ROUND(属性计算!J21+O21,0)</f>
        <v>500</v>
      </c>
      <c r="O21" s="24"/>
      <c r="P21" s="22"/>
    </row>
    <row r="22" spans="1:21">
      <c r="B22" t="s">
        <v>5</v>
      </c>
      <c r="C22" s="24"/>
      <c r="D22" t="str">
        <f>IF(C22,IFERROR(VLOOKUP(C22,属性对应量表位置!$A:$E,2,0),"其他属性"),"")</f>
        <v/>
      </c>
      <c r="E22" t="s">
        <v>14</v>
      </c>
      <c r="F22">
        <f>ROUND(属性计算!B22+G22,0)</f>
        <v>0</v>
      </c>
      <c r="G22" s="24"/>
      <c r="H22" s="22"/>
      <c r="J22" t="s">
        <v>5</v>
      </c>
      <c r="K22" s="24"/>
      <c r="L22" t="str">
        <f>IF(K22,IFERROR(VLOOKUP(K22,属性对应量表位置!$A:$E,2,0),"其他属性"),"")</f>
        <v/>
      </c>
      <c r="M22" t="s">
        <v>14</v>
      </c>
      <c r="N22">
        <f>ROUND(属性计算!J22+O22,0)</f>
        <v>0</v>
      </c>
      <c r="O22" s="24"/>
      <c r="P22" s="22"/>
    </row>
    <row r="23" spans="1:21">
      <c r="B23" t="s">
        <v>5</v>
      </c>
      <c r="C23" s="24"/>
      <c r="D23" t="str">
        <f>IF(C23,IFERROR(VLOOKUP(C23,属性对应量表位置!$A:$E,2,0),"其他属性"),"")</f>
        <v/>
      </c>
      <c r="E23" t="s">
        <v>14</v>
      </c>
      <c r="F23">
        <f>ROUND(属性计算!B23+G23,0)</f>
        <v>0</v>
      </c>
      <c r="G23" s="24"/>
      <c r="H23" s="22"/>
      <c r="J23" t="s">
        <v>5</v>
      </c>
      <c r="K23" s="24"/>
      <c r="L23" t="str">
        <f>IF(K23,IFERROR(VLOOKUP(K23,属性对应量表位置!$A:$E,2,0),"其他属性"),"")</f>
        <v/>
      </c>
      <c r="M23" t="s">
        <v>14</v>
      </c>
      <c r="N23">
        <f>ROUND(属性计算!J23+O23,0)</f>
        <v>0</v>
      </c>
      <c r="O23" s="24"/>
      <c r="P23" s="22"/>
    </row>
    <row r="24" spans="1:21">
      <c r="B24" t="s">
        <v>5</v>
      </c>
      <c r="C24" s="24"/>
      <c r="D24" t="str">
        <f>IF(C24,IFERROR(VLOOKUP(C24,属性对应量表位置!$A:$E,2,0),"其他属性"),"")</f>
        <v/>
      </c>
      <c r="E24" t="s">
        <v>14</v>
      </c>
      <c r="F24">
        <f>ROUND(属性计算!B24+G24,0)</f>
        <v>0</v>
      </c>
      <c r="G24" s="24"/>
      <c r="H24" s="22"/>
      <c r="J24" t="s">
        <v>5</v>
      </c>
      <c r="K24" s="24"/>
      <c r="L24" t="str">
        <f>IF(K24,IFERROR(VLOOKUP(K24,属性对应量表位置!$A:$E,2,0),"其他属性"),"")</f>
        <v/>
      </c>
      <c r="M24" t="s">
        <v>14</v>
      </c>
      <c r="N24">
        <f>ROUND(属性计算!J24+O24,0)</f>
        <v>0</v>
      </c>
      <c r="O24" s="24"/>
      <c r="P24" s="22"/>
    </row>
    <row r="25" spans="1:21">
      <c r="B25" t="s">
        <v>5</v>
      </c>
      <c r="C25" s="24"/>
      <c r="D25" t="str">
        <f>IF(C25,IFERROR(VLOOKUP(C25,属性对应量表位置!$A:$E,2,0),"其他属性"),"")</f>
        <v/>
      </c>
      <c r="E25" t="s">
        <v>14</v>
      </c>
      <c r="F25">
        <f>ROUND(属性计算!B25+G25,0)</f>
        <v>0</v>
      </c>
      <c r="G25" s="24"/>
      <c r="H25" s="22"/>
      <c r="J25" t="s">
        <v>5</v>
      </c>
      <c r="K25" s="24"/>
      <c r="L25" t="str">
        <f>IF(K25,IFERROR(VLOOKUP(K25,属性对应量表位置!$A:$E,2,0),"其他属性"),"")</f>
        <v/>
      </c>
      <c r="M25" t="s">
        <v>14</v>
      </c>
      <c r="N25">
        <f>ROUND(属性计算!J25+O25,0)</f>
        <v>0</v>
      </c>
      <c r="O25" s="24"/>
      <c r="P25" s="22"/>
    </row>
    <row r="26" spans="1:21">
      <c r="H26" s="22"/>
      <c r="P26" s="22"/>
    </row>
    <row r="27" spans="1:21">
      <c r="H27" s="22"/>
      <c r="P27" s="22"/>
    </row>
    <row r="28" spans="1:21">
      <c r="H28" s="22"/>
      <c r="P28" s="22"/>
    </row>
    <row r="29" spans="1:21">
      <c r="H29" s="22"/>
      <c r="P29" s="22"/>
    </row>
    <row r="30" spans="1:21">
      <c r="A30" t="s">
        <v>2</v>
      </c>
      <c r="B30" t="s">
        <v>0</v>
      </c>
      <c r="C30" s="24" t="s">
        <v>19</v>
      </c>
      <c r="D30" t="s">
        <v>316</v>
      </c>
      <c r="E30" s="24">
        <v>145</v>
      </c>
      <c r="H30" s="22"/>
      <c r="I30" t="s">
        <v>2</v>
      </c>
      <c r="J30" t="s">
        <v>0</v>
      </c>
      <c r="K30" s="24" t="s">
        <v>20</v>
      </c>
      <c r="L30" t="s">
        <v>316</v>
      </c>
      <c r="M30" s="24">
        <v>145</v>
      </c>
      <c r="P30" s="22"/>
      <c r="Q30" t="s">
        <v>2</v>
      </c>
      <c r="R30" t="s">
        <v>0</v>
      </c>
      <c r="S30" s="24" t="s">
        <v>382</v>
      </c>
      <c r="T30" t="s">
        <v>316</v>
      </c>
      <c r="U30" s="24">
        <v>145</v>
      </c>
    </row>
    <row r="31" spans="1:21">
      <c r="A31" t="s">
        <v>3</v>
      </c>
      <c r="B31" t="s">
        <v>4</v>
      </c>
      <c r="C31" s="26">
        <v>3</v>
      </c>
      <c r="D31" t="s">
        <v>317</v>
      </c>
      <c r="E31" s="24">
        <v>6</v>
      </c>
      <c r="H31" s="22"/>
      <c r="I31" t="s">
        <v>3</v>
      </c>
      <c r="J31" t="s">
        <v>4</v>
      </c>
      <c r="K31" s="27">
        <v>4</v>
      </c>
      <c r="L31" t="s">
        <v>317</v>
      </c>
      <c r="M31" s="24">
        <v>6</v>
      </c>
      <c r="P31" s="22"/>
      <c r="Q31" t="s">
        <v>3</v>
      </c>
      <c r="R31" t="s">
        <v>4</v>
      </c>
      <c r="S31" s="26">
        <v>5</v>
      </c>
      <c r="T31" t="s">
        <v>317</v>
      </c>
      <c r="U31" s="24">
        <v>6</v>
      </c>
    </row>
    <row r="32" spans="1:21">
      <c r="A32" t="s">
        <v>6</v>
      </c>
      <c r="B32" t="s">
        <v>5</v>
      </c>
      <c r="C32" s="24">
        <v>12005</v>
      </c>
      <c r="D32" t="s">
        <v>318</v>
      </c>
      <c r="E32" s="24">
        <v>6</v>
      </c>
      <c r="H32" s="22"/>
      <c r="I32" t="s">
        <v>6</v>
      </c>
      <c r="J32" t="s">
        <v>5</v>
      </c>
      <c r="K32" s="24">
        <v>22001</v>
      </c>
      <c r="L32" t="s">
        <v>318</v>
      </c>
      <c r="M32" s="24">
        <v>6</v>
      </c>
      <c r="P32" s="22"/>
      <c r="Q32" t="s">
        <v>6</v>
      </c>
      <c r="R32" t="s">
        <v>5</v>
      </c>
      <c r="S32" s="24">
        <v>34003</v>
      </c>
      <c r="T32" t="s">
        <v>318</v>
      </c>
      <c r="U32" s="24">
        <v>6</v>
      </c>
    </row>
    <row r="33" spans="1:23">
      <c r="A33" t="s">
        <v>7</v>
      </c>
      <c r="B33" t="s">
        <v>8</v>
      </c>
      <c r="C33" s="24">
        <f>VALUE("1"&amp;C32&amp;"00")</f>
        <v>11200500</v>
      </c>
      <c r="D33" s="24">
        <f>VALUE("1"&amp;C32&amp;"13")</f>
        <v>11200513</v>
      </c>
      <c r="E33" s="24">
        <f>VALUE("1"&amp;C32&amp;"23")</f>
        <v>11200523</v>
      </c>
      <c r="F33" s="24">
        <f>VALUE("1"&amp;C32&amp;"33")</f>
        <v>11200533</v>
      </c>
      <c r="G33" s="24">
        <f>VALUE("1"&amp;C32&amp;"43")</f>
        <v>11200543</v>
      </c>
      <c r="H33" s="22"/>
      <c r="I33" t="s">
        <v>7</v>
      </c>
      <c r="J33" t="s">
        <v>8</v>
      </c>
      <c r="K33" s="24">
        <f>VALUE("1"&amp;K32&amp;"00")</f>
        <v>12200100</v>
      </c>
      <c r="L33" s="24">
        <f>VALUE("1"&amp;K32&amp;"13")</f>
        <v>12200113</v>
      </c>
      <c r="M33" s="24">
        <f>VALUE("1"&amp;K32&amp;"23")</f>
        <v>12200123</v>
      </c>
      <c r="N33" s="24">
        <f>VALUE("1"&amp;K32&amp;"33")</f>
        <v>12200133</v>
      </c>
      <c r="O33" s="24">
        <f>VALUE("1"&amp;K32&amp;"43")</f>
        <v>12200143</v>
      </c>
      <c r="P33" s="22"/>
      <c r="Q33" t="s">
        <v>7</v>
      </c>
      <c r="R33" t="s">
        <v>8</v>
      </c>
      <c r="S33" s="24">
        <f>VALUE("1"&amp;S32&amp;"00")</f>
        <v>13400300</v>
      </c>
      <c r="T33" s="24">
        <f>VALUE("1"&amp;S32&amp;"13")</f>
        <v>13400313</v>
      </c>
      <c r="U33" s="24">
        <f>VALUE("1"&amp;S32&amp;"23")</f>
        <v>13400323</v>
      </c>
      <c r="V33" s="24">
        <f>VALUE("1"&amp;S32&amp;"33")</f>
        <v>13400333</v>
      </c>
      <c r="W33" s="24">
        <f>VALUE("1"&amp;S32&amp;"43")</f>
        <v>13400343</v>
      </c>
    </row>
    <row r="34" spans="1:23">
      <c r="A34" t="s">
        <v>10</v>
      </c>
      <c r="B34" t="s">
        <v>9</v>
      </c>
      <c r="C34" s="24"/>
      <c r="D34" s="24"/>
      <c r="E34" s="24"/>
      <c r="F34" s="24"/>
      <c r="G34" s="24"/>
      <c r="H34" s="22"/>
      <c r="I34" t="s">
        <v>10</v>
      </c>
      <c r="J34" t="s">
        <v>9</v>
      </c>
      <c r="K34" s="24"/>
      <c r="L34" s="24"/>
      <c r="M34" s="24"/>
      <c r="N34" s="24"/>
      <c r="O34" s="24"/>
      <c r="P34" s="22"/>
      <c r="Q34" t="s">
        <v>10</v>
      </c>
      <c r="R34" t="s">
        <v>9</v>
      </c>
      <c r="S34" s="24"/>
      <c r="T34" s="24"/>
      <c r="U34" s="24"/>
      <c r="V34" s="24"/>
      <c r="W34" s="24"/>
    </row>
    <row r="35" spans="1:23">
      <c r="A35" t="s">
        <v>12</v>
      </c>
      <c r="B35" t="s">
        <v>11</v>
      </c>
      <c r="F35" t="s">
        <v>241</v>
      </c>
      <c r="G35" t="s">
        <v>242</v>
      </c>
      <c r="H35" s="22"/>
      <c r="I35" t="s">
        <v>12</v>
      </c>
      <c r="J35" t="s">
        <v>11</v>
      </c>
      <c r="N35" t="s">
        <v>241</v>
      </c>
      <c r="O35" t="s">
        <v>242</v>
      </c>
      <c r="P35" s="22"/>
      <c r="Q35" t="s">
        <v>12</v>
      </c>
      <c r="R35" t="s">
        <v>11</v>
      </c>
      <c r="V35" t="s">
        <v>241</v>
      </c>
      <c r="W35" t="s">
        <v>242</v>
      </c>
    </row>
    <row r="36" spans="1:23">
      <c r="B36" t="s">
        <v>5</v>
      </c>
      <c r="C36" s="24">
        <v>1</v>
      </c>
      <c r="D36" t="str">
        <f>IF(C36,IFERROR(VLOOKUP(C36,属性对应量表位置!$A:$E,2,0),"其他属性"),"")</f>
        <v>攻击</v>
      </c>
      <c r="E36" t="s">
        <v>14</v>
      </c>
      <c r="F36">
        <f>ROUND(属性计算!B36+G36,0)</f>
        <v>6309</v>
      </c>
      <c r="G36" s="24"/>
      <c r="H36" s="22"/>
      <c r="J36" t="s">
        <v>5</v>
      </c>
      <c r="K36" s="24">
        <v>1</v>
      </c>
      <c r="L36" t="str">
        <f>IF(K36,IFERROR(VLOOKUP(K36,属性对应量表位置!$A:$E,2,0),"其他属性"),"")</f>
        <v>攻击</v>
      </c>
      <c r="M36" t="s">
        <v>14</v>
      </c>
      <c r="N36">
        <f>ROUND(属性计算!J36+O36,0)</f>
        <v>5947</v>
      </c>
      <c r="O36" s="24"/>
      <c r="P36" s="22"/>
      <c r="R36" t="s">
        <v>5</v>
      </c>
      <c r="S36" s="24">
        <v>1</v>
      </c>
      <c r="T36" t="str">
        <f>IF(S36,IFERROR(VLOOKUP(S36,属性对应量表位置!$A:$E,2,0),"其他属性"),"")</f>
        <v>攻击</v>
      </c>
      <c r="U36" t="s">
        <v>14</v>
      </c>
      <c r="V36">
        <f>ROUND(属性计算!R36+W36,0)</f>
        <v>5085</v>
      </c>
      <c r="W36" s="24"/>
    </row>
    <row r="37" spans="1:23">
      <c r="B37" t="s">
        <v>5</v>
      </c>
      <c r="C37" s="24">
        <v>2</v>
      </c>
      <c r="D37" t="str">
        <f>IF(C37,IFERROR(VLOOKUP(C37,属性对应量表位置!$A:$E,2,0),"其他属性"),"")</f>
        <v>生命</v>
      </c>
      <c r="E37" t="s">
        <v>14</v>
      </c>
      <c r="F37">
        <f>ROUND(属性计算!B37+G37,0)</f>
        <v>44248</v>
      </c>
      <c r="G37" s="24"/>
      <c r="H37" s="22"/>
      <c r="J37" t="s">
        <v>5</v>
      </c>
      <c r="K37" s="24">
        <v>2</v>
      </c>
      <c r="L37" t="str">
        <f>IF(K37,IFERROR(VLOOKUP(K37,属性对应量表位置!$A:$E,2,0),"其他属性"),"")</f>
        <v>生命</v>
      </c>
      <c r="M37" t="s">
        <v>14</v>
      </c>
      <c r="N37">
        <f>ROUND(属性计算!J37+O37,0)</f>
        <v>49088</v>
      </c>
      <c r="O37" s="24"/>
      <c r="P37" s="22"/>
      <c r="R37" t="s">
        <v>5</v>
      </c>
      <c r="S37" s="24">
        <v>2</v>
      </c>
      <c r="T37" t="str">
        <f>IF(S37,IFERROR(VLOOKUP(S37,属性对应量表位置!$A:$E,2,0),"其他属性"),"")</f>
        <v>生命</v>
      </c>
      <c r="U37" t="s">
        <v>14</v>
      </c>
      <c r="V37">
        <f>ROUND(属性计算!R37+W37,0)</f>
        <v>52076</v>
      </c>
      <c r="W37" s="24"/>
    </row>
    <row r="38" spans="1:23">
      <c r="B38" t="s">
        <v>5</v>
      </c>
      <c r="C38" s="24">
        <v>5</v>
      </c>
      <c r="D38" t="str">
        <f>IF(C38,IFERROR(VLOOKUP(C38,属性对应量表位置!$A:$E,2,0),"其他属性"),"")</f>
        <v>物防</v>
      </c>
      <c r="E38" t="s">
        <v>14</v>
      </c>
      <c r="F38">
        <f>ROUND(属性计算!B38+G38,0)</f>
        <v>1061</v>
      </c>
      <c r="G38" s="24"/>
      <c r="H38" s="22"/>
      <c r="J38" t="s">
        <v>5</v>
      </c>
      <c r="K38" s="24">
        <v>5</v>
      </c>
      <c r="L38" t="str">
        <f>IF(K38,IFERROR(VLOOKUP(K38,属性对应量表位置!$A:$E,2,0),"其他属性"),"")</f>
        <v>物防</v>
      </c>
      <c r="M38" t="s">
        <v>14</v>
      </c>
      <c r="N38">
        <f>ROUND(属性计算!J38+O38,0)</f>
        <v>1097</v>
      </c>
      <c r="O38" s="24"/>
      <c r="P38" s="22"/>
      <c r="R38" t="s">
        <v>5</v>
      </c>
      <c r="S38" s="24">
        <v>5</v>
      </c>
      <c r="T38" t="str">
        <f>IF(S38,IFERROR(VLOOKUP(S38,属性对应量表位置!$A:$E,2,0),"其他属性"),"")</f>
        <v>物防</v>
      </c>
      <c r="U38" t="s">
        <v>14</v>
      </c>
      <c r="V38">
        <f>ROUND(属性计算!R38+W38,0)</f>
        <v>1367</v>
      </c>
      <c r="W38" s="24"/>
    </row>
    <row r="39" spans="1:23">
      <c r="B39" t="s">
        <v>5</v>
      </c>
      <c r="C39" s="24">
        <v>6</v>
      </c>
      <c r="D39" t="str">
        <f>IF(C39,IFERROR(VLOOKUP(C39,属性对应量表位置!$A:$E,2,0),"其他属性"),"")</f>
        <v>魔防</v>
      </c>
      <c r="E39" t="s">
        <v>14</v>
      </c>
      <c r="F39">
        <f>ROUND(属性计算!B39+G39,0)</f>
        <v>1377</v>
      </c>
      <c r="G39" s="24"/>
      <c r="H39" s="22"/>
      <c r="J39" t="s">
        <v>5</v>
      </c>
      <c r="K39" s="24">
        <v>6</v>
      </c>
      <c r="L39" t="str">
        <f>IF(K39,IFERROR(VLOOKUP(K39,属性对应量表位置!$A:$E,2,0),"其他属性"),"")</f>
        <v>魔防</v>
      </c>
      <c r="M39" t="s">
        <v>14</v>
      </c>
      <c r="N39">
        <f>ROUND(属性计算!J39+O39,0)</f>
        <v>1418</v>
      </c>
      <c r="O39" s="24"/>
      <c r="P39" s="22"/>
      <c r="R39" t="s">
        <v>5</v>
      </c>
      <c r="S39" s="24">
        <v>6</v>
      </c>
      <c r="T39" t="str">
        <f>IF(S39,IFERROR(VLOOKUP(S39,属性对应量表位置!$A:$E,2,0),"其他属性"),"")</f>
        <v>魔防</v>
      </c>
      <c r="U39" t="s">
        <v>14</v>
      </c>
      <c r="V39">
        <f>ROUND(属性计算!R39+W39,0)</f>
        <v>1443</v>
      </c>
      <c r="W39" s="24"/>
    </row>
    <row r="40" spans="1:23">
      <c r="B40" t="s">
        <v>5</v>
      </c>
      <c r="C40" s="24">
        <v>4</v>
      </c>
      <c r="D40" t="str">
        <f>IF(C40,IFERROR(VLOOKUP(C40,属性对应量表位置!$A:$E,2,0),"其他属性"),"")</f>
        <v>速度</v>
      </c>
      <c r="E40" t="s">
        <v>14</v>
      </c>
      <c r="F40">
        <f>ROUND(属性计算!B40+G40,0)</f>
        <v>1152</v>
      </c>
      <c r="G40" s="24"/>
      <c r="H40" s="22"/>
      <c r="J40" t="s">
        <v>5</v>
      </c>
      <c r="K40" s="24">
        <v>4</v>
      </c>
      <c r="L40" t="str">
        <f>IF(K40,IFERROR(VLOOKUP(K40,属性对应量表位置!$A:$E,2,0),"其他属性"),"")</f>
        <v>速度</v>
      </c>
      <c r="M40" t="s">
        <v>14</v>
      </c>
      <c r="N40">
        <f>ROUND(属性计算!J40+O40,0)</f>
        <v>1178</v>
      </c>
      <c r="O40" s="24">
        <f>1101*0.07</f>
        <v>77.070000000000007</v>
      </c>
      <c r="P40" s="22"/>
      <c r="R40" t="s">
        <v>5</v>
      </c>
      <c r="S40" s="24">
        <v>4</v>
      </c>
      <c r="T40" t="str">
        <f>IF(S40,IFERROR(VLOOKUP(S40,属性对应量表位置!$A:$E,2,0),"其他属性"),"")</f>
        <v>速度</v>
      </c>
      <c r="U40" t="s">
        <v>14</v>
      </c>
      <c r="V40">
        <f>ROUND(属性计算!R40+W40,0)</f>
        <v>1353</v>
      </c>
      <c r="W40" s="24"/>
    </row>
    <row r="41" spans="1:23">
      <c r="B41" t="s">
        <v>5</v>
      </c>
      <c r="C41" s="24">
        <v>20</v>
      </c>
      <c r="D41" t="str">
        <f>IF(C41,IFERROR(VLOOKUP(C41,属性对应量表位置!$A:$E,2,0),"其他属性"),"")</f>
        <v>暴击率</v>
      </c>
      <c r="E41" t="s">
        <v>14</v>
      </c>
      <c r="F41">
        <f>ROUND(属性计算!B41+G41,0)</f>
        <v>500</v>
      </c>
      <c r="G41" s="24"/>
      <c r="H41" s="22"/>
      <c r="J41" t="s">
        <v>5</v>
      </c>
      <c r="K41" s="24">
        <v>20</v>
      </c>
      <c r="L41" t="str">
        <f>IF(K41,IFERROR(VLOOKUP(K41,属性对应量表位置!$A:$E,2,0),"其他属性"),"")</f>
        <v>暴击率</v>
      </c>
      <c r="M41" t="s">
        <v>14</v>
      </c>
      <c r="N41">
        <f>ROUND(属性计算!J41+O41,0)</f>
        <v>600</v>
      </c>
      <c r="O41" s="24">
        <f>100</f>
        <v>100</v>
      </c>
      <c r="P41" s="22"/>
      <c r="R41" t="s">
        <v>5</v>
      </c>
      <c r="S41" s="24">
        <v>20</v>
      </c>
      <c r="T41" t="str">
        <f>IF(S41,IFERROR(VLOOKUP(S41,属性对应量表位置!$A:$E,2,0),"其他属性"),"")</f>
        <v>暴击率</v>
      </c>
      <c r="U41" t="s">
        <v>14</v>
      </c>
      <c r="V41">
        <f>ROUND(属性计算!R41+W41,0)</f>
        <v>500</v>
      </c>
      <c r="W41" s="24"/>
    </row>
    <row r="42" spans="1:23">
      <c r="B42" t="s">
        <v>5</v>
      </c>
      <c r="C42" s="24"/>
      <c r="D42" t="str">
        <f>IF(C42,IFERROR(VLOOKUP(C42,属性对应量表位置!$A:$E,2,0),"其他属性"),"")</f>
        <v/>
      </c>
      <c r="E42" t="s">
        <v>14</v>
      </c>
      <c r="F42">
        <f>ROUND(属性计算!B42+G42,0)</f>
        <v>0</v>
      </c>
      <c r="G42" s="24"/>
      <c r="H42" s="22"/>
      <c r="J42" t="s">
        <v>5</v>
      </c>
      <c r="K42" s="24">
        <v>31</v>
      </c>
      <c r="L42" t="str">
        <f>IF(K42,IFERROR(VLOOKUP(K42,属性对应量表位置!$A:$E,2,0),"其他属性"),"")</f>
        <v>魔伤减免</v>
      </c>
      <c r="M42" t="s">
        <v>14</v>
      </c>
      <c r="N42">
        <f>ROUND(属性计算!J42+O42,0)</f>
        <v>2000</v>
      </c>
      <c r="O42" s="24">
        <v>2000</v>
      </c>
      <c r="P42" s="22"/>
      <c r="R42" t="s">
        <v>5</v>
      </c>
      <c r="S42" s="24">
        <v>24</v>
      </c>
      <c r="T42" t="str">
        <f>IF(S42,IFERROR(VLOOKUP(S42,属性对应量表位置!$A:$E,2,0),"其他属性"),"")</f>
        <v>治疗</v>
      </c>
      <c r="U42" t="s">
        <v>14</v>
      </c>
      <c r="V42">
        <f>ROUND(属性计算!R42+W42,0)</f>
        <v>2000</v>
      </c>
      <c r="W42" s="24">
        <v>2000</v>
      </c>
    </row>
    <row r="43" spans="1:23">
      <c r="B43" t="s">
        <v>5</v>
      </c>
      <c r="C43" s="24"/>
      <c r="D43" t="str">
        <f>IF(C43,IFERROR(VLOOKUP(C43,属性对应量表位置!$A:$E,2,0),"其他属性"),"")</f>
        <v/>
      </c>
      <c r="E43" t="s">
        <v>14</v>
      </c>
      <c r="F43">
        <f>ROUND(属性计算!B43+G43,0)</f>
        <v>0</v>
      </c>
      <c r="G43" s="24"/>
      <c r="H43" s="22"/>
      <c r="J43" t="s">
        <v>5</v>
      </c>
      <c r="K43" s="24"/>
      <c r="L43" t="str">
        <f>IF(K43,IFERROR(VLOOKUP(K43,属性对应量表位置!$A:$E,2,0),"其他属性"),"")</f>
        <v/>
      </c>
      <c r="M43" t="s">
        <v>14</v>
      </c>
      <c r="N43">
        <f>ROUND(属性计算!J43+O43,0)</f>
        <v>0</v>
      </c>
      <c r="O43" s="24"/>
      <c r="P43" s="22"/>
      <c r="R43" t="s">
        <v>5</v>
      </c>
      <c r="S43" s="24"/>
      <c r="T43" t="str">
        <f>IF(S43,IFERROR(VLOOKUP(S43,属性对应量表位置!$A:$E,2,0),"其他属性"),"")</f>
        <v/>
      </c>
      <c r="U43" t="s">
        <v>14</v>
      </c>
      <c r="V43">
        <f>ROUND(属性计算!R43+W43,0)</f>
        <v>0</v>
      </c>
      <c r="W43" s="24"/>
    </row>
    <row r="44" spans="1:23">
      <c r="B44" t="s">
        <v>5</v>
      </c>
      <c r="C44" s="24"/>
      <c r="D44" t="str">
        <f>IF(C44,IFERROR(VLOOKUP(C44,属性对应量表位置!$A:$E,2,0),"其他属性"),"")</f>
        <v/>
      </c>
      <c r="E44" t="s">
        <v>14</v>
      </c>
      <c r="F44">
        <f>ROUND(属性计算!B44+G44,0)</f>
        <v>0</v>
      </c>
      <c r="G44" s="24"/>
      <c r="H44" s="22"/>
      <c r="J44" t="s">
        <v>5</v>
      </c>
      <c r="K44" s="24"/>
      <c r="L44" t="str">
        <f>IF(K44,IFERROR(VLOOKUP(K44,属性对应量表位置!$A:$E,2,0),"其他属性"),"")</f>
        <v/>
      </c>
      <c r="M44" t="s">
        <v>14</v>
      </c>
      <c r="N44">
        <f>ROUND(属性计算!J44+O44,0)</f>
        <v>0</v>
      </c>
      <c r="O44" s="24"/>
      <c r="P44" s="22"/>
      <c r="R44" t="s">
        <v>5</v>
      </c>
      <c r="S44" s="24"/>
      <c r="T44" t="str">
        <f>IF(S44,IFERROR(VLOOKUP(S44,属性对应量表位置!$A:$E,2,0),"其他属性"),"")</f>
        <v/>
      </c>
      <c r="U44" t="s">
        <v>14</v>
      </c>
      <c r="V44">
        <f>ROUND(属性计算!R44+W44,0)</f>
        <v>0</v>
      </c>
      <c r="W44" s="24"/>
    </row>
    <row r="45" spans="1:23">
      <c r="B45" t="s">
        <v>5</v>
      </c>
      <c r="C45" s="24"/>
      <c r="D45" t="str">
        <f>IF(C45,IFERROR(VLOOKUP(C45,属性对应量表位置!$A:$E,2,0),"其他属性"),"")</f>
        <v/>
      </c>
      <c r="E45" t="s">
        <v>14</v>
      </c>
      <c r="F45">
        <f>ROUND(属性计算!B45+G45,0)</f>
        <v>0</v>
      </c>
      <c r="G45" s="24"/>
      <c r="H45" s="22"/>
      <c r="J45" t="s">
        <v>5</v>
      </c>
      <c r="K45" s="24"/>
      <c r="L45" t="str">
        <f>IF(K45,IFERROR(VLOOKUP(K45,属性对应量表位置!$A:$E,2,0),"其他属性"),"")</f>
        <v/>
      </c>
      <c r="M45" t="s">
        <v>14</v>
      </c>
      <c r="N45">
        <f>ROUND(属性计算!J45+O45,0)</f>
        <v>0</v>
      </c>
      <c r="O45" s="24"/>
      <c r="P45" s="22"/>
      <c r="R45" t="s">
        <v>5</v>
      </c>
      <c r="S45" s="24"/>
      <c r="T45" t="str">
        <f>IF(S45,IFERROR(VLOOKUP(S45,属性对应量表位置!$A:$E,2,0),"其他属性"),"")</f>
        <v/>
      </c>
      <c r="U45" t="s">
        <v>14</v>
      </c>
      <c r="V45">
        <f>ROUND(属性计算!R45+W45,0)</f>
        <v>0</v>
      </c>
      <c r="W45" s="24"/>
    </row>
    <row r="50" spans="1:16">
      <c r="A50" t="s">
        <v>2</v>
      </c>
      <c r="B50" t="s">
        <v>0</v>
      </c>
      <c r="C50" s="28" t="s">
        <v>384</v>
      </c>
      <c r="D50" t="s">
        <v>316</v>
      </c>
      <c r="E50" s="28">
        <v>145</v>
      </c>
      <c r="H50" s="23"/>
      <c r="I50" t="s">
        <v>2</v>
      </c>
      <c r="J50" t="s">
        <v>0</v>
      </c>
      <c r="K50" s="28" t="s">
        <v>386</v>
      </c>
      <c r="L50" t="s">
        <v>316</v>
      </c>
      <c r="M50" s="28">
        <v>145</v>
      </c>
      <c r="P50" s="23"/>
    </row>
    <row r="51" spans="1:16">
      <c r="A51" t="s">
        <v>3</v>
      </c>
      <c r="B51" t="s">
        <v>4</v>
      </c>
      <c r="C51" s="26">
        <v>6</v>
      </c>
      <c r="D51" t="s">
        <v>317</v>
      </c>
      <c r="E51" s="28">
        <v>6</v>
      </c>
      <c r="H51" s="23"/>
      <c r="I51" t="s">
        <v>3</v>
      </c>
      <c r="J51" t="s">
        <v>4</v>
      </c>
      <c r="K51" s="26">
        <v>7</v>
      </c>
      <c r="L51" t="s">
        <v>317</v>
      </c>
      <c r="M51" s="28">
        <v>6</v>
      </c>
      <c r="P51" s="23"/>
    </row>
    <row r="52" spans="1:16">
      <c r="A52" t="s">
        <v>6</v>
      </c>
      <c r="B52" t="s">
        <v>5</v>
      </c>
      <c r="C52" s="28">
        <v>32001</v>
      </c>
      <c r="D52" t="s">
        <v>318</v>
      </c>
      <c r="E52" s="28">
        <v>6</v>
      </c>
      <c r="H52" s="23"/>
      <c r="I52" t="s">
        <v>6</v>
      </c>
      <c r="J52" t="s">
        <v>5</v>
      </c>
      <c r="K52" s="28">
        <v>41003</v>
      </c>
      <c r="L52" t="s">
        <v>318</v>
      </c>
      <c r="M52" s="28">
        <v>6</v>
      </c>
      <c r="P52" s="23"/>
    </row>
    <row r="53" spans="1:16">
      <c r="A53" t="s">
        <v>7</v>
      </c>
      <c r="B53" t="s">
        <v>8</v>
      </c>
      <c r="C53" s="28">
        <f>VALUE("1"&amp;C52&amp;"00")</f>
        <v>13200100</v>
      </c>
      <c r="D53" s="28">
        <f>VALUE("1"&amp;C52&amp;"13")</f>
        <v>13200113</v>
      </c>
      <c r="E53" s="28">
        <f>VALUE("1"&amp;C52&amp;"23")</f>
        <v>13200123</v>
      </c>
      <c r="F53" s="28">
        <f>VALUE("1"&amp;C52&amp;"33")</f>
        <v>13200133</v>
      </c>
      <c r="G53" s="28">
        <f>VALUE("1"&amp;C52&amp;"43")</f>
        <v>13200143</v>
      </c>
      <c r="H53" s="23"/>
      <c r="I53" t="s">
        <v>7</v>
      </c>
      <c r="J53" t="s">
        <v>8</v>
      </c>
      <c r="K53" s="28">
        <f>VALUE("1"&amp;K52&amp;"00")</f>
        <v>14100300</v>
      </c>
      <c r="L53" s="28">
        <f>VALUE("1"&amp;K52&amp;"13")</f>
        <v>14100313</v>
      </c>
      <c r="M53" s="28">
        <f>VALUE("1"&amp;K52&amp;"23")</f>
        <v>14100323</v>
      </c>
      <c r="N53" s="28">
        <f>VALUE("1"&amp;K52&amp;"33")</f>
        <v>14100333</v>
      </c>
      <c r="O53" s="28">
        <f>VALUE("1"&amp;K52&amp;"43")</f>
        <v>14100343</v>
      </c>
      <c r="P53" s="23"/>
    </row>
    <row r="54" spans="1:16">
      <c r="A54" t="s">
        <v>10</v>
      </c>
      <c r="B54" t="s">
        <v>9</v>
      </c>
      <c r="C54" s="28"/>
      <c r="D54" s="28"/>
      <c r="E54" s="28"/>
      <c r="F54" s="28"/>
      <c r="G54" s="28"/>
      <c r="H54" s="23"/>
      <c r="I54" t="s">
        <v>10</v>
      </c>
      <c r="J54" t="s">
        <v>9</v>
      </c>
      <c r="K54" s="28"/>
      <c r="L54" s="28"/>
      <c r="M54" s="28"/>
      <c r="N54" s="28"/>
      <c r="O54" s="28"/>
      <c r="P54" s="23"/>
    </row>
    <row r="55" spans="1:16">
      <c r="A55" t="s">
        <v>12</v>
      </c>
      <c r="B55" t="s">
        <v>11</v>
      </c>
      <c r="F55" t="s">
        <v>241</v>
      </c>
      <c r="G55" t="s">
        <v>242</v>
      </c>
      <c r="H55" s="23"/>
      <c r="I55" t="s">
        <v>12</v>
      </c>
      <c r="J55" t="s">
        <v>11</v>
      </c>
      <c r="N55" t="s">
        <v>241</v>
      </c>
      <c r="O55" t="s">
        <v>242</v>
      </c>
      <c r="P55" s="23"/>
    </row>
    <row r="56" spans="1:16">
      <c r="B56" t="s">
        <v>5</v>
      </c>
      <c r="C56" s="28">
        <v>1</v>
      </c>
      <c r="D56" t="str">
        <f>IF(C56,IFERROR(VLOOKUP(C56,属性对应量表位置!$A:$E,2,0),"其他属性"),"")</f>
        <v>攻击</v>
      </c>
      <c r="E56" t="s">
        <v>14</v>
      </c>
      <c r="F56">
        <f>ROUND(属性计算!B56+G56,0)</f>
        <v>6324</v>
      </c>
      <c r="G56" s="28"/>
      <c r="H56" s="23"/>
      <c r="J56" t="s">
        <v>5</v>
      </c>
      <c r="K56" s="28">
        <v>1</v>
      </c>
      <c r="L56" t="str">
        <f>IF(K56,IFERROR(VLOOKUP(K56,属性对应量表位置!$A:$E,2,0),"其他属性"),"")</f>
        <v>攻击</v>
      </c>
      <c r="M56" t="s">
        <v>14</v>
      </c>
      <c r="N56">
        <f>ROUND(属性计算!J56+O56,0)</f>
        <v>5202</v>
      </c>
      <c r="O56" s="28"/>
      <c r="P56" s="23"/>
    </row>
    <row r="57" spans="1:16">
      <c r="B57" t="s">
        <v>5</v>
      </c>
      <c r="C57" s="28">
        <v>2</v>
      </c>
      <c r="D57" t="str">
        <f>IF(C57,IFERROR(VLOOKUP(C57,属性对应量表位置!$A:$E,2,0),"其他属性"),"")</f>
        <v>生命</v>
      </c>
      <c r="E57" t="s">
        <v>14</v>
      </c>
      <c r="F57">
        <f>ROUND(属性计算!B57+G57,0)</f>
        <v>47619</v>
      </c>
      <c r="G57" s="28"/>
      <c r="H57" s="23"/>
      <c r="J57" t="s">
        <v>5</v>
      </c>
      <c r="K57" s="28">
        <v>2</v>
      </c>
      <c r="L57" t="str">
        <f>IF(K57,IFERROR(VLOOKUP(K57,属性对应量表位置!$A:$E,2,0),"其他属性"),"")</f>
        <v>生命</v>
      </c>
      <c r="M57" t="s">
        <v>14</v>
      </c>
      <c r="N57">
        <f>ROUND(属性计算!J57+O57,0)</f>
        <v>63913</v>
      </c>
      <c r="O57" s="28"/>
      <c r="P57" s="23"/>
    </row>
    <row r="58" spans="1:16">
      <c r="B58" t="s">
        <v>5</v>
      </c>
      <c r="C58" s="28">
        <v>5</v>
      </c>
      <c r="D58" t="str">
        <f>IF(C58,IFERROR(VLOOKUP(C58,属性对应量表位置!$A:$E,2,0),"其他属性"),"")</f>
        <v>物防</v>
      </c>
      <c r="E58" t="s">
        <v>14</v>
      </c>
      <c r="F58">
        <f>ROUND(属性计算!B58+G58,0)</f>
        <v>1086</v>
      </c>
      <c r="G58" s="28"/>
      <c r="H58" s="23"/>
      <c r="J58" t="s">
        <v>5</v>
      </c>
      <c r="K58" s="28">
        <v>5</v>
      </c>
      <c r="L58" t="str">
        <f>IF(K58,IFERROR(VLOOKUP(K58,属性对应量表位置!$A:$E,2,0),"其他属性"),"")</f>
        <v>物防</v>
      </c>
      <c r="M58" t="s">
        <v>14</v>
      </c>
      <c r="N58">
        <f>ROUND(属性计算!J58+O58,0)</f>
        <v>2646</v>
      </c>
      <c r="O58" s="28">
        <f>2117*0.25</f>
        <v>529.25</v>
      </c>
      <c r="P58" s="23"/>
    </row>
    <row r="59" spans="1:16">
      <c r="B59" t="s">
        <v>5</v>
      </c>
      <c r="C59" s="28">
        <v>6</v>
      </c>
      <c r="D59" t="str">
        <f>IF(C59,IFERROR(VLOOKUP(C59,属性对应量表位置!$A:$E,2,0),"其他属性"),"")</f>
        <v>魔防</v>
      </c>
      <c r="E59" t="s">
        <v>14</v>
      </c>
      <c r="F59">
        <f>ROUND(属性计算!B59+G59,0)</f>
        <v>1408</v>
      </c>
      <c r="G59" s="28"/>
      <c r="H59" s="23"/>
      <c r="J59" t="s">
        <v>5</v>
      </c>
      <c r="K59" s="28">
        <v>6</v>
      </c>
      <c r="L59" t="str">
        <f>IF(K59,IFERROR(VLOOKUP(K59,属性对应量表位置!$A:$E,2,0),"其他属性"),"")</f>
        <v>魔防</v>
      </c>
      <c r="M59" t="s">
        <v>14</v>
      </c>
      <c r="N59">
        <f>ROUND(属性计算!J59+O59,0)</f>
        <v>1709</v>
      </c>
      <c r="O59" s="28">
        <f>1367*0.25</f>
        <v>341.75</v>
      </c>
      <c r="P59" s="23"/>
    </row>
    <row r="60" spans="1:16">
      <c r="B60" t="s">
        <v>5</v>
      </c>
      <c r="C60" s="28">
        <v>4</v>
      </c>
      <c r="D60" t="str">
        <f>IF(C60,IFERROR(VLOOKUP(C60,属性对应量表位置!$A:$E,2,0),"其他属性"),"")</f>
        <v>速度</v>
      </c>
      <c r="E60" t="s">
        <v>14</v>
      </c>
      <c r="F60">
        <f>ROUND(属性计算!B60+G60,0)</f>
        <v>1134</v>
      </c>
      <c r="G60" s="28"/>
      <c r="H60" s="23"/>
      <c r="J60" t="s">
        <v>5</v>
      </c>
      <c r="K60" s="28">
        <v>4</v>
      </c>
      <c r="L60" t="str">
        <f>IF(K60,IFERROR(VLOOKUP(K60,属性对应量表位置!$A:$E,2,0),"其他属性"),"")</f>
        <v>速度</v>
      </c>
      <c r="M60" t="s">
        <v>14</v>
      </c>
      <c r="N60">
        <f>ROUND(属性计算!J60+O60,0)</f>
        <v>1431</v>
      </c>
      <c r="O60" s="28"/>
      <c r="P60" s="23"/>
    </row>
    <row r="61" spans="1:16">
      <c r="B61" t="s">
        <v>5</v>
      </c>
      <c r="C61" s="28">
        <v>20</v>
      </c>
      <c r="D61" t="str">
        <f>IF(C61,IFERROR(VLOOKUP(C61,属性对应量表位置!$A:$E,2,0),"其他属性"),"")</f>
        <v>暴击率</v>
      </c>
      <c r="E61" t="s">
        <v>14</v>
      </c>
      <c r="F61">
        <f>ROUND(属性计算!B61+G61,0)</f>
        <v>2500</v>
      </c>
      <c r="G61" s="28">
        <v>2000</v>
      </c>
      <c r="H61" s="23"/>
      <c r="J61" t="s">
        <v>5</v>
      </c>
      <c r="K61" s="28">
        <v>20</v>
      </c>
      <c r="L61" t="str">
        <f>IF(K61,IFERROR(VLOOKUP(K61,属性对应量表位置!$A:$E,2,0),"其他属性"),"")</f>
        <v>暴击率</v>
      </c>
      <c r="M61" t="s">
        <v>14</v>
      </c>
      <c r="N61">
        <f>ROUND(属性计算!J61+O61,0)</f>
        <v>500</v>
      </c>
      <c r="O61" s="28"/>
      <c r="P61" s="23"/>
    </row>
    <row r="62" spans="1:16">
      <c r="B62" t="s">
        <v>5</v>
      </c>
      <c r="C62" s="28">
        <v>23</v>
      </c>
      <c r="D62" t="str">
        <f>IF(C62,IFERROR(VLOOKUP(C62,属性对应量表位置!$A:$E,2,0),"其他属性"),"")</f>
        <v>抗控</v>
      </c>
      <c r="E62" t="s">
        <v>14</v>
      </c>
      <c r="F62">
        <f>ROUND(属性计算!B62+G62,0)</f>
        <v>3000</v>
      </c>
      <c r="G62" s="28">
        <v>3000</v>
      </c>
      <c r="H62" s="23"/>
      <c r="J62" t="s">
        <v>5</v>
      </c>
      <c r="K62" s="28"/>
      <c r="L62" t="str">
        <f>IF(K62,IFERROR(VLOOKUP(K62,属性对应量表位置!$A:$E,2,0),"其他属性"),"")</f>
        <v/>
      </c>
      <c r="M62" t="s">
        <v>14</v>
      </c>
      <c r="N62">
        <f>ROUND(属性计算!J62+O62,0)</f>
        <v>0</v>
      </c>
      <c r="O62" s="28"/>
      <c r="P62" s="23"/>
    </row>
    <row r="63" spans="1:16">
      <c r="B63" t="s">
        <v>5</v>
      </c>
      <c r="C63" s="28"/>
      <c r="D63" t="str">
        <f>IF(C63,IFERROR(VLOOKUP(C63,属性对应量表位置!$A:$E,2,0),"其他属性"),"")</f>
        <v/>
      </c>
      <c r="E63" t="s">
        <v>14</v>
      </c>
      <c r="F63">
        <f>ROUND(属性计算!B63+G63,0)</f>
        <v>0</v>
      </c>
      <c r="G63" s="28"/>
      <c r="H63" s="23"/>
      <c r="J63" t="s">
        <v>5</v>
      </c>
      <c r="K63" s="28"/>
      <c r="L63" t="str">
        <f>IF(K63,IFERROR(VLOOKUP(K63,属性对应量表位置!$A:$E,2,0),"其他属性"),"")</f>
        <v/>
      </c>
      <c r="M63" t="s">
        <v>14</v>
      </c>
      <c r="N63">
        <f>ROUND(属性计算!J63+O63,0)</f>
        <v>0</v>
      </c>
      <c r="O63" s="28"/>
      <c r="P63" s="23"/>
    </row>
    <row r="64" spans="1:16">
      <c r="B64" t="s">
        <v>5</v>
      </c>
      <c r="C64" s="28"/>
      <c r="D64" t="str">
        <f>IF(C64,IFERROR(VLOOKUP(C64,属性对应量表位置!$A:$E,2,0),"其他属性"),"")</f>
        <v/>
      </c>
      <c r="E64" t="s">
        <v>14</v>
      </c>
      <c r="F64">
        <f>ROUND(属性计算!B64+G64,0)</f>
        <v>0</v>
      </c>
      <c r="G64" s="28"/>
      <c r="H64" s="23"/>
      <c r="J64" t="s">
        <v>5</v>
      </c>
      <c r="K64" s="28"/>
      <c r="L64" t="str">
        <f>IF(K64,IFERROR(VLOOKUP(K64,属性对应量表位置!$A:$E,2,0),"其他属性"),"")</f>
        <v/>
      </c>
      <c r="M64" t="s">
        <v>14</v>
      </c>
      <c r="N64">
        <f>ROUND(属性计算!J64+O64,0)</f>
        <v>0</v>
      </c>
      <c r="O64" s="28"/>
      <c r="P64" s="23"/>
    </row>
    <row r="65" spans="1:23">
      <c r="B65" t="s">
        <v>5</v>
      </c>
      <c r="C65" s="28"/>
      <c r="D65" t="str">
        <f>IF(C65,IFERROR(VLOOKUP(C65,属性对应量表位置!$A:$E,2,0),"其他属性"),"")</f>
        <v/>
      </c>
      <c r="E65" t="s">
        <v>14</v>
      </c>
      <c r="F65">
        <f>ROUND(属性计算!B65+G65,0)</f>
        <v>0</v>
      </c>
      <c r="G65" s="28"/>
      <c r="H65" s="23"/>
      <c r="J65" t="s">
        <v>5</v>
      </c>
      <c r="K65" s="28"/>
      <c r="L65" t="str">
        <f>IF(K65,IFERROR(VLOOKUP(K65,属性对应量表位置!$A:$E,2,0),"其他属性"),"")</f>
        <v/>
      </c>
      <c r="M65" t="s">
        <v>14</v>
      </c>
      <c r="N65">
        <f>ROUND(属性计算!J65+O65,0)</f>
        <v>0</v>
      </c>
      <c r="O65" s="28"/>
      <c r="P65" s="23"/>
    </row>
    <row r="66" spans="1:23">
      <c r="H66" s="23"/>
      <c r="P66" s="23"/>
    </row>
    <row r="67" spans="1:23">
      <c r="H67" s="23"/>
      <c r="P67" s="23"/>
    </row>
    <row r="68" spans="1:23">
      <c r="H68" s="23"/>
      <c r="P68" s="23"/>
    </row>
    <row r="69" spans="1:23">
      <c r="H69" s="23"/>
      <c r="P69" s="23"/>
    </row>
    <row r="70" spans="1:23">
      <c r="A70" t="s">
        <v>2</v>
      </c>
      <c r="B70" t="s">
        <v>0</v>
      </c>
      <c r="C70" s="28" t="s">
        <v>383</v>
      </c>
      <c r="D70" t="s">
        <v>316</v>
      </c>
      <c r="E70" s="28">
        <v>145</v>
      </c>
      <c r="H70" s="23"/>
      <c r="I70" t="s">
        <v>2</v>
      </c>
      <c r="J70" t="s">
        <v>0</v>
      </c>
      <c r="K70" s="28" t="s">
        <v>387</v>
      </c>
      <c r="L70" t="s">
        <v>316</v>
      </c>
      <c r="M70" s="28">
        <v>145</v>
      </c>
      <c r="P70" s="23"/>
      <c r="Q70" t="s">
        <v>2</v>
      </c>
      <c r="R70" t="s">
        <v>0</v>
      </c>
      <c r="S70" s="28" t="s">
        <v>385</v>
      </c>
      <c r="T70" t="s">
        <v>316</v>
      </c>
      <c r="U70" s="28">
        <v>145</v>
      </c>
    </row>
    <row r="71" spans="1:23">
      <c r="A71" t="s">
        <v>3</v>
      </c>
      <c r="B71" t="s">
        <v>4</v>
      </c>
      <c r="C71" s="26">
        <v>8</v>
      </c>
      <c r="D71" t="s">
        <v>317</v>
      </c>
      <c r="E71" s="28">
        <v>6</v>
      </c>
      <c r="H71" s="23"/>
      <c r="I71" t="s">
        <v>3</v>
      </c>
      <c r="J71" t="s">
        <v>4</v>
      </c>
      <c r="K71" s="26">
        <v>9</v>
      </c>
      <c r="L71" t="s">
        <v>317</v>
      </c>
      <c r="M71" s="28">
        <v>6</v>
      </c>
      <c r="P71" s="23"/>
      <c r="Q71" t="s">
        <v>3</v>
      </c>
      <c r="R71" t="s">
        <v>4</v>
      </c>
      <c r="S71" s="26">
        <v>10</v>
      </c>
      <c r="T71" t="s">
        <v>317</v>
      </c>
      <c r="U71" s="28">
        <v>6</v>
      </c>
    </row>
    <row r="72" spans="1:23">
      <c r="A72" t="s">
        <v>6</v>
      </c>
      <c r="B72" t="s">
        <v>5</v>
      </c>
      <c r="C72" s="28">
        <v>43005</v>
      </c>
      <c r="D72" t="s">
        <v>318</v>
      </c>
      <c r="E72" s="28">
        <v>6</v>
      </c>
      <c r="H72" s="23"/>
      <c r="I72" t="s">
        <v>6</v>
      </c>
      <c r="J72" t="s">
        <v>5</v>
      </c>
      <c r="K72" s="28">
        <v>43005</v>
      </c>
      <c r="L72" t="s">
        <v>318</v>
      </c>
      <c r="M72" s="28">
        <v>6</v>
      </c>
      <c r="P72" s="23"/>
      <c r="Q72" t="s">
        <v>6</v>
      </c>
      <c r="R72" t="s">
        <v>5</v>
      </c>
      <c r="S72" s="28">
        <v>14002</v>
      </c>
      <c r="T72" t="s">
        <v>318</v>
      </c>
      <c r="U72" s="28">
        <v>6</v>
      </c>
    </row>
    <row r="73" spans="1:23">
      <c r="A73" t="s">
        <v>7</v>
      </c>
      <c r="B73" t="s">
        <v>8</v>
      </c>
      <c r="C73" s="28">
        <f>VALUE("1"&amp;C72&amp;"00")</f>
        <v>14300500</v>
      </c>
      <c r="D73" s="28">
        <f>VALUE("1"&amp;C72&amp;"13")</f>
        <v>14300513</v>
      </c>
      <c r="E73" s="28">
        <f>VALUE("1"&amp;C72&amp;"23")</f>
        <v>14300523</v>
      </c>
      <c r="F73" s="28">
        <f>VALUE("1"&amp;C72&amp;"33")</f>
        <v>14300533</v>
      </c>
      <c r="G73" s="28">
        <f>VALUE("1"&amp;C72&amp;"43")</f>
        <v>14300543</v>
      </c>
      <c r="H73" s="23"/>
      <c r="I73" t="s">
        <v>7</v>
      </c>
      <c r="J73" t="s">
        <v>8</v>
      </c>
      <c r="K73" s="28">
        <f>VALUE("1"&amp;K72&amp;"00")</f>
        <v>14300500</v>
      </c>
      <c r="L73" s="28">
        <f>VALUE("1"&amp;K72&amp;"13")</f>
        <v>14300513</v>
      </c>
      <c r="M73" s="28">
        <f>VALUE("1"&amp;K72&amp;"23")</f>
        <v>14300523</v>
      </c>
      <c r="N73" s="28">
        <f>VALUE("1"&amp;K72&amp;"33")</f>
        <v>14300533</v>
      </c>
      <c r="O73" s="28">
        <f>VALUE("1"&amp;K72&amp;"43")</f>
        <v>14300543</v>
      </c>
      <c r="P73" s="23"/>
      <c r="Q73" t="s">
        <v>7</v>
      </c>
      <c r="R73" t="s">
        <v>8</v>
      </c>
      <c r="S73" s="28">
        <f>VALUE("1"&amp;S72&amp;"00")</f>
        <v>11400200</v>
      </c>
      <c r="T73" s="28">
        <f>VALUE("1"&amp;S72&amp;"13")</f>
        <v>11400213</v>
      </c>
      <c r="U73" s="28">
        <f>VALUE("1"&amp;S72&amp;"23")</f>
        <v>11400223</v>
      </c>
      <c r="V73" s="28">
        <f>VALUE("1"&amp;S72&amp;"33")</f>
        <v>11400233</v>
      </c>
      <c r="W73" s="28">
        <f>VALUE("1"&amp;S72&amp;"43")</f>
        <v>11400243</v>
      </c>
    </row>
    <row r="74" spans="1:23">
      <c r="A74" t="s">
        <v>10</v>
      </c>
      <c r="B74" t="s">
        <v>9</v>
      </c>
      <c r="C74" s="28"/>
      <c r="D74" s="28"/>
      <c r="E74" s="28"/>
      <c r="F74" s="28"/>
      <c r="G74" s="28"/>
      <c r="H74" s="23"/>
      <c r="I74" t="s">
        <v>10</v>
      </c>
      <c r="J74" t="s">
        <v>9</v>
      </c>
      <c r="K74" s="28"/>
      <c r="L74" s="28"/>
      <c r="M74" s="28"/>
      <c r="N74" s="28"/>
      <c r="O74" s="28"/>
      <c r="P74" s="23"/>
      <c r="Q74" t="s">
        <v>10</v>
      </c>
      <c r="R74" t="s">
        <v>9</v>
      </c>
      <c r="S74" s="28"/>
      <c r="T74" s="28"/>
      <c r="U74" s="28"/>
      <c r="V74" s="28"/>
      <c r="W74" s="28"/>
    </row>
    <row r="75" spans="1:23">
      <c r="A75" t="s">
        <v>12</v>
      </c>
      <c r="B75" t="s">
        <v>11</v>
      </c>
      <c r="F75" t="s">
        <v>241</v>
      </c>
      <c r="G75" t="s">
        <v>242</v>
      </c>
      <c r="H75" s="23"/>
      <c r="I75" t="s">
        <v>12</v>
      </c>
      <c r="J75" t="s">
        <v>11</v>
      </c>
      <c r="N75" t="s">
        <v>241</v>
      </c>
      <c r="O75" t="s">
        <v>242</v>
      </c>
      <c r="P75" s="23"/>
      <c r="Q75" t="s">
        <v>12</v>
      </c>
      <c r="R75" t="s">
        <v>11</v>
      </c>
      <c r="S75" s="25"/>
      <c r="T75" s="25"/>
      <c r="U75" s="25"/>
      <c r="V75" s="25" t="s">
        <v>241</v>
      </c>
      <c r="W75" s="25" t="s">
        <v>242</v>
      </c>
    </row>
    <row r="76" spans="1:23">
      <c r="B76" t="s">
        <v>5</v>
      </c>
      <c r="C76" s="28">
        <v>1</v>
      </c>
      <c r="D76" t="str">
        <f>IF(C76,IFERROR(VLOOKUP(C76,属性对应量表位置!$A:$E,2,0),"其他属性"),"")</f>
        <v>攻击</v>
      </c>
      <c r="E76" t="s">
        <v>14</v>
      </c>
      <c r="F76">
        <f>ROUND(属性计算!B76+G76,0)</f>
        <v>7069</v>
      </c>
      <c r="G76" s="28"/>
      <c r="H76" s="23"/>
      <c r="J76" t="s">
        <v>5</v>
      </c>
      <c r="K76" s="28">
        <v>1</v>
      </c>
      <c r="L76" t="str">
        <f>IF(K76,IFERROR(VLOOKUP(K76,属性对应量表位置!$A:$E,2,0),"其他属性"),"")</f>
        <v>攻击</v>
      </c>
      <c r="M76" t="s">
        <v>14</v>
      </c>
      <c r="N76">
        <f>ROUND(属性计算!J76+O76,0)</f>
        <v>7069</v>
      </c>
      <c r="O76" s="28"/>
      <c r="P76" s="23"/>
      <c r="R76" t="s">
        <v>5</v>
      </c>
      <c r="S76" s="28">
        <v>1</v>
      </c>
      <c r="T76" t="str">
        <f>IF(S76,IFERROR(VLOOKUP(S76,属性对应量表位置!$A:$E,2,0),"其他属性"),"")</f>
        <v>攻击</v>
      </c>
      <c r="U76" t="s">
        <v>14</v>
      </c>
      <c r="V76">
        <f>ROUND(属性计算!R76+W76,0)</f>
        <v>5508</v>
      </c>
      <c r="W76" s="28"/>
    </row>
    <row r="77" spans="1:23">
      <c r="B77" t="s">
        <v>5</v>
      </c>
      <c r="C77" s="28">
        <v>2</v>
      </c>
      <c r="D77" t="str">
        <f>IF(C77,IFERROR(VLOOKUP(C77,属性对应量表位置!$A:$E,2,0),"其他属性"),"")</f>
        <v>生命</v>
      </c>
      <c r="E77" t="s">
        <v>14</v>
      </c>
      <c r="F77">
        <f>ROUND(属性计算!B77+G77,0)</f>
        <v>52091</v>
      </c>
      <c r="G77" s="28"/>
      <c r="H77" s="23"/>
      <c r="J77" t="s">
        <v>5</v>
      </c>
      <c r="K77" s="28">
        <v>2</v>
      </c>
      <c r="L77" t="str">
        <f>IF(K77,IFERROR(VLOOKUP(K77,属性对应量表位置!$A:$E,2,0),"其他属性"),"")</f>
        <v>生命</v>
      </c>
      <c r="M77" t="s">
        <v>14</v>
      </c>
      <c r="N77">
        <f>ROUND(属性计算!J77+O77,0)</f>
        <v>52091</v>
      </c>
      <c r="O77" s="28"/>
      <c r="P77" s="23"/>
      <c r="R77" t="s">
        <v>5</v>
      </c>
      <c r="S77" s="28">
        <v>2</v>
      </c>
      <c r="T77" t="str">
        <f>IF(S77,IFERROR(VLOOKUP(S77,属性对应量表位置!$A:$E,2,0),"其他属性"),"")</f>
        <v>生命</v>
      </c>
      <c r="U77" t="s">
        <v>14</v>
      </c>
      <c r="V77">
        <f>ROUND(属性计算!R77+W77,0)</f>
        <v>53912</v>
      </c>
      <c r="W77" s="28"/>
    </row>
    <row r="78" spans="1:23">
      <c r="B78" t="s">
        <v>5</v>
      </c>
      <c r="C78" s="28">
        <v>5</v>
      </c>
      <c r="D78" t="str">
        <f>IF(C78,IFERROR(VLOOKUP(C78,属性对应量表位置!$A:$E,2,0),"其他属性"),"")</f>
        <v>物防</v>
      </c>
      <c r="E78" t="s">
        <v>14</v>
      </c>
      <c r="F78">
        <f>ROUND(属性计算!B78+G78,0)</f>
        <v>1448</v>
      </c>
      <c r="G78" s="28"/>
      <c r="H78" s="23"/>
      <c r="J78" t="s">
        <v>5</v>
      </c>
      <c r="K78" s="28">
        <v>5</v>
      </c>
      <c r="L78" t="str">
        <f>IF(K78,IFERROR(VLOOKUP(K78,属性对应量表位置!$A:$E,2,0),"其他属性"),"")</f>
        <v>物防</v>
      </c>
      <c r="M78" t="s">
        <v>14</v>
      </c>
      <c r="N78">
        <f>ROUND(属性计算!J78+O78,0)</f>
        <v>1448</v>
      </c>
      <c r="O78" s="28"/>
      <c r="P78" s="23"/>
      <c r="R78" t="s">
        <v>5</v>
      </c>
      <c r="S78" s="28">
        <v>5</v>
      </c>
      <c r="T78" t="str">
        <f>IF(S78,IFERROR(VLOOKUP(S78,属性对应量表位置!$A:$E,2,0),"其他属性"),"")</f>
        <v>物防</v>
      </c>
      <c r="U78" t="s">
        <v>14</v>
      </c>
      <c r="V78">
        <f>ROUND(属性计算!R78+W78,0)</f>
        <v>1377</v>
      </c>
      <c r="W78" s="28"/>
    </row>
    <row r="79" spans="1:23">
      <c r="B79" t="s">
        <v>5</v>
      </c>
      <c r="C79" s="28">
        <v>6</v>
      </c>
      <c r="D79" t="str">
        <f>IF(C79,IFERROR(VLOOKUP(C79,属性对应量表位置!$A:$E,2,0),"其他属性"),"")</f>
        <v>魔防</v>
      </c>
      <c r="E79" t="s">
        <v>14</v>
      </c>
      <c r="F79">
        <f>ROUND(属性计算!B79+G79,0)</f>
        <v>1112</v>
      </c>
      <c r="G79" s="28"/>
      <c r="H79" s="23"/>
      <c r="J79" t="s">
        <v>5</v>
      </c>
      <c r="K79" s="28">
        <v>6</v>
      </c>
      <c r="L79" t="str">
        <f>IF(K79,IFERROR(VLOOKUP(K79,属性对应量表位置!$A:$E,2,0),"其他属性"),"")</f>
        <v>魔防</v>
      </c>
      <c r="M79" t="s">
        <v>14</v>
      </c>
      <c r="N79">
        <f>ROUND(属性计算!J79+O79,0)</f>
        <v>1112</v>
      </c>
      <c r="O79" s="28"/>
      <c r="P79" s="23"/>
      <c r="R79" t="s">
        <v>5</v>
      </c>
      <c r="S79" s="28">
        <v>6</v>
      </c>
      <c r="T79" t="str">
        <f>IF(S79,IFERROR(VLOOKUP(S79,属性对应量表位置!$A:$E,2,0),"其他属性"),"")</f>
        <v>魔防</v>
      </c>
      <c r="U79" t="s">
        <v>14</v>
      </c>
      <c r="V79">
        <f>ROUND(属性计算!R79+W79,0)</f>
        <v>1459</v>
      </c>
      <c r="W79" s="28"/>
    </row>
    <row r="80" spans="1:23">
      <c r="B80" t="s">
        <v>5</v>
      </c>
      <c r="C80" s="28">
        <v>4</v>
      </c>
      <c r="D80" t="str">
        <f>IF(C80,IFERROR(VLOOKUP(C80,属性对应量表位置!$A:$E,2,0),"其他属性"),"")</f>
        <v>速度</v>
      </c>
      <c r="E80" t="s">
        <v>14</v>
      </c>
      <c r="F80">
        <f>ROUND(属性计算!B80+G80,0)</f>
        <v>1395</v>
      </c>
      <c r="G80" s="28"/>
      <c r="H80" s="23"/>
      <c r="J80" t="s">
        <v>5</v>
      </c>
      <c r="K80" s="28">
        <v>4</v>
      </c>
      <c r="L80" t="str">
        <f>IF(K80,IFERROR(VLOOKUP(K80,属性对应量表位置!$A:$E,2,0),"其他属性"),"")</f>
        <v>速度</v>
      </c>
      <c r="M80" t="s">
        <v>14</v>
      </c>
      <c r="N80">
        <f>ROUND(属性计算!J80+O80,0)</f>
        <v>1395</v>
      </c>
      <c r="O80" s="28"/>
      <c r="P80" s="23"/>
      <c r="R80" t="s">
        <v>5</v>
      </c>
      <c r="S80" s="28">
        <v>4</v>
      </c>
      <c r="T80" t="str">
        <f>IF(S80,IFERROR(VLOOKUP(S80,属性对应量表位置!$A:$E,2,0),"其他属性"),"")</f>
        <v>速度</v>
      </c>
      <c r="U80" t="s">
        <v>14</v>
      </c>
      <c r="V80">
        <f>ROUND(属性计算!R80+W80,0)</f>
        <v>1398</v>
      </c>
      <c r="W80" s="28"/>
    </row>
    <row r="81" spans="1:23">
      <c r="B81" t="s">
        <v>5</v>
      </c>
      <c r="C81" s="28">
        <v>20</v>
      </c>
      <c r="D81" t="str">
        <f>IF(C81,IFERROR(VLOOKUP(C81,属性对应量表位置!$A:$E,2,0),"其他属性"),"")</f>
        <v>暴击率</v>
      </c>
      <c r="E81" t="s">
        <v>14</v>
      </c>
      <c r="F81">
        <f>ROUND(属性计算!B81+G81,0)</f>
        <v>500</v>
      </c>
      <c r="G81" s="28"/>
      <c r="H81" s="23"/>
      <c r="J81" t="s">
        <v>5</v>
      </c>
      <c r="K81" s="28">
        <v>20</v>
      </c>
      <c r="L81" t="str">
        <f>IF(K81,IFERROR(VLOOKUP(K81,属性对应量表位置!$A:$E,2,0),"其他属性"),"")</f>
        <v>暴击率</v>
      </c>
      <c r="M81" t="s">
        <v>14</v>
      </c>
      <c r="N81">
        <f>ROUND(属性计算!J81+O81,0)</f>
        <v>2500</v>
      </c>
      <c r="O81" s="28">
        <v>2000</v>
      </c>
      <c r="P81" s="23"/>
      <c r="R81" t="s">
        <v>5</v>
      </c>
      <c r="S81" s="28">
        <v>20</v>
      </c>
      <c r="T81" t="str">
        <f>IF(S81,IFERROR(VLOOKUP(S81,属性对应量表位置!$A:$E,2,0),"其他属性"),"")</f>
        <v>暴击率</v>
      </c>
      <c r="U81" t="s">
        <v>14</v>
      </c>
      <c r="V81">
        <f>ROUND(属性计算!R81+W81,0)</f>
        <v>500</v>
      </c>
      <c r="W81" s="28"/>
    </row>
    <row r="82" spans="1:23">
      <c r="B82" t="s">
        <v>5</v>
      </c>
      <c r="C82" s="28">
        <v>9</v>
      </c>
      <c r="D82" t="str">
        <f>IF(C82,IFERROR(VLOOKUP(C82,属性对应量表位置!$A:$E,2,0),"其他属性"),"")</f>
        <v>基础攻击%</v>
      </c>
      <c r="E82" t="s">
        <v>14</v>
      </c>
      <c r="F82">
        <f>ROUND(属性计算!B82+G82,0)</f>
        <v>1500</v>
      </c>
      <c r="G82" s="28">
        <v>1500</v>
      </c>
      <c r="H82" s="23"/>
      <c r="J82" t="s">
        <v>5</v>
      </c>
      <c r="K82" s="28">
        <v>26</v>
      </c>
      <c r="L82" t="str">
        <f>IF(K82,IFERROR(VLOOKUP(K82,属性对应量表位置!$A:$E,2,0),"其他属性"),"")</f>
        <v>伤害加深</v>
      </c>
      <c r="M82" t="s">
        <v>14</v>
      </c>
      <c r="N82">
        <f>ROUND(属性计算!J82+O82,0)</f>
        <v>2000</v>
      </c>
      <c r="O82" s="28">
        <v>2000</v>
      </c>
      <c r="P82" s="23"/>
      <c r="R82" t="s">
        <v>5</v>
      </c>
      <c r="S82" s="28">
        <v>23</v>
      </c>
      <c r="T82" t="str">
        <f>IF(S82,IFERROR(VLOOKUP(S82,属性对应量表位置!$A:$E,2,0),"其他属性"),"")</f>
        <v>抗控</v>
      </c>
      <c r="U82" t="s">
        <v>14</v>
      </c>
      <c r="V82">
        <f>ROUND(属性计算!R82+W82,0)</f>
        <v>2000</v>
      </c>
      <c r="W82" s="28">
        <v>2000</v>
      </c>
    </row>
    <row r="83" spans="1:23">
      <c r="B83" t="s">
        <v>5</v>
      </c>
      <c r="C83" s="28"/>
      <c r="D83" t="str">
        <f>IF(C83,IFERROR(VLOOKUP(C83,属性对应量表位置!$A:$E,2,0),"其他属性"),"")</f>
        <v/>
      </c>
      <c r="E83" t="s">
        <v>14</v>
      </c>
      <c r="F83">
        <f>ROUND(属性计算!B83+G83,0)</f>
        <v>0</v>
      </c>
      <c r="G83" s="28"/>
      <c r="H83" s="23"/>
      <c r="J83" t="s">
        <v>5</v>
      </c>
      <c r="K83" s="28"/>
      <c r="L83" t="str">
        <f>IF(K83,IFERROR(VLOOKUP(K83,属性对应量表位置!$A:$E,2,0),"其他属性"),"")</f>
        <v/>
      </c>
      <c r="N83">
        <f>ROUND(属性计算!J83+O83,0)</f>
        <v>0</v>
      </c>
      <c r="O83" s="28"/>
      <c r="P83" s="23"/>
      <c r="R83" t="s">
        <v>5</v>
      </c>
      <c r="S83" s="28"/>
      <c r="T83" t="str">
        <f>IF(S83,IFERROR(VLOOKUP(S83,属性对应量表位置!$A:$E,2,0),"其他属性"),"")</f>
        <v/>
      </c>
      <c r="U83" t="s">
        <v>14</v>
      </c>
      <c r="V83">
        <f>ROUND(属性计算!R83+W83,0)</f>
        <v>0</v>
      </c>
      <c r="W83" s="28"/>
    </row>
    <row r="84" spans="1:23">
      <c r="B84" t="s">
        <v>5</v>
      </c>
      <c r="C84" s="28"/>
      <c r="D84" t="str">
        <f>IF(C84,IFERROR(VLOOKUP(C84,属性对应量表位置!$A:$E,2,0),"其他属性"),"")</f>
        <v/>
      </c>
      <c r="E84" t="s">
        <v>14</v>
      </c>
      <c r="F84">
        <f>ROUND(属性计算!B84+G84,0)</f>
        <v>0</v>
      </c>
      <c r="G84" s="28"/>
      <c r="H84" s="23"/>
      <c r="J84" t="s">
        <v>5</v>
      </c>
      <c r="K84" s="28"/>
      <c r="L84" t="str">
        <f>IF(K84,IFERROR(VLOOKUP(K84,属性对应量表位置!$A:$E,2,0),"其他属性"),"")</f>
        <v/>
      </c>
      <c r="N84">
        <f>ROUND(属性计算!J84+O84,0)</f>
        <v>0</v>
      </c>
      <c r="O84" s="28"/>
      <c r="P84" s="23"/>
      <c r="R84" t="s">
        <v>5</v>
      </c>
      <c r="S84" s="28"/>
      <c r="T84" t="str">
        <f>IF(S84,IFERROR(VLOOKUP(S84,属性对应量表位置!$A:$E,2,0),"其他属性"),"")</f>
        <v/>
      </c>
      <c r="U84" t="s">
        <v>14</v>
      </c>
      <c r="V84">
        <f>ROUND(属性计算!R84+W84,0)</f>
        <v>0</v>
      </c>
      <c r="W84" s="28"/>
    </row>
    <row r="85" spans="1:23">
      <c r="B85" t="s">
        <v>5</v>
      </c>
      <c r="C85" s="28"/>
      <c r="D85" t="str">
        <f>IF(C85,IFERROR(VLOOKUP(C85,属性对应量表位置!$A:$E,2,0),"其他属性"),"")</f>
        <v/>
      </c>
      <c r="E85" t="s">
        <v>14</v>
      </c>
      <c r="F85">
        <f>ROUND(属性计算!B85+G85,0)</f>
        <v>0</v>
      </c>
      <c r="G85" s="28"/>
      <c r="H85" s="23"/>
      <c r="J85" t="s">
        <v>5</v>
      </c>
      <c r="K85" s="28"/>
      <c r="L85" t="str">
        <f>IF(K85,IFERROR(VLOOKUP(K85,属性对应量表位置!$A:$E,2,0),"其他属性"),"")</f>
        <v/>
      </c>
      <c r="N85">
        <f>ROUND(属性计算!J85+O85,0)</f>
        <v>0</v>
      </c>
      <c r="O85" s="28"/>
      <c r="P85" s="23"/>
      <c r="R85" t="s">
        <v>5</v>
      </c>
      <c r="S85" s="28"/>
      <c r="T85" t="str">
        <f>IF(S85,IFERROR(VLOOKUP(S85,属性对应量表位置!$A:$E,2,0),"其他属性"),"")</f>
        <v/>
      </c>
      <c r="U85" t="s">
        <v>14</v>
      </c>
      <c r="V85">
        <f>ROUND(属性计算!R85+W85,0)</f>
        <v>0</v>
      </c>
      <c r="W85" s="28"/>
    </row>
    <row r="90" spans="1:23" ht="18">
      <c r="A90" s="29" t="s">
        <v>323</v>
      </c>
    </row>
    <row r="91" spans="1:23">
      <c r="A91" s="70" t="str">
        <f>input!B1</f>
        <v>[{"title":"终焉-菲米丝","num":1,"id":13001,"skills":[11300100,11300113,11300123,11300133,11300143],"passive_skills":[],"attrs":[{"id":1,"value":6962},{"id":2,"value":46084},{"id":5,"value":1387},{"id":6,"value":1076},{"id":4,"value":1338},{"id":20,"value":600}]},{"title":"拂晓之盾-艾璐德","num":2,"id":11004,"skills":[11100400,11100413,11100423,11100433,11100443],"passive_skills":[],"attrs":[{"id":1,"value":4789},{"id":2,"value":60626},{"id":5,"value":1760},{"id":6,"value":1066},{"id":4,"value":1356},{"id":20,"value":500}]},{"title":"寒霜巫女-朵拉贝拉","num":3,"id":12005,"skills":[11200500,11200513,11200523,11200533,11200543],"passive_skills":[],"attrs":[{"id":1,"value":6309},{"id":2,"value":44248},{"id":5,"value":1061},{"id":6,"value":1377},{"id":4,"value":1152},{"id":20,"value":500}]},{"title":"背树男","num":4,"id":22001,"skills":[12200100,12200113,12200123,12200133,12200143],"passive_skills":[],"attrs":[{"id":1,"value":5947},{"id":2,"value":49088},{"id":5,"value":1097},{"id":6,"value":1418},{"id":4,"value":1178},{"id":20,"value":600},{"id":31,"value":2000}]},{"title":"死神","num":5,"id":34003,"skills":[13400300,13400313,13400323,13400333,13400343],"passive_skills":[],"attrs":[{"id":1,"value":5085},{"id":2,"value":52076},{"id":5,"value":1367},{"id":6,"value":1443},{"id":4,"value":1353},{"id":20,"value":500},{"id":24,"value":2000}]},{"title":"小红帽","num":6,"id":32001,"skills":[13200100,13200113,13200123,13200133,13200143],"passive_skills":[],"attrs":[{"id":1,"value":6324},{"id":2,"value":47619},{"id":5,"value":1086},{"id":6,"value":1408},{"id":4,"value":1134},{"id":20,"value":2500},{"id":23,"value":3000}]},{"title":"李靖","num":7,"id":41003,"skills":[14100300,14100313,14100323,14100333,14100343],"passive_skills":[],"attrs":[{"id":1,"value":5202},{"id":2,"value":63913},{"id":5,"value":2646},{"id":6,"value":1709},{"id":4,"value":1431},{"id":20,"value":500}]},{"title":"战神","num":8,"id":43005,"skills":[14300500,14300513,14300523,14300533,14300543],"passive_skills":[],"attrs":[{"id":1,"value":7069},{"id":2,"value":52091},{"id":5,"value":1448},{"id":6,"value":1112},{"id":4,"value":1395},{"id":20,"value":500},{"id":9,"value":1500}]},{"title":"永恒之枪","num":9,"id":43005,"skills":[14300500,14300513,14300523,14300533,14300543],"passive_skills":[],"attrs":[{"id":1,"value":7069},{"id":2,"value":52091},{"id":5,"value":1448},{"id":6,"value":1112},{"id":4,"value":1395},{"id":20,"value":2500},{"id":26,"value":2000}]},{"title":"诗人","num":10,"id":14002,"skills":[11400200,11400213,11400223,11400233,11400243],"passive_skills":[],"attrs":[{"id":1,"value":5508},{"id":2,"value":53912},{"id":5,"value":1377},{"id":6,"value":1459},{"id":4,"value":1398},{"id":20,"value":500},{"id":23,"value":2000}]}]</v>
      </c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</row>
    <row r="92" spans="1:23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</row>
    <row r="93" spans="1:23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</row>
    <row r="94" spans="1:23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</row>
    <row r="95" spans="1:23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</row>
    <row r="96" spans="1:23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</row>
    <row r="97" spans="1:23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</row>
    <row r="98" spans="1:23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</row>
    <row r="99" spans="1:23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</row>
    <row r="100" spans="1:23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</row>
  </sheetData>
  <sheetProtection sheet="1" objects="1" scenarios="1"/>
  <mergeCells count="1">
    <mergeCell ref="A91:W100"/>
  </mergeCells>
  <phoneticPr fontId="1" type="noConversion"/>
  <dataValidations count="2">
    <dataValidation type="whole" allowBlank="1" showInputMessage="1" showErrorMessage="1" sqref="E11 M11 E31 M31 U31 E51 M51 E71 M71 U71">
      <formula1>2</formula1>
      <formula2>15</formula2>
    </dataValidation>
    <dataValidation type="whole" allowBlank="1" showInputMessage="1" showErrorMessage="1" sqref="E12 M12 E32 M32 U32 E52 M52 E72 M72 U72">
      <formula1>1</formula1>
      <formula2>20</formula2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5"/>
  <sheetViews>
    <sheetView zoomScale="85" zoomScaleNormal="85" workbookViewId="0">
      <selection activeCell="H25" sqref="H25"/>
    </sheetView>
  </sheetViews>
  <sheetFormatPr defaultRowHeight="14.25"/>
  <cols>
    <col min="1" max="1" width="24.875" customWidth="1"/>
    <col min="2" max="7" width="4.375" customWidth="1"/>
    <col min="10" max="14" width="3.5" customWidth="1"/>
    <col min="18" max="22" width="3" customWidth="1"/>
  </cols>
  <sheetData>
    <row r="1" spans="1:25">
      <c r="A1" t="s">
        <v>233</v>
      </c>
      <c r="B1" s="71" t="str">
        <f>"["&amp;CONCATENATE(IF(A10="","",A20),IF(I10="","",","&amp;I20),IF(A30="","",","&amp;A40),IF(I30="","",","&amp;I40),IF(Q30="","",","&amp;Q40))&amp;CONCATENATE(IF(A50="","",","&amp;A60),IF(I50="","",","&amp;I60),IF(A70="","",","&amp;A80),IF(I70="","",","&amp;I80),IF(Q70="","",","&amp;Q80))&amp;"]"</f>
        <v>[{"title":"终焉-菲米丝","num":1,"id":13001,"skills":[11300100,11300113,11300123,11300133,11300143],"passive_skills":[],"attrs":[{"id":1,"value":6962},{"id":2,"value":46084},{"id":5,"value":1387},{"id":6,"value":1076},{"id":4,"value":1338},{"id":20,"value":600}]},{"title":"拂晓之盾-艾璐德","num":2,"id":11004,"skills":[11100400,11100413,11100423,11100433,11100443],"passive_skills":[],"attrs":[{"id":1,"value":4789},{"id":2,"value":60626},{"id":5,"value":1760},{"id":6,"value":1066},{"id":4,"value":1356},{"id":20,"value":500}]},{"title":"寒霜巫女-朵拉贝拉","num":3,"id":12005,"skills":[11200500,11200513,11200523,11200533,11200543],"passive_skills":[],"attrs":[{"id":1,"value":6309},{"id":2,"value":44248},{"id":5,"value":1061},{"id":6,"value":1377},{"id":4,"value":1152},{"id":20,"value":500}]},{"title":"背树男","num":4,"id":22001,"skills":[12200100,12200113,12200123,12200133,12200143],"passive_skills":[],"attrs":[{"id":1,"value":5947},{"id":2,"value":49088},{"id":5,"value":1097},{"id":6,"value":1418},{"id":4,"value":1178},{"id":20,"value":600},{"id":31,"value":2000}]},{"title":"死神","num":5,"id":34003,"skills":[13400300,13400313,13400323,13400333,13400343],"passive_skills":[],"attrs":[{"id":1,"value":5085},{"id":2,"value":52076},{"id":5,"value":1367},{"id":6,"value":1443},{"id":4,"value":1353},{"id":20,"value":500},{"id":24,"value":2000}]},{"title":"小红帽","num":6,"id":32001,"skills":[13200100,13200113,13200123,13200133,13200143],"passive_skills":[],"attrs":[{"id":1,"value":6324},{"id":2,"value":47619},{"id":5,"value":1086},{"id":6,"value":1408},{"id":4,"value":1134},{"id":20,"value":2500},{"id":23,"value":3000}]},{"title":"李靖","num":7,"id":41003,"skills":[14100300,14100313,14100323,14100333,14100343],"passive_skills":[],"attrs":[{"id":1,"value":5202},{"id":2,"value":63913},{"id":5,"value":2646},{"id":6,"value":1709},{"id":4,"value":1431},{"id":20,"value":500}]},{"title":"战神","num":8,"id":43005,"skills":[14300500,14300513,14300523,14300533,14300543],"passive_skills":[],"attrs":[{"id":1,"value":7069},{"id":2,"value":52091},{"id":5,"value":1448},{"id":6,"value":1112},{"id":4,"value":1395},{"id":20,"value":500},{"id":9,"value":1500}]},{"title":"永恒之枪","num":9,"id":43005,"skills":[14300500,14300513,14300523,14300533,14300543],"passive_skills":[],"attrs":[{"id":1,"value":7069},{"id":2,"value":52091},{"id":5,"value":1448},{"id":6,"value":1112},{"id":4,"value":1395},{"id":20,"value":2500},{"id":26,"value":2000}]},{"title":"诗人","num":10,"id":14002,"skills":[11400200,11400213,11400223,11400233,11400243],"passive_skills":[],"attrs":[{"id":1,"value":5508},{"id":2,"value":53912},{"id":5,"value":1377},{"id":6,"value":1459},{"id":4,"value":1398},{"id":20,"value":500},{"id":23,"value":2000}]}]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</row>
    <row r="2" spans="1:25">
      <c r="A2" t="s">
        <v>234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</row>
    <row r="3" spans="1:25">
      <c r="A3" t="s">
        <v>235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5">
      <c r="A4" t="s">
        <v>236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spans="1:25">
      <c r="A5" t="s">
        <v>237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5">
      <c r="A6" t="s">
        <v>238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spans="1:25">
      <c r="A7" t="s">
        <v>235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</row>
    <row r="8" spans="1:25">
      <c r="A8" t="s">
        <v>239</v>
      </c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</row>
    <row r="10" spans="1:25">
      <c r="A10" s="23" t="str">
        <f>IF(Test!C10="","",$A$1&amp;":"&amp;""""&amp;Test!C10&amp;""""&amp;",")</f>
        <v>"title":"终焉-菲米丝",</v>
      </c>
      <c r="I10" s="23" t="str">
        <f>IF(Test!K10="","",$A$1&amp;":"&amp;""""&amp;Test!K10&amp;""""&amp;",")</f>
        <v>"title":"拂晓之盾-艾璐德",</v>
      </c>
    </row>
    <row r="11" spans="1:25">
      <c r="A11" t="str">
        <f>$A$2&amp;":"&amp;Test!C11&amp;","</f>
        <v>"num":1,</v>
      </c>
      <c r="I11" t="str">
        <f>$A$2&amp;":"&amp;Test!K11&amp;","</f>
        <v>"num":2,</v>
      </c>
    </row>
    <row r="12" spans="1:25">
      <c r="A12" t="str">
        <f>$A$3&amp;":"&amp;Test!C12&amp;","</f>
        <v>"id":13001,</v>
      </c>
      <c r="I12" t="str">
        <f>$A$3&amp;":"&amp;Test!K12&amp;","</f>
        <v>"id":11004,</v>
      </c>
    </row>
    <row r="13" spans="1:25">
      <c r="A13" t="str">
        <f>$A$4&amp;":"&amp;"["&amp;B13&amp;C13&amp;D13&amp;E13&amp;F13&amp;"],"</f>
        <v>"skills":[11300100,11300113,11300123,11300133,11300143],</v>
      </c>
      <c r="B13" s="21">
        <f>IF(Test!C13,Test!C13,"")</f>
        <v>11300100</v>
      </c>
      <c r="C13" s="21" t="str">
        <f>IF(Test!D13,","&amp;Test!D13,"")</f>
        <v>,11300113</v>
      </c>
      <c r="D13" s="21" t="str">
        <f>IF(Test!E13,","&amp;Test!E13,"")</f>
        <v>,11300123</v>
      </c>
      <c r="E13" s="21" t="str">
        <f>IF(Test!F13,","&amp;Test!F13,"")</f>
        <v>,11300133</v>
      </c>
      <c r="F13" s="21" t="str">
        <f>IF(Test!G13,","&amp;Test!G13,"")</f>
        <v>,11300143</v>
      </c>
      <c r="I13" t="str">
        <f>$A$4&amp;":"&amp;"["&amp;J13&amp;K13&amp;L13&amp;M13&amp;N13&amp;"],"</f>
        <v>"skills":[11100400,11100413,11100423,11100433,11100443],</v>
      </c>
      <c r="J13" s="21">
        <f>IF(Test!K13,Test!K13,"")</f>
        <v>11100400</v>
      </c>
      <c r="K13" s="21" t="str">
        <f>IF(Test!L13,","&amp;Test!L13,"")</f>
        <v>,11100413</v>
      </c>
      <c r="L13" s="21" t="str">
        <f>IF(Test!M13,","&amp;Test!M13,"")</f>
        <v>,11100423</v>
      </c>
      <c r="M13" s="21" t="str">
        <f>IF(Test!N13,","&amp;Test!N13,"")</f>
        <v>,11100433</v>
      </c>
      <c r="N13" s="21" t="str">
        <f>IF(Test!O13,","&amp;Test!O13,"")</f>
        <v>,11100443</v>
      </c>
    </row>
    <row r="14" spans="1:25">
      <c r="A14" t="str">
        <f>$A$5&amp;":"&amp;"["&amp;B14&amp;C14&amp;D14&amp;E14&amp;F14&amp;"],"</f>
        <v>"passive_skills":[],</v>
      </c>
      <c r="B14" s="21" t="str">
        <f>IF(Test!C14,Test!C14,"")</f>
        <v/>
      </c>
      <c r="C14" s="21" t="str">
        <f>IF(Test!D14,","&amp;Test!D14,"")</f>
        <v/>
      </c>
      <c r="D14" s="21" t="str">
        <f>IF(Test!E14,","&amp;Test!E14,"")</f>
        <v/>
      </c>
      <c r="E14" s="21" t="str">
        <f>IF(Test!F14,","&amp;Test!F14,"")</f>
        <v/>
      </c>
      <c r="F14" s="21" t="str">
        <f>IF(Test!G14,","&amp;Test!G14,"")</f>
        <v/>
      </c>
      <c r="I14" t="str">
        <f>$A$5&amp;":"&amp;"["&amp;J14&amp;K14&amp;L14&amp;M14&amp;N14&amp;"],"</f>
        <v>"passive_skills":[],</v>
      </c>
      <c r="J14" s="21" t="str">
        <f>IF(Test!K14,Test!K14,"")</f>
        <v/>
      </c>
      <c r="K14" s="21" t="str">
        <f>IF(Test!L14,","&amp;Test!L14,"")</f>
        <v/>
      </c>
      <c r="L14" s="21" t="str">
        <f>IF(Test!M14,","&amp;Test!M14,"")</f>
        <v/>
      </c>
      <c r="M14" s="21" t="str">
        <f>IF(Test!N14,","&amp;Test!N14,"")</f>
        <v/>
      </c>
      <c r="N14" s="21" t="str">
        <f>IF(Test!O14,","&amp;Test!O14,"")</f>
        <v/>
      </c>
    </row>
    <row r="15" spans="1:25">
      <c r="A15" t="str">
        <f>$A$6&amp;":"&amp;"["&amp;B16&amp;B17&amp;B18&amp;B19&amp;B20&amp;B21&amp;B22&amp;B23&amp;B24&amp;B25&amp;"]"</f>
        <v>"attrs":[{"id":1,"value":6962},{"id":2,"value":46084},{"id":5,"value":1387},{"id":6,"value":1076},{"id":4,"value":1338},{"id":20,"value":600}]</v>
      </c>
      <c r="I15" t="str">
        <f>$A$6&amp;":"&amp;"["&amp;J16&amp;J17&amp;J18&amp;J19&amp;J20&amp;J21&amp;J22&amp;J23&amp;J24&amp;J25&amp;"]"</f>
        <v>"attrs":[{"id":1,"value":4789},{"id":2,"value":60626},{"id":5,"value":1760},{"id":6,"value":1066},{"id":4,"value":1356},{"id":20,"value":500}]</v>
      </c>
    </row>
    <row r="16" spans="1:25">
      <c r="B16" s="21" t="str">
        <f>IF(Test!F16,"{"&amp;$A$3&amp;":"&amp;Test!C16&amp;","&amp;$A$8&amp;":"&amp;Test!F16&amp;"}","")&amp;IF(B17="","",",")</f>
        <v>{"id":1,"value":6962},</v>
      </c>
      <c r="J16" s="21" t="str">
        <f>IF(Test!N16,"{"&amp;$A$3&amp;":"&amp;Test!K16&amp;","&amp;$A$8&amp;":"&amp;Test!N16&amp;"}","")&amp;IF(J17="","",",")</f>
        <v>{"id":1,"value":4789},</v>
      </c>
    </row>
    <row r="17" spans="1:17">
      <c r="B17" s="21" t="str">
        <f>IF(Test!F17,"{"&amp;$A$3&amp;":"&amp;Test!C17&amp;","&amp;$A$8&amp;":"&amp;Test!F17&amp;"}","")&amp;IF(B18="","",",")</f>
        <v>{"id":2,"value":46084},</v>
      </c>
      <c r="J17" s="21" t="str">
        <f>IF(Test!N17,"{"&amp;$A$3&amp;":"&amp;Test!K17&amp;","&amp;$A$8&amp;":"&amp;Test!N17&amp;"}","")&amp;IF(J18="","",",")</f>
        <v>{"id":2,"value":60626},</v>
      </c>
    </row>
    <row r="18" spans="1:17">
      <c r="B18" s="21" t="str">
        <f>IF(Test!F18,"{"&amp;$A$3&amp;":"&amp;Test!C18&amp;","&amp;$A$8&amp;":"&amp;Test!F18&amp;"}","")&amp;IF(B19="","",",")</f>
        <v>{"id":5,"value":1387},</v>
      </c>
      <c r="J18" s="21" t="str">
        <f>IF(Test!N18,"{"&amp;$A$3&amp;":"&amp;Test!K18&amp;","&amp;$A$8&amp;":"&amp;Test!N18&amp;"}","")&amp;IF(J19="","",",")</f>
        <v>{"id":5,"value":1760},</v>
      </c>
    </row>
    <row r="19" spans="1:17">
      <c r="B19" s="21" t="str">
        <f>IF(Test!F19,"{"&amp;$A$3&amp;":"&amp;Test!C19&amp;","&amp;$A$8&amp;":"&amp;Test!F19&amp;"}","")&amp;IF(B20="","",",")</f>
        <v>{"id":6,"value":1076},</v>
      </c>
      <c r="J19" s="21" t="str">
        <f>IF(Test!N19,"{"&amp;$A$3&amp;":"&amp;Test!K19&amp;","&amp;$A$8&amp;":"&amp;Test!N19&amp;"}","")&amp;IF(J20="","",",")</f>
        <v>{"id":6,"value":1066},</v>
      </c>
    </row>
    <row r="20" spans="1:17">
      <c r="A20" s="22" t="str">
        <f>CONCATENATE("{",A10,A11,A12,A13,A14,A15,"}")</f>
        <v>{"title":"终焉-菲米丝","num":1,"id":13001,"skills":[11300100,11300113,11300123,11300133,11300143],"passive_skills":[],"attrs":[{"id":1,"value":6962},{"id":2,"value":46084},{"id":5,"value":1387},{"id":6,"value":1076},{"id":4,"value":1338},{"id":20,"value":600}]}</v>
      </c>
      <c r="B20" s="21" t="str">
        <f>IF(Test!F20,"{"&amp;$A$3&amp;":"&amp;Test!C20&amp;","&amp;$A$8&amp;":"&amp;Test!F20&amp;"}","")&amp;IF(B21="","",",")</f>
        <v>{"id":4,"value":1338},</v>
      </c>
      <c r="I20" s="22" t="str">
        <f>CONCATENATE("{",I10,I11,I12,I13,I14,I15,"}")</f>
        <v>{"title":"拂晓之盾-艾璐德","num":2,"id":11004,"skills":[11100400,11100413,11100423,11100433,11100443],"passive_skills":[],"attrs":[{"id":1,"value":4789},{"id":2,"value":60626},{"id":5,"value":1760},{"id":6,"value":1066},{"id":4,"value":1356},{"id":20,"value":500}]}</v>
      </c>
      <c r="J20" s="21" t="str">
        <f>IF(Test!N20,"{"&amp;$A$3&amp;":"&amp;Test!K20&amp;","&amp;$A$8&amp;":"&amp;Test!N20&amp;"}","")&amp;IF(J21="","",",")</f>
        <v>{"id":4,"value":1356},</v>
      </c>
    </row>
    <row r="21" spans="1:17">
      <c r="B21" s="21" t="str">
        <f>IF(Test!F21,"{"&amp;$A$3&amp;":"&amp;Test!C21&amp;","&amp;$A$8&amp;":"&amp;Test!F21&amp;"}","")&amp;IF(B22="","",",")</f>
        <v>{"id":20,"value":600}</v>
      </c>
      <c r="J21" s="21" t="str">
        <f>IF(Test!N21,"{"&amp;$A$3&amp;":"&amp;Test!K21&amp;","&amp;$A$8&amp;":"&amp;Test!N21&amp;"}","")&amp;IF(J22="","",",")</f>
        <v>{"id":20,"value":500}</v>
      </c>
    </row>
    <row r="22" spans="1:17">
      <c r="B22" s="21" t="str">
        <f>IF(Test!F22,"{"&amp;$A$3&amp;":"&amp;Test!C22&amp;","&amp;$A$8&amp;":"&amp;Test!F22&amp;"}","")&amp;IF(B23="","",",")</f>
        <v/>
      </c>
      <c r="J22" s="21" t="str">
        <f>IF(Test!N22,"{"&amp;$A$3&amp;":"&amp;Test!K22&amp;","&amp;$A$8&amp;":"&amp;Test!N22&amp;"}","")&amp;IF(J23="","",",")</f>
        <v/>
      </c>
    </row>
    <row r="23" spans="1:17">
      <c r="B23" s="21" t="str">
        <f>IF(Test!F23,"{"&amp;$A$3&amp;":"&amp;Test!C23&amp;","&amp;$A$8&amp;":"&amp;Test!F23&amp;"}","")&amp;IF(B24="","",",")</f>
        <v/>
      </c>
      <c r="J23" s="21" t="str">
        <f>IF(Test!N23,"{"&amp;$A$3&amp;":"&amp;Test!K23&amp;","&amp;$A$8&amp;":"&amp;Test!N23&amp;"}","")&amp;IF(J24="","",",")</f>
        <v/>
      </c>
    </row>
    <row r="24" spans="1:17">
      <c r="B24" s="21" t="str">
        <f>IF(Test!F24,"{"&amp;$A$3&amp;":"&amp;Test!C24&amp;","&amp;$A$8&amp;":"&amp;Test!F24&amp;"}","")&amp;IF(B25="","",",")</f>
        <v/>
      </c>
      <c r="J24" s="21" t="str">
        <f>IF(Test!N24,"{"&amp;$A$3&amp;":"&amp;Test!K24&amp;","&amp;$A$8&amp;":"&amp;Test!N24&amp;"}","")&amp;IF(J25="","",",")</f>
        <v/>
      </c>
    </row>
    <row r="25" spans="1:17">
      <c r="B25" s="21" t="str">
        <f>IF(Test!F25,"{"&amp;$A$3&amp;":"&amp;Test!C25&amp;","&amp;$A$8&amp;":"&amp;Test!F25&amp;"}","")&amp;IF(B26="","",",")</f>
        <v/>
      </c>
      <c r="J25" s="21" t="str">
        <f>IF(Test!N25,"{"&amp;$A$3&amp;":"&amp;Test!K25&amp;","&amp;$A$8&amp;":"&amp;Test!N25&amp;"}","")&amp;IF(J26="","",",")</f>
        <v/>
      </c>
    </row>
    <row r="30" spans="1:17">
      <c r="A30" s="23" t="str">
        <f>IF(Test!C30="","",$A$1&amp;":"&amp;""""&amp;Test!C30&amp;""""&amp;",")</f>
        <v>"title":"寒霜巫女-朵拉贝拉",</v>
      </c>
      <c r="I30" s="23" t="str">
        <f>IF(Test!K30="","",$A$1&amp;":"&amp;""""&amp;Test!K30&amp;""""&amp;",")</f>
        <v>"title":"背树男",</v>
      </c>
      <c r="Q30" s="23" t="str">
        <f>IF(Test!S30="","",$A$1&amp;":"&amp;""""&amp;Test!S30&amp;""""&amp;",")</f>
        <v>"title":"死神",</v>
      </c>
    </row>
    <row r="31" spans="1:17">
      <c r="A31" t="str">
        <f>$A$2&amp;":"&amp;Test!C31&amp;","</f>
        <v>"num":3,</v>
      </c>
      <c r="I31" t="str">
        <f>$A$2&amp;":"&amp;Test!K31&amp;","</f>
        <v>"num":4,</v>
      </c>
      <c r="Q31" t="str">
        <f>$A$2&amp;":"&amp;Test!S31&amp;","</f>
        <v>"num":5,</v>
      </c>
    </row>
    <row r="32" spans="1:17">
      <c r="A32" t="str">
        <f>$A$3&amp;":"&amp;Test!C32&amp;","</f>
        <v>"id":12005,</v>
      </c>
      <c r="I32" t="str">
        <f>$A$3&amp;":"&amp;Test!K32&amp;","</f>
        <v>"id":22001,</v>
      </c>
      <c r="Q32" t="str">
        <f>$A$3&amp;":"&amp;Test!S32&amp;","</f>
        <v>"id":34003,</v>
      </c>
    </row>
    <row r="33" spans="1:22">
      <c r="A33" t="str">
        <f>$A$4&amp;":"&amp;"["&amp;B33&amp;C33&amp;D33&amp;E33&amp;F33&amp;"],"</f>
        <v>"skills":[11200500,11200513,11200523,11200533,11200543],</v>
      </c>
      <c r="B33" s="21">
        <f>IF(Test!C33,Test!C33,"")</f>
        <v>11200500</v>
      </c>
      <c r="C33" s="21" t="str">
        <f>IF(Test!D33,","&amp;Test!D33,"")</f>
        <v>,11200513</v>
      </c>
      <c r="D33" s="21" t="str">
        <f>IF(Test!E33,","&amp;Test!E33,"")</f>
        <v>,11200523</v>
      </c>
      <c r="E33" s="21" t="str">
        <f>IF(Test!F33,","&amp;Test!F33,"")</f>
        <v>,11200533</v>
      </c>
      <c r="F33" s="21" t="str">
        <f>IF(Test!G33,","&amp;Test!G33,"")</f>
        <v>,11200543</v>
      </c>
      <c r="I33" t="str">
        <f>$A$4&amp;":"&amp;"["&amp;J33&amp;K33&amp;L33&amp;M33&amp;N33&amp;"],"</f>
        <v>"skills":[12200100,12200113,12200123,12200133,12200143],</v>
      </c>
      <c r="J33" s="21">
        <f>IF(Test!K33,Test!K33,"")</f>
        <v>12200100</v>
      </c>
      <c r="K33" s="21" t="str">
        <f>IF(Test!L33,","&amp;Test!L33,"")</f>
        <v>,12200113</v>
      </c>
      <c r="L33" s="21" t="str">
        <f>IF(Test!M33,","&amp;Test!M33,"")</f>
        <v>,12200123</v>
      </c>
      <c r="M33" s="21" t="str">
        <f>IF(Test!N33,","&amp;Test!N33,"")</f>
        <v>,12200133</v>
      </c>
      <c r="N33" s="21" t="str">
        <f>IF(Test!O33,","&amp;Test!O33,"")</f>
        <v>,12200143</v>
      </c>
      <c r="Q33" t="str">
        <f>$A$4&amp;":"&amp;"["&amp;R33&amp;S33&amp;T33&amp;U33&amp;V33&amp;"],"</f>
        <v>"skills":[13400300,13400313,13400323,13400333,13400343],</v>
      </c>
      <c r="R33" s="21">
        <f>IF(Test!S33,Test!S33,"")</f>
        <v>13400300</v>
      </c>
      <c r="S33" s="21" t="str">
        <f>IF(Test!T33,","&amp;Test!T33,"")</f>
        <v>,13400313</v>
      </c>
      <c r="T33" s="21" t="str">
        <f>IF(Test!U33,","&amp;Test!U33,"")</f>
        <v>,13400323</v>
      </c>
      <c r="U33" s="21" t="str">
        <f>IF(Test!V33,","&amp;Test!V33,"")</f>
        <v>,13400333</v>
      </c>
      <c r="V33" s="21" t="str">
        <f>IF(Test!W33,","&amp;Test!W33,"")</f>
        <v>,13400343</v>
      </c>
    </row>
    <row r="34" spans="1:22">
      <c r="A34" t="str">
        <f>$A$5&amp;":"&amp;"["&amp;B34&amp;C34&amp;D34&amp;E34&amp;F34&amp;"],"</f>
        <v>"passive_skills":[],</v>
      </c>
      <c r="B34" s="21" t="str">
        <f>IF(Test!C34,Test!C34,"")</f>
        <v/>
      </c>
      <c r="C34" s="21" t="str">
        <f>IF(Test!D34,","&amp;Test!D34,"")</f>
        <v/>
      </c>
      <c r="D34" s="21" t="str">
        <f>IF(Test!E34,","&amp;Test!E34,"")</f>
        <v/>
      </c>
      <c r="E34" s="21" t="str">
        <f>IF(Test!F34,","&amp;Test!F34,"")</f>
        <v/>
      </c>
      <c r="F34" s="21" t="str">
        <f>IF(Test!G34,","&amp;Test!G34,"")</f>
        <v/>
      </c>
      <c r="I34" t="str">
        <f>$A$5&amp;":"&amp;"["&amp;J34&amp;K34&amp;L34&amp;M34&amp;N34&amp;"],"</f>
        <v>"passive_skills":[],</v>
      </c>
      <c r="J34" s="21" t="str">
        <f>IF(Test!K34,Test!K34,"")</f>
        <v/>
      </c>
      <c r="K34" s="21" t="str">
        <f>IF(Test!L34,","&amp;Test!L34,"")</f>
        <v/>
      </c>
      <c r="L34" s="21" t="str">
        <f>IF(Test!M34,","&amp;Test!M34,"")</f>
        <v/>
      </c>
      <c r="M34" s="21" t="str">
        <f>IF(Test!N34,","&amp;Test!N34,"")</f>
        <v/>
      </c>
      <c r="N34" s="21" t="str">
        <f>IF(Test!O34,","&amp;Test!O34,"")</f>
        <v/>
      </c>
      <c r="Q34" t="str">
        <f>$A$5&amp;":"&amp;"["&amp;R34&amp;S34&amp;T34&amp;U34&amp;V34&amp;"],"</f>
        <v>"passive_skills":[],</v>
      </c>
      <c r="R34" s="21" t="str">
        <f>IF(Test!S34,Test!S34,"")</f>
        <v/>
      </c>
      <c r="S34" s="21" t="str">
        <f>IF(Test!T34,","&amp;Test!T34,"")</f>
        <v/>
      </c>
      <c r="T34" s="21" t="str">
        <f>IF(Test!U34,","&amp;Test!U34,"")</f>
        <v/>
      </c>
      <c r="U34" s="21" t="str">
        <f>IF(Test!V34,","&amp;Test!V34,"")</f>
        <v/>
      </c>
      <c r="V34" s="21" t="str">
        <f>IF(Test!W34,","&amp;Test!W34,"")</f>
        <v/>
      </c>
    </row>
    <row r="35" spans="1:22">
      <c r="A35" t="str">
        <f>$A$6&amp;":"&amp;"["&amp;B36&amp;B37&amp;B38&amp;B39&amp;B40&amp;B41&amp;B42&amp;B43&amp;B44&amp;B45&amp;"]"</f>
        <v>"attrs":[{"id":1,"value":6309},{"id":2,"value":44248},{"id":5,"value":1061},{"id":6,"value":1377},{"id":4,"value":1152},{"id":20,"value":500}]</v>
      </c>
      <c r="I35" t="str">
        <f>$A$6&amp;":"&amp;"["&amp;J36&amp;J37&amp;J38&amp;J39&amp;J40&amp;J41&amp;J42&amp;J43&amp;J44&amp;J45&amp;"]"</f>
        <v>"attrs":[{"id":1,"value":5947},{"id":2,"value":49088},{"id":5,"value":1097},{"id":6,"value":1418},{"id":4,"value":1178},{"id":20,"value":600},{"id":31,"value":2000}]</v>
      </c>
      <c r="Q35" t="str">
        <f>$A$6&amp;":"&amp;"["&amp;R36&amp;R37&amp;R38&amp;R39&amp;R40&amp;R41&amp;R42&amp;R43&amp;R44&amp;R45&amp;"]"</f>
        <v>"attrs":[{"id":1,"value":5085},{"id":2,"value":52076},{"id":5,"value":1367},{"id":6,"value":1443},{"id":4,"value":1353},{"id":20,"value":500},{"id":24,"value":2000}]</v>
      </c>
    </row>
    <row r="36" spans="1:22">
      <c r="B36" s="21" t="str">
        <f>IF(Test!F36,"{"&amp;$A$3&amp;":"&amp;Test!C36&amp;","&amp;$A$8&amp;":"&amp;Test!F36&amp;"}","")&amp;IF(B37="","",",")</f>
        <v>{"id":1,"value":6309},</v>
      </c>
      <c r="J36" s="21" t="str">
        <f>IF(Test!N36,"{"&amp;$A$3&amp;":"&amp;Test!K36&amp;","&amp;$A$8&amp;":"&amp;Test!N36&amp;"}","")&amp;IF(J37="","",",")</f>
        <v>{"id":1,"value":5947},</v>
      </c>
      <c r="R36" s="21" t="str">
        <f>IF(Test!V36,"{"&amp;$A$3&amp;":"&amp;Test!S36&amp;","&amp;$A$8&amp;":"&amp;Test!V36&amp;"}","")&amp;IF(R37="","",",")</f>
        <v>{"id":1,"value":5085},</v>
      </c>
    </row>
    <row r="37" spans="1:22">
      <c r="B37" s="21" t="str">
        <f>IF(Test!F37,"{"&amp;$A$3&amp;":"&amp;Test!C37&amp;","&amp;$A$8&amp;":"&amp;Test!F37&amp;"}","")&amp;IF(B38="","",",")</f>
        <v>{"id":2,"value":44248},</v>
      </c>
      <c r="J37" s="21" t="str">
        <f>IF(Test!N37,"{"&amp;$A$3&amp;":"&amp;Test!K37&amp;","&amp;$A$8&amp;":"&amp;Test!N37&amp;"}","")&amp;IF(J38="","",",")</f>
        <v>{"id":2,"value":49088},</v>
      </c>
      <c r="R37" s="21" t="str">
        <f>IF(Test!V37,"{"&amp;$A$3&amp;":"&amp;Test!S37&amp;","&amp;$A$8&amp;":"&amp;Test!V37&amp;"}","")&amp;IF(R38="","",",")</f>
        <v>{"id":2,"value":52076},</v>
      </c>
    </row>
    <row r="38" spans="1:22">
      <c r="B38" s="21" t="str">
        <f>IF(Test!F38,"{"&amp;$A$3&amp;":"&amp;Test!C38&amp;","&amp;$A$8&amp;":"&amp;Test!F38&amp;"}","")&amp;IF(B39="","",",")</f>
        <v>{"id":5,"value":1061},</v>
      </c>
      <c r="J38" s="21" t="str">
        <f>IF(Test!N38,"{"&amp;$A$3&amp;":"&amp;Test!K38&amp;","&amp;$A$8&amp;":"&amp;Test!N38&amp;"}","")&amp;IF(J39="","",",")</f>
        <v>{"id":5,"value":1097},</v>
      </c>
      <c r="R38" s="21" t="str">
        <f>IF(Test!V38,"{"&amp;$A$3&amp;":"&amp;Test!S38&amp;","&amp;$A$8&amp;":"&amp;Test!V38&amp;"}","")&amp;IF(R39="","",",")</f>
        <v>{"id":5,"value":1367},</v>
      </c>
    </row>
    <row r="39" spans="1:22">
      <c r="B39" s="21" t="str">
        <f>IF(Test!F39,"{"&amp;$A$3&amp;":"&amp;Test!C39&amp;","&amp;$A$8&amp;":"&amp;Test!F39&amp;"}","")&amp;IF(B40="","",",")</f>
        <v>{"id":6,"value":1377},</v>
      </c>
      <c r="J39" s="21" t="str">
        <f>IF(Test!N39,"{"&amp;$A$3&amp;":"&amp;Test!K39&amp;","&amp;$A$8&amp;":"&amp;Test!N39&amp;"}","")&amp;IF(J40="","",",")</f>
        <v>{"id":6,"value":1418},</v>
      </c>
      <c r="R39" s="21" t="str">
        <f>IF(Test!V39,"{"&amp;$A$3&amp;":"&amp;Test!S39&amp;","&amp;$A$8&amp;":"&amp;Test!V39&amp;"}","")&amp;IF(R40="","",",")</f>
        <v>{"id":6,"value":1443},</v>
      </c>
    </row>
    <row r="40" spans="1:22">
      <c r="A40" s="22" t="str">
        <f>CONCATENATE("{",A30,A31,A32,A33,A34,A35,"}")</f>
        <v>{"title":"寒霜巫女-朵拉贝拉","num":3,"id":12005,"skills":[11200500,11200513,11200523,11200533,11200543],"passive_skills":[],"attrs":[{"id":1,"value":6309},{"id":2,"value":44248},{"id":5,"value":1061},{"id":6,"value":1377},{"id":4,"value":1152},{"id":20,"value":500}]}</v>
      </c>
      <c r="B40" s="21" t="str">
        <f>IF(Test!F40,"{"&amp;$A$3&amp;":"&amp;Test!C40&amp;","&amp;$A$8&amp;":"&amp;Test!F40&amp;"}","")&amp;IF(B41="","",",")</f>
        <v>{"id":4,"value":1152},</v>
      </c>
      <c r="I40" s="22" t="str">
        <f>CONCATENATE("{",I30,I31,I32,I33,I34,I35,"}")</f>
        <v>{"title":"背树男","num":4,"id":22001,"skills":[12200100,12200113,12200123,12200133,12200143],"passive_skills":[],"attrs":[{"id":1,"value":5947},{"id":2,"value":49088},{"id":5,"value":1097},{"id":6,"value":1418},{"id":4,"value":1178},{"id":20,"value":600},{"id":31,"value":2000}]}</v>
      </c>
      <c r="J40" s="21" t="str">
        <f>IF(Test!N40,"{"&amp;$A$3&amp;":"&amp;Test!K40&amp;","&amp;$A$8&amp;":"&amp;Test!N40&amp;"}","")&amp;IF(J41="","",",")</f>
        <v>{"id":4,"value":1178},</v>
      </c>
      <c r="Q40" s="22" t="str">
        <f>CONCATENATE("{",Q30,Q31,Q32,Q33,Q34,Q35,"}")</f>
        <v>{"title":"死神","num":5,"id":34003,"skills":[13400300,13400313,13400323,13400333,13400343],"passive_skills":[],"attrs":[{"id":1,"value":5085},{"id":2,"value":52076},{"id":5,"value":1367},{"id":6,"value":1443},{"id":4,"value":1353},{"id":20,"value":500},{"id":24,"value":2000}]}</v>
      </c>
      <c r="R40" s="21" t="str">
        <f>IF(Test!V40,"{"&amp;$A$3&amp;":"&amp;Test!S40&amp;","&amp;$A$8&amp;":"&amp;Test!V40&amp;"}","")&amp;IF(R41="","",",")</f>
        <v>{"id":4,"value":1353},</v>
      </c>
    </row>
    <row r="41" spans="1:22">
      <c r="B41" s="21" t="str">
        <f>IF(Test!F41,"{"&amp;$A$3&amp;":"&amp;Test!C41&amp;","&amp;$A$8&amp;":"&amp;Test!F41&amp;"}","")&amp;IF(B42="","",",")</f>
        <v>{"id":20,"value":500}</v>
      </c>
      <c r="J41" s="21" t="str">
        <f>IF(Test!N41,"{"&amp;$A$3&amp;":"&amp;Test!K41&amp;","&amp;$A$8&amp;":"&amp;Test!N41&amp;"}","")&amp;IF(J42="","",",")</f>
        <v>{"id":20,"value":600},</v>
      </c>
      <c r="R41" s="21" t="str">
        <f>IF(Test!V41,"{"&amp;$A$3&amp;":"&amp;Test!S41&amp;","&amp;$A$8&amp;":"&amp;Test!V41&amp;"}","")&amp;IF(R42="","",",")</f>
        <v>{"id":20,"value":500},</v>
      </c>
    </row>
    <row r="42" spans="1:22">
      <c r="B42" s="21" t="str">
        <f>IF(Test!F42,"{"&amp;$A$3&amp;":"&amp;Test!C42&amp;","&amp;$A$8&amp;":"&amp;Test!F42&amp;"}","")&amp;IF(B43="","",",")</f>
        <v/>
      </c>
      <c r="J42" s="21" t="str">
        <f>IF(Test!N42,"{"&amp;$A$3&amp;":"&amp;Test!K42&amp;","&amp;$A$8&amp;":"&amp;Test!N42&amp;"}","")&amp;IF(J43="","",",")</f>
        <v>{"id":31,"value":2000}</v>
      </c>
      <c r="R42" s="21" t="str">
        <f>IF(Test!V42,"{"&amp;$A$3&amp;":"&amp;Test!S42&amp;","&amp;$A$8&amp;":"&amp;Test!V42&amp;"}","")&amp;IF(R43="","",",")</f>
        <v>{"id":24,"value":2000}</v>
      </c>
    </row>
    <row r="43" spans="1:22">
      <c r="B43" s="21" t="str">
        <f>IF(Test!F43,"{"&amp;$A$3&amp;":"&amp;Test!C43&amp;","&amp;$A$8&amp;":"&amp;Test!F43&amp;"}","")&amp;IF(B44="","",",")</f>
        <v/>
      </c>
      <c r="J43" s="21" t="str">
        <f>IF(Test!N43,"{"&amp;$A$3&amp;":"&amp;Test!K43&amp;","&amp;$A$8&amp;":"&amp;Test!N43&amp;"}","")&amp;IF(J44="","",",")</f>
        <v/>
      </c>
      <c r="R43" s="21" t="str">
        <f>IF(Test!V43,"{"&amp;$A$3&amp;":"&amp;Test!S43&amp;","&amp;$A$8&amp;":"&amp;Test!V43&amp;"}","")&amp;IF(R44="","",",")</f>
        <v/>
      </c>
    </row>
    <row r="44" spans="1:22">
      <c r="B44" s="21" t="str">
        <f>IF(Test!F44,"{"&amp;$A$3&amp;":"&amp;Test!C44&amp;","&amp;$A$8&amp;":"&amp;Test!F44&amp;"}","")&amp;IF(B45="","",",")</f>
        <v/>
      </c>
      <c r="J44" s="21" t="str">
        <f>IF(Test!N44,"{"&amp;$A$3&amp;":"&amp;Test!K44&amp;","&amp;$A$8&amp;":"&amp;Test!N44&amp;"}","")&amp;IF(J45="","",",")</f>
        <v/>
      </c>
      <c r="R44" s="21" t="str">
        <f>IF(Test!V44,"{"&amp;$A$3&amp;":"&amp;Test!S44&amp;","&amp;$A$8&amp;":"&amp;Test!V44&amp;"}","")&amp;IF(R45="","",",")</f>
        <v/>
      </c>
    </row>
    <row r="45" spans="1:22">
      <c r="B45" s="21" t="str">
        <f>IF(Test!F45,"{"&amp;$A$3&amp;":"&amp;Test!C45&amp;","&amp;$A$8&amp;":"&amp;Test!F45&amp;"}","")&amp;IF(B46="","",",")</f>
        <v/>
      </c>
      <c r="J45" s="21" t="str">
        <f>IF(Test!N45,"{"&amp;$A$3&amp;":"&amp;Test!K45&amp;","&amp;$A$8&amp;":"&amp;Test!N45&amp;"}","")&amp;IF(J46="","",",")</f>
        <v/>
      </c>
      <c r="R45" s="21" t="str">
        <f>IF(Test!V45,"{"&amp;$A$3&amp;":"&amp;Test!S45&amp;","&amp;$A$8&amp;":"&amp;Test!V45&amp;"}","")&amp;IF(R46="","",",")</f>
        <v/>
      </c>
    </row>
    <row r="50" spans="1:14">
      <c r="A50" s="23" t="str">
        <f>IF(Test!C50="","",$A$1&amp;":"&amp;""""&amp;Test!C50&amp;""""&amp;",")</f>
        <v>"title":"小红帽",</v>
      </c>
      <c r="I50" s="23" t="str">
        <f>IF(Test!K50="","",$A$1&amp;":"&amp;""""&amp;Test!K50&amp;""""&amp;",")</f>
        <v>"title":"李靖",</v>
      </c>
    </row>
    <row r="51" spans="1:14">
      <c r="A51" t="str">
        <f>$A$2&amp;":"&amp;Test!C51&amp;","</f>
        <v>"num":6,</v>
      </c>
      <c r="I51" t="str">
        <f>$A$2&amp;":"&amp;Test!K51&amp;","</f>
        <v>"num":7,</v>
      </c>
    </row>
    <row r="52" spans="1:14">
      <c r="A52" t="str">
        <f>$A$3&amp;":"&amp;Test!C52&amp;","</f>
        <v>"id":32001,</v>
      </c>
      <c r="I52" t="str">
        <f>$A$3&amp;":"&amp;Test!K52&amp;","</f>
        <v>"id":41003,</v>
      </c>
    </row>
    <row r="53" spans="1:14">
      <c r="A53" t="str">
        <f>$A$4&amp;":"&amp;"["&amp;B53&amp;C53&amp;D53&amp;E53&amp;F53&amp;"],"</f>
        <v>"skills":[13200100,13200113,13200123,13200133,13200143],</v>
      </c>
      <c r="B53" s="21">
        <f>IF(Test!C53,Test!C53,"")</f>
        <v>13200100</v>
      </c>
      <c r="C53" s="21" t="str">
        <f>IF(Test!D53,","&amp;Test!D53,"")</f>
        <v>,13200113</v>
      </c>
      <c r="D53" s="21" t="str">
        <f>IF(Test!E53,","&amp;Test!E53,"")</f>
        <v>,13200123</v>
      </c>
      <c r="E53" s="21" t="str">
        <f>IF(Test!F53,","&amp;Test!F53,"")</f>
        <v>,13200133</v>
      </c>
      <c r="F53" s="21" t="str">
        <f>IF(Test!G53,","&amp;Test!G53,"")</f>
        <v>,13200143</v>
      </c>
      <c r="I53" t="str">
        <f>$A$4&amp;":"&amp;"["&amp;J53&amp;K53&amp;L53&amp;M53&amp;N53&amp;"],"</f>
        <v>"skills":[14100300,14100313,14100323,14100333,14100343],</v>
      </c>
      <c r="J53" s="21">
        <f>IF(Test!K53,Test!K53,"")</f>
        <v>14100300</v>
      </c>
      <c r="K53" s="21" t="str">
        <f>IF(Test!L53,","&amp;Test!L53,"")</f>
        <v>,14100313</v>
      </c>
      <c r="L53" s="21" t="str">
        <f>IF(Test!M53,","&amp;Test!M53,"")</f>
        <v>,14100323</v>
      </c>
      <c r="M53" s="21" t="str">
        <f>IF(Test!N53,","&amp;Test!N53,"")</f>
        <v>,14100333</v>
      </c>
      <c r="N53" s="21" t="str">
        <f>IF(Test!O53,","&amp;Test!O53,"")</f>
        <v>,14100343</v>
      </c>
    </row>
    <row r="54" spans="1:14">
      <c r="A54" t="str">
        <f>$A$5&amp;":"&amp;"["&amp;B54&amp;C54&amp;D54&amp;E54&amp;F54&amp;"],"</f>
        <v>"passive_skills":[],</v>
      </c>
      <c r="B54" s="21" t="str">
        <f>IF(Test!C54,Test!C54,"")</f>
        <v/>
      </c>
      <c r="C54" s="21" t="str">
        <f>IF(Test!D54,","&amp;Test!D54,"")</f>
        <v/>
      </c>
      <c r="D54" s="21" t="str">
        <f>IF(Test!E54,","&amp;Test!E54,"")</f>
        <v/>
      </c>
      <c r="E54" s="21" t="str">
        <f>IF(Test!F54,","&amp;Test!F54,"")</f>
        <v/>
      </c>
      <c r="F54" s="21" t="str">
        <f>IF(Test!G54,","&amp;Test!G54,"")</f>
        <v/>
      </c>
      <c r="I54" t="str">
        <f>$A$5&amp;":"&amp;"["&amp;J54&amp;K54&amp;L54&amp;M54&amp;N54&amp;"],"</f>
        <v>"passive_skills":[],</v>
      </c>
      <c r="J54" s="21" t="str">
        <f>IF(Test!K54,Test!K54,"")</f>
        <v/>
      </c>
      <c r="K54" s="21" t="str">
        <f>IF(Test!L54,","&amp;Test!L54,"")</f>
        <v/>
      </c>
      <c r="L54" s="21" t="str">
        <f>IF(Test!M54,","&amp;Test!M54,"")</f>
        <v/>
      </c>
      <c r="M54" s="21" t="str">
        <f>IF(Test!N54,","&amp;Test!N54,"")</f>
        <v/>
      </c>
      <c r="N54" s="21" t="str">
        <f>IF(Test!O54,","&amp;Test!O54,"")</f>
        <v/>
      </c>
    </row>
    <row r="55" spans="1:14">
      <c r="A55" t="str">
        <f>$A$6&amp;":"&amp;"["&amp;B56&amp;B57&amp;B58&amp;B59&amp;B60&amp;B61&amp;B62&amp;B63&amp;B64&amp;B65&amp;"]"</f>
        <v>"attrs":[{"id":1,"value":6324},{"id":2,"value":47619},{"id":5,"value":1086},{"id":6,"value":1408},{"id":4,"value":1134},{"id":20,"value":2500},{"id":23,"value":3000}]</v>
      </c>
      <c r="I55" t="str">
        <f>$A$6&amp;":"&amp;"["&amp;J56&amp;J57&amp;J58&amp;J59&amp;J60&amp;J61&amp;J62&amp;J63&amp;J64&amp;J65&amp;"]"</f>
        <v>"attrs":[{"id":1,"value":5202},{"id":2,"value":63913},{"id":5,"value":2646},{"id":6,"value":1709},{"id":4,"value":1431},{"id":20,"value":500}]</v>
      </c>
    </row>
    <row r="56" spans="1:14">
      <c r="B56" s="21" t="str">
        <f>IF(Test!F56,"{"&amp;$A$3&amp;":"&amp;Test!C56&amp;","&amp;$A$8&amp;":"&amp;Test!F56&amp;"}","")&amp;IF(B57="","",",")</f>
        <v>{"id":1,"value":6324},</v>
      </c>
      <c r="J56" s="21" t="str">
        <f>IF(Test!N56,"{"&amp;$A$3&amp;":"&amp;Test!K56&amp;","&amp;$A$8&amp;":"&amp;Test!N56&amp;"}","")&amp;IF(J57="","",",")</f>
        <v>{"id":1,"value":5202},</v>
      </c>
    </row>
    <row r="57" spans="1:14">
      <c r="B57" s="21" t="str">
        <f>IF(Test!F57,"{"&amp;$A$3&amp;":"&amp;Test!C57&amp;","&amp;$A$8&amp;":"&amp;Test!F57&amp;"}","")&amp;IF(B58="","",",")</f>
        <v>{"id":2,"value":47619},</v>
      </c>
      <c r="J57" s="21" t="str">
        <f>IF(Test!N57,"{"&amp;$A$3&amp;":"&amp;Test!K57&amp;","&amp;$A$8&amp;":"&amp;Test!N57&amp;"}","")&amp;IF(J58="","",",")</f>
        <v>{"id":2,"value":63913},</v>
      </c>
    </row>
    <row r="58" spans="1:14">
      <c r="B58" s="21" t="str">
        <f>IF(Test!F58,"{"&amp;$A$3&amp;":"&amp;Test!C58&amp;","&amp;$A$8&amp;":"&amp;Test!F58&amp;"}","")&amp;IF(B59="","",",")</f>
        <v>{"id":5,"value":1086},</v>
      </c>
      <c r="J58" s="21" t="str">
        <f>IF(Test!N58,"{"&amp;$A$3&amp;":"&amp;Test!K58&amp;","&amp;$A$8&amp;":"&amp;Test!N58&amp;"}","")&amp;IF(J59="","",",")</f>
        <v>{"id":5,"value":2646},</v>
      </c>
    </row>
    <row r="59" spans="1:14">
      <c r="B59" s="21" t="str">
        <f>IF(Test!F59,"{"&amp;$A$3&amp;":"&amp;Test!C59&amp;","&amp;$A$8&amp;":"&amp;Test!F59&amp;"}","")&amp;IF(B60="","",",")</f>
        <v>{"id":6,"value":1408},</v>
      </c>
      <c r="J59" s="21" t="str">
        <f>IF(Test!N59,"{"&amp;$A$3&amp;":"&amp;Test!K59&amp;","&amp;$A$8&amp;":"&amp;Test!N59&amp;"}","")&amp;IF(J60="","",",")</f>
        <v>{"id":6,"value":1709},</v>
      </c>
    </row>
    <row r="60" spans="1:14">
      <c r="A60" s="22" t="str">
        <f>CONCATENATE("{",A50,A51,A52,A53,A54,A55,"}")</f>
        <v>{"title":"小红帽","num":6,"id":32001,"skills":[13200100,13200113,13200123,13200133,13200143],"passive_skills":[],"attrs":[{"id":1,"value":6324},{"id":2,"value":47619},{"id":5,"value":1086},{"id":6,"value":1408},{"id":4,"value":1134},{"id":20,"value":2500},{"id":23,"value":3000}]}</v>
      </c>
      <c r="B60" s="21" t="str">
        <f>IF(Test!F60,"{"&amp;$A$3&amp;":"&amp;Test!C60&amp;","&amp;$A$8&amp;":"&amp;Test!F60&amp;"}","")&amp;IF(B61="","",",")</f>
        <v>{"id":4,"value":1134},</v>
      </c>
      <c r="I60" s="22" t="str">
        <f>CONCATENATE("{",I50,I51,I52,I53,I54,I55,"}")</f>
        <v>{"title":"李靖","num":7,"id":41003,"skills":[14100300,14100313,14100323,14100333,14100343],"passive_skills":[],"attrs":[{"id":1,"value":5202},{"id":2,"value":63913},{"id":5,"value":2646},{"id":6,"value":1709},{"id":4,"value":1431},{"id":20,"value":500}]}</v>
      </c>
      <c r="J60" s="21" t="str">
        <f>IF(Test!N60,"{"&amp;$A$3&amp;":"&amp;Test!K60&amp;","&amp;$A$8&amp;":"&amp;Test!N60&amp;"}","")&amp;IF(J61="","",",")</f>
        <v>{"id":4,"value":1431},</v>
      </c>
    </row>
    <row r="61" spans="1:14">
      <c r="B61" s="21" t="str">
        <f>IF(Test!F61,"{"&amp;$A$3&amp;":"&amp;Test!C61&amp;","&amp;$A$8&amp;":"&amp;Test!F61&amp;"}","")&amp;IF(B62="","",",")</f>
        <v>{"id":20,"value":2500},</v>
      </c>
      <c r="J61" s="21" t="str">
        <f>IF(Test!N61,"{"&amp;$A$3&amp;":"&amp;Test!K61&amp;","&amp;$A$8&amp;":"&amp;Test!N61&amp;"}","")&amp;IF(J62="","",",")</f>
        <v>{"id":20,"value":500}</v>
      </c>
    </row>
    <row r="62" spans="1:14">
      <c r="B62" s="21" t="str">
        <f>IF(Test!F62,"{"&amp;$A$3&amp;":"&amp;Test!C62&amp;","&amp;$A$8&amp;":"&amp;Test!F62&amp;"}","")&amp;IF(B63="","",",")</f>
        <v>{"id":23,"value":3000}</v>
      </c>
      <c r="J62" s="21" t="str">
        <f>IF(Test!N62,"{"&amp;$A$3&amp;":"&amp;Test!K62&amp;","&amp;$A$8&amp;":"&amp;Test!N62&amp;"}","")&amp;IF(J63="","",",")</f>
        <v/>
      </c>
    </row>
    <row r="63" spans="1:14">
      <c r="B63" s="21" t="str">
        <f>IF(Test!F63,"{"&amp;$A$3&amp;":"&amp;Test!C63&amp;","&amp;$A$8&amp;":"&amp;Test!F63&amp;"}","")&amp;IF(B64="","",",")</f>
        <v/>
      </c>
      <c r="J63" s="21" t="str">
        <f>IF(Test!N63,"{"&amp;$A$3&amp;":"&amp;Test!K63&amp;","&amp;$A$8&amp;":"&amp;Test!N63&amp;"}","")&amp;IF(J64="","",",")</f>
        <v/>
      </c>
    </row>
    <row r="64" spans="1:14">
      <c r="B64" s="21" t="str">
        <f>IF(Test!F64,"{"&amp;$A$3&amp;":"&amp;Test!C64&amp;","&amp;$A$8&amp;":"&amp;Test!F64&amp;"}","")&amp;IF(B65="","",",")</f>
        <v/>
      </c>
      <c r="J64" s="21" t="str">
        <f>IF(Test!N64,"{"&amp;$A$3&amp;":"&amp;Test!K64&amp;","&amp;$A$8&amp;":"&amp;Test!N64&amp;"}","")&amp;IF(J65="","",",")</f>
        <v/>
      </c>
    </row>
    <row r="65" spans="1:22">
      <c r="B65" s="21" t="str">
        <f>IF(Test!F65,"{"&amp;$A$3&amp;":"&amp;Test!C65&amp;","&amp;$A$8&amp;":"&amp;Test!F65&amp;"}","")&amp;IF(B66="","",",")</f>
        <v/>
      </c>
      <c r="J65" s="21" t="str">
        <f>IF(Test!N65,"{"&amp;$A$3&amp;":"&amp;Test!K65&amp;","&amp;$A$8&amp;":"&amp;Test!N65&amp;"}","")&amp;IF(J66="","",",")</f>
        <v/>
      </c>
    </row>
    <row r="70" spans="1:22">
      <c r="A70" s="23" t="str">
        <f>IF(Test!C70="","",$A$1&amp;":"&amp;""""&amp;Test!C70&amp;""""&amp;",")</f>
        <v>"title":"战神",</v>
      </c>
      <c r="I70" s="23" t="str">
        <f>IF(Test!K70="","",$A$1&amp;":"&amp;""""&amp;Test!K70&amp;""""&amp;",")</f>
        <v>"title":"永恒之枪",</v>
      </c>
      <c r="Q70" s="23" t="str">
        <f>IF(Test!S70="","",$A$1&amp;":"&amp;""""&amp;Test!S70&amp;""""&amp;",")</f>
        <v>"title":"诗人",</v>
      </c>
    </row>
    <row r="71" spans="1:22">
      <c r="A71" t="str">
        <f>$A$2&amp;":"&amp;Test!C71&amp;","</f>
        <v>"num":8,</v>
      </c>
      <c r="I71" t="str">
        <f>$A$2&amp;":"&amp;Test!K71&amp;","</f>
        <v>"num":9,</v>
      </c>
      <c r="Q71" t="str">
        <f>$A$2&amp;":"&amp;Test!S71&amp;","</f>
        <v>"num":10,</v>
      </c>
    </row>
    <row r="72" spans="1:22">
      <c r="A72" t="str">
        <f>$A$3&amp;":"&amp;Test!C72&amp;","</f>
        <v>"id":43005,</v>
      </c>
      <c r="I72" t="str">
        <f>$A$3&amp;":"&amp;Test!K72&amp;","</f>
        <v>"id":43005,</v>
      </c>
      <c r="Q72" t="str">
        <f>$A$3&amp;":"&amp;Test!S72&amp;","</f>
        <v>"id":14002,</v>
      </c>
    </row>
    <row r="73" spans="1:22">
      <c r="A73" t="str">
        <f>$A$4&amp;":"&amp;"["&amp;B73&amp;C73&amp;D73&amp;E73&amp;F73&amp;"],"</f>
        <v>"skills":[14300500,14300513,14300523,14300533,14300543],</v>
      </c>
      <c r="B73" s="21">
        <f>IF(Test!C73,Test!C73,"")</f>
        <v>14300500</v>
      </c>
      <c r="C73" s="21" t="str">
        <f>IF(Test!D73,","&amp;Test!D73,"")</f>
        <v>,14300513</v>
      </c>
      <c r="D73" s="21" t="str">
        <f>IF(Test!E73,","&amp;Test!E73,"")</f>
        <v>,14300523</v>
      </c>
      <c r="E73" s="21" t="str">
        <f>IF(Test!F73,","&amp;Test!F73,"")</f>
        <v>,14300533</v>
      </c>
      <c r="F73" s="21" t="str">
        <f>IF(Test!G73,","&amp;Test!G73,"")</f>
        <v>,14300543</v>
      </c>
      <c r="I73" t="str">
        <f>$A$4&amp;":"&amp;"["&amp;J73&amp;K73&amp;L73&amp;M73&amp;N73&amp;"],"</f>
        <v>"skills":[14300500,14300513,14300523,14300533,14300543],</v>
      </c>
      <c r="J73" s="21">
        <f>IF(Test!K73,Test!K73,"")</f>
        <v>14300500</v>
      </c>
      <c r="K73" s="21" t="str">
        <f>IF(Test!L73,","&amp;Test!L73,"")</f>
        <v>,14300513</v>
      </c>
      <c r="L73" s="21" t="str">
        <f>IF(Test!M73,","&amp;Test!M73,"")</f>
        <v>,14300523</v>
      </c>
      <c r="M73" s="21" t="str">
        <f>IF(Test!N73,","&amp;Test!N73,"")</f>
        <v>,14300533</v>
      </c>
      <c r="N73" s="21" t="str">
        <f>IF(Test!O73,","&amp;Test!O73,"")</f>
        <v>,14300543</v>
      </c>
      <c r="Q73" t="str">
        <f>$A$4&amp;":"&amp;"["&amp;R73&amp;S73&amp;T73&amp;U73&amp;V73&amp;"],"</f>
        <v>"skills":[11400200,11400213,11400223,11400233,11400243],</v>
      </c>
      <c r="R73" s="21">
        <f>IF(Test!S73,Test!S73,"")</f>
        <v>11400200</v>
      </c>
      <c r="S73" s="21" t="str">
        <f>IF(Test!T73,","&amp;Test!T73,"")</f>
        <v>,11400213</v>
      </c>
      <c r="T73" s="21" t="str">
        <f>IF(Test!U73,","&amp;Test!U73,"")</f>
        <v>,11400223</v>
      </c>
      <c r="U73" s="21" t="str">
        <f>IF(Test!V73,","&amp;Test!V73,"")</f>
        <v>,11400233</v>
      </c>
      <c r="V73" s="21" t="str">
        <f>IF(Test!W73,","&amp;Test!W73,"")</f>
        <v>,11400243</v>
      </c>
    </row>
    <row r="74" spans="1:22">
      <c r="A74" t="str">
        <f>$A$5&amp;":"&amp;"["&amp;B74&amp;C74&amp;D74&amp;E74&amp;F74&amp;"],"</f>
        <v>"passive_skills":[],</v>
      </c>
      <c r="B74" s="21" t="str">
        <f>IF(Test!C74,Test!C74,"")</f>
        <v/>
      </c>
      <c r="C74" s="21" t="str">
        <f>IF(Test!D74,","&amp;Test!D74,"")</f>
        <v/>
      </c>
      <c r="D74" s="21" t="str">
        <f>IF(Test!E74,","&amp;Test!E74,"")</f>
        <v/>
      </c>
      <c r="E74" s="21" t="str">
        <f>IF(Test!F74,","&amp;Test!F74,"")</f>
        <v/>
      </c>
      <c r="F74" s="21" t="str">
        <f>IF(Test!G74,","&amp;Test!G74,"")</f>
        <v/>
      </c>
      <c r="I74" t="str">
        <f>$A$5&amp;":"&amp;"["&amp;J74&amp;K74&amp;L74&amp;M74&amp;N74&amp;"],"</f>
        <v>"passive_skills":[],</v>
      </c>
      <c r="J74" s="21" t="str">
        <f>IF(Test!K74,Test!K74,"")</f>
        <v/>
      </c>
      <c r="K74" s="21" t="str">
        <f>IF(Test!L74,","&amp;Test!L74,"")</f>
        <v/>
      </c>
      <c r="L74" s="21" t="str">
        <f>IF(Test!M74,","&amp;Test!M74,"")</f>
        <v/>
      </c>
      <c r="M74" s="21" t="str">
        <f>IF(Test!N74,","&amp;Test!N74,"")</f>
        <v/>
      </c>
      <c r="N74" s="21" t="str">
        <f>IF(Test!O74,","&amp;Test!O74,"")</f>
        <v/>
      </c>
      <c r="Q74" t="str">
        <f>$A$5&amp;":"&amp;"["&amp;R74&amp;S74&amp;T74&amp;U74&amp;V74&amp;"],"</f>
        <v>"passive_skills":[],</v>
      </c>
      <c r="R74" s="21" t="str">
        <f>IF(Test!S74,Test!S74,"")</f>
        <v/>
      </c>
      <c r="S74" s="21" t="str">
        <f>IF(Test!T74,","&amp;Test!T74,"")</f>
        <v/>
      </c>
      <c r="T74" s="21" t="str">
        <f>IF(Test!U74,","&amp;Test!U74,"")</f>
        <v/>
      </c>
      <c r="U74" s="21" t="str">
        <f>IF(Test!V74,","&amp;Test!V74,"")</f>
        <v/>
      </c>
      <c r="V74" s="21" t="str">
        <f>IF(Test!W74,","&amp;Test!W74,"")</f>
        <v/>
      </c>
    </row>
    <row r="75" spans="1:22">
      <c r="A75" t="str">
        <f>$A$6&amp;":"&amp;"["&amp;B76&amp;B77&amp;B78&amp;B79&amp;B80&amp;B81&amp;B82&amp;B83&amp;B84&amp;B85&amp;"]"</f>
        <v>"attrs":[{"id":1,"value":7069},{"id":2,"value":52091},{"id":5,"value":1448},{"id":6,"value":1112},{"id":4,"value":1395},{"id":20,"value":500},{"id":9,"value":1500}]</v>
      </c>
      <c r="I75" t="str">
        <f>$A$6&amp;":"&amp;"["&amp;J76&amp;J77&amp;J78&amp;J79&amp;J80&amp;J81&amp;J82&amp;J83&amp;J84&amp;J85&amp;"]"</f>
        <v>"attrs":[{"id":1,"value":7069},{"id":2,"value":52091},{"id":5,"value":1448},{"id":6,"value":1112},{"id":4,"value":1395},{"id":20,"value":2500},{"id":26,"value":2000}]</v>
      </c>
      <c r="Q75" t="str">
        <f>$A$6&amp;":"&amp;"["&amp;R76&amp;R77&amp;R78&amp;R79&amp;R80&amp;R81&amp;R82&amp;R83&amp;R84&amp;R85&amp;"]"</f>
        <v>"attrs":[{"id":1,"value":5508},{"id":2,"value":53912},{"id":5,"value":1377},{"id":6,"value":1459},{"id":4,"value":1398},{"id":20,"value":500},{"id":23,"value":2000}]</v>
      </c>
    </row>
    <row r="76" spans="1:22">
      <c r="B76" s="21" t="str">
        <f>IF(Test!F76,"{"&amp;$A$3&amp;":"&amp;Test!C76&amp;","&amp;$A$8&amp;":"&amp;Test!F76&amp;"}","")&amp;IF(B77="","",",")</f>
        <v>{"id":1,"value":7069},</v>
      </c>
      <c r="J76" s="21" t="str">
        <f>IF(Test!N76,"{"&amp;$A$3&amp;":"&amp;Test!K76&amp;","&amp;$A$8&amp;":"&amp;Test!N76&amp;"}","")&amp;IF(J77="","",",")</f>
        <v>{"id":1,"value":7069},</v>
      </c>
      <c r="R76" s="21" t="str">
        <f>IF(Test!V76,"{"&amp;$A$3&amp;":"&amp;Test!S76&amp;","&amp;$A$8&amp;":"&amp;Test!V76&amp;"}","")&amp;IF(R77="","",",")</f>
        <v>{"id":1,"value":5508},</v>
      </c>
    </row>
    <row r="77" spans="1:22">
      <c r="B77" s="21" t="str">
        <f>IF(Test!F77,"{"&amp;$A$3&amp;":"&amp;Test!C77&amp;","&amp;$A$8&amp;":"&amp;Test!F77&amp;"}","")&amp;IF(B78="","",",")</f>
        <v>{"id":2,"value":52091},</v>
      </c>
      <c r="J77" s="21" t="str">
        <f>IF(Test!N77,"{"&amp;$A$3&amp;":"&amp;Test!K77&amp;","&amp;$A$8&amp;":"&amp;Test!N77&amp;"}","")&amp;IF(J78="","",",")</f>
        <v>{"id":2,"value":52091},</v>
      </c>
      <c r="R77" s="21" t="str">
        <f>IF(Test!V77,"{"&amp;$A$3&amp;":"&amp;Test!S77&amp;","&amp;$A$8&amp;":"&amp;Test!V77&amp;"}","")&amp;IF(R78="","",",")</f>
        <v>{"id":2,"value":53912},</v>
      </c>
    </row>
    <row r="78" spans="1:22">
      <c r="B78" s="21" t="str">
        <f>IF(Test!F78,"{"&amp;$A$3&amp;":"&amp;Test!C78&amp;","&amp;$A$8&amp;":"&amp;Test!F78&amp;"}","")&amp;IF(B79="","",",")</f>
        <v>{"id":5,"value":1448},</v>
      </c>
      <c r="J78" s="21" t="str">
        <f>IF(Test!N78,"{"&amp;$A$3&amp;":"&amp;Test!K78&amp;","&amp;$A$8&amp;":"&amp;Test!N78&amp;"}","")&amp;IF(J79="","",",")</f>
        <v>{"id":5,"value":1448},</v>
      </c>
      <c r="R78" s="21" t="str">
        <f>IF(Test!V78,"{"&amp;$A$3&amp;":"&amp;Test!S78&amp;","&amp;$A$8&amp;":"&amp;Test!V78&amp;"}","")&amp;IF(R79="","",",")</f>
        <v>{"id":5,"value":1377},</v>
      </c>
    </row>
    <row r="79" spans="1:22">
      <c r="B79" s="21" t="str">
        <f>IF(Test!F79,"{"&amp;$A$3&amp;":"&amp;Test!C79&amp;","&amp;$A$8&amp;":"&amp;Test!F79&amp;"}","")&amp;IF(B80="","",",")</f>
        <v>{"id":6,"value":1112},</v>
      </c>
      <c r="J79" s="21" t="str">
        <f>IF(Test!N79,"{"&amp;$A$3&amp;":"&amp;Test!K79&amp;","&amp;$A$8&amp;":"&amp;Test!N79&amp;"}","")&amp;IF(J80="","",",")</f>
        <v>{"id":6,"value":1112},</v>
      </c>
      <c r="R79" s="21" t="str">
        <f>IF(Test!V79,"{"&amp;$A$3&amp;":"&amp;Test!S79&amp;","&amp;$A$8&amp;":"&amp;Test!V79&amp;"}","")&amp;IF(R80="","",",")</f>
        <v>{"id":6,"value":1459},</v>
      </c>
    </row>
    <row r="80" spans="1:22">
      <c r="A80" s="22" t="str">
        <f>CONCATENATE("{",A70,A71,A72,A73,A74,A75,"}")</f>
        <v>{"title":"战神","num":8,"id":43005,"skills":[14300500,14300513,14300523,14300533,14300543],"passive_skills":[],"attrs":[{"id":1,"value":7069},{"id":2,"value":52091},{"id":5,"value":1448},{"id":6,"value":1112},{"id":4,"value":1395},{"id":20,"value":500},{"id":9,"value":1500}]}</v>
      </c>
      <c r="B80" s="21" t="str">
        <f>IF(Test!F80,"{"&amp;$A$3&amp;":"&amp;Test!C80&amp;","&amp;$A$8&amp;":"&amp;Test!F80&amp;"}","")&amp;IF(B81="","",",")</f>
        <v>{"id":4,"value":1395},</v>
      </c>
      <c r="I80" s="22" t="str">
        <f>CONCATENATE("{",I70,I71,I72,I73,I74,I75,"}")</f>
        <v>{"title":"永恒之枪","num":9,"id":43005,"skills":[14300500,14300513,14300523,14300533,14300543],"passive_skills":[],"attrs":[{"id":1,"value":7069},{"id":2,"value":52091},{"id":5,"value":1448},{"id":6,"value":1112},{"id":4,"value":1395},{"id":20,"value":2500},{"id":26,"value":2000}]}</v>
      </c>
      <c r="J80" s="21" t="str">
        <f>IF(Test!N80,"{"&amp;$A$3&amp;":"&amp;Test!K80&amp;","&amp;$A$8&amp;":"&amp;Test!N80&amp;"}","")&amp;IF(J81="","",",")</f>
        <v>{"id":4,"value":1395},</v>
      </c>
      <c r="Q80" s="22" t="str">
        <f>CONCATENATE("{",Q70,Q71,Q72,Q73,Q74,Q75,"}")</f>
        <v>{"title":"诗人","num":10,"id":14002,"skills":[11400200,11400213,11400223,11400233,11400243],"passive_skills":[],"attrs":[{"id":1,"value":5508},{"id":2,"value":53912},{"id":5,"value":1377},{"id":6,"value":1459},{"id":4,"value":1398},{"id":20,"value":500},{"id":23,"value":2000}]}</v>
      </c>
      <c r="R80" s="21" t="str">
        <f>IF(Test!V80,"{"&amp;$A$3&amp;":"&amp;Test!S80&amp;","&amp;$A$8&amp;":"&amp;Test!V80&amp;"}","")&amp;IF(R81="","",",")</f>
        <v>{"id":4,"value":1398},</v>
      </c>
    </row>
    <row r="81" spans="2:18">
      <c r="B81" s="21" t="str">
        <f>IF(Test!F81,"{"&amp;$A$3&amp;":"&amp;Test!C81&amp;","&amp;$A$8&amp;":"&amp;Test!F81&amp;"}","")&amp;IF(B82="","",",")</f>
        <v>{"id":20,"value":500},</v>
      </c>
      <c r="J81" s="21" t="str">
        <f>IF(Test!N81,"{"&amp;$A$3&amp;":"&amp;Test!K81&amp;","&amp;$A$8&amp;":"&amp;Test!N81&amp;"}","")&amp;IF(J82="","",",")</f>
        <v>{"id":20,"value":2500},</v>
      </c>
      <c r="R81" s="21" t="str">
        <f>IF(Test!V81,"{"&amp;$A$3&amp;":"&amp;Test!S81&amp;","&amp;$A$8&amp;":"&amp;Test!V81&amp;"}","")&amp;IF(R82="","",",")</f>
        <v>{"id":20,"value":500},</v>
      </c>
    </row>
    <row r="82" spans="2:18">
      <c r="B82" s="21" t="str">
        <f>IF(Test!F82,"{"&amp;$A$3&amp;":"&amp;Test!C82&amp;","&amp;$A$8&amp;":"&amp;Test!F82&amp;"}","")&amp;IF(B83="","",",")</f>
        <v>{"id":9,"value":1500}</v>
      </c>
      <c r="J82" s="21" t="str">
        <f>IF(Test!N82,"{"&amp;$A$3&amp;":"&amp;Test!K82&amp;","&amp;$A$8&amp;":"&amp;Test!N82&amp;"}","")&amp;IF(J83="","",",")</f>
        <v>{"id":26,"value":2000}</v>
      </c>
      <c r="R82" s="21" t="str">
        <f>IF(Test!V82,"{"&amp;$A$3&amp;":"&amp;Test!S82&amp;","&amp;$A$8&amp;":"&amp;Test!V82&amp;"}","")&amp;IF(R83="","",",")</f>
        <v>{"id":23,"value":2000}</v>
      </c>
    </row>
    <row r="83" spans="2:18">
      <c r="B83" s="21" t="str">
        <f>IF(Test!F83,"{"&amp;$A$3&amp;":"&amp;Test!C83&amp;","&amp;$A$8&amp;":"&amp;Test!F83&amp;"}","")&amp;IF(B84="","",",")</f>
        <v/>
      </c>
      <c r="J83" s="21" t="str">
        <f>IF(Test!N83,"{"&amp;$A$3&amp;":"&amp;Test!K83&amp;","&amp;$A$8&amp;":"&amp;Test!N83&amp;"}","")&amp;IF(J84="","",",")</f>
        <v/>
      </c>
      <c r="R83" s="21" t="str">
        <f>IF(Test!V83,"{"&amp;$A$3&amp;":"&amp;Test!S83&amp;","&amp;$A$8&amp;":"&amp;Test!V83&amp;"}","")&amp;IF(R84="","",",")</f>
        <v/>
      </c>
    </row>
    <row r="84" spans="2:18">
      <c r="B84" s="21" t="str">
        <f>IF(Test!F84,"{"&amp;$A$3&amp;":"&amp;Test!C84&amp;","&amp;$A$8&amp;":"&amp;Test!F84&amp;"}","")&amp;IF(B85="","",",")</f>
        <v/>
      </c>
      <c r="J84" s="21" t="str">
        <f>IF(Test!N84,"{"&amp;$A$3&amp;":"&amp;Test!K84&amp;","&amp;$A$8&amp;":"&amp;Test!N84&amp;"}","")&amp;IF(J85="","",",")</f>
        <v/>
      </c>
      <c r="R84" s="21" t="str">
        <f>IF(Test!V84,"{"&amp;$A$3&amp;":"&amp;Test!S84&amp;","&amp;$A$8&amp;":"&amp;Test!V84&amp;"}","")&amp;IF(R85="","",",")</f>
        <v/>
      </c>
    </row>
    <row r="85" spans="2:18">
      <c r="B85" s="21" t="str">
        <f>IF(Test!F85,"{"&amp;$A$3&amp;":"&amp;Test!C85&amp;","&amp;$A$8&amp;":"&amp;Test!F85&amp;"}","")&amp;IF(B86="","",",")</f>
        <v/>
      </c>
      <c r="J85" s="21" t="str">
        <f>IF(Test!N85,"{"&amp;$A$3&amp;":"&amp;Test!K85&amp;","&amp;$A$8&amp;":"&amp;Test!N85&amp;"}","")&amp;IF(J86="","",",")</f>
        <v/>
      </c>
      <c r="R85" s="21" t="str">
        <f>IF(Test!V85,"{"&amp;$A$3&amp;":"&amp;Test!S85&amp;","&amp;$A$8&amp;":"&amp;Test!V85&amp;"}","")&amp;IF(R86="","",",")</f>
        <v/>
      </c>
    </row>
  </sheetData>
  <mergeCells count="1">
    <mergeCell ref="B1:Y8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2"/>
  <sheetViews>
    <sheetView zoomScale="85" zoomScaleNormal="85" workbookViewId="0">
      <pane xSplit="2" ySplit="5" topLeftCell="C6" activePane="bottomRight" state="frozen"/>
      <selection pane="topRight"/>
      <selection pane="bottomLeft"/>
      <selection pane="bottomRight" activeCell="E23" sqref="E23"/>
    </sheetView>
  </sheetViews>
  <sheetFormatPr defaultColWidth="9" defaultRowHeight="16.5"/>
  <cols>
    <col min="1" max="1" width="8" style="47" customWidth="1"/>
    <col min="2" max="2" width="12.875" style="47" customWidth="1"/>
    <col min="3" max="3" width="20.625" style="47" customWidth="1"/>
    <col min="4" max="4" width="20.5" style="47" customWidth="1"/>
    <col min="5" max="22" width="11.125" style="47" customWidth="1"/>
    <col min="23" max="23" width="11.25" style="1" customWidth="1"/>
    <col min="24" max="24" width="10.625" style="1" customWidth="1"/>
    <col min="25" max="25" width="12" style="1" customWidth="1"/>
    <col min="26" max="26" width="15" style="1" customWidth="1"/>
    <col min="27" max="27" width="16.25" style="1" customWidth="1"/>
    <col min="28" max="28" width="10.375" style="1" customWidth="1"/>
    <col min="29" max="29" width="14.375" style="2" customWidth="1"/>
    <col min="30" max="30" width="11.125" style="47" customWidth="1"/>
    <col min="31" max="16384" width="9" style="47"/>
  </cols>
  <sheetData>
    <row r="1" spans="1:31">
      <c r="A1" s="47" t="s">
        <v>21</v>
      </c>
    </row>
    <row r="2" spans="1:31" s="41" customFormat="1" ht="17.25">
      <c r="A2" s="40" t="s">
        <v>22</v>
      </c>
      <c r="B2" s="40" t="s">
        <v>23</v>
      </c>
      <c r="C2" s="40" t="s">
        <v>23</v>
      </c>
      <c r="D2" s="40" t="s">
        <v>23</v>
      </c>
      <c r="E2" s="48" t="s">
        <v>22</v>
      </c>
      <c r="F2" s="48" t="s">
        <v>22</v>
      </c>
      <c r="G2" s="48" t="s">
        <v>22</v>
      </c>
      <c r="H2" s="48" t="s">
        <v>22</v>
      </c>
      <c r="I2" s="48" t="s">
        <v>22</v>
      </c>
      <c r="J2" s="48" t="s">
        <v>22</v>
      </c>
      <c r="K2" s="49" t="s">
        <v>22</v>
      </c>
      <c r="L2" s="48" t="s">
        <v>22</v>
      </c>
      <c r="M2" s="48" t="s">
        <v>22</v>
      </c>
      <c r="N2" s="48" t="s">
        <v>22</v>
      </c>
      <c r="O2" s="49" t="s">
        <v>22</v>
      </c>
      <c r="P2" s="50" t="s">
        <v>22</v>
      </c>
      <c r="Q2" s="50" t="s">
        <v>22</v>
      </c>
      <c r="R2" s="50" t="s">
        <v>22</v>
      </c>
      <c r="S2" s="50" t="s">
        <v>22</v>
      </c>
      <c r="T2" s="50" t="s">
        <v>22</v>
      </c>
      <c r="U2" s="50" t="s">
        <v>22</v>
      </c>
      <c r="V2" s="50" t="s">
        <v>22</v>
      </c>
      <c r="W2" s="51" t="s">
        <v>22</v>
      </c>
      <c r="X2" s="51" t="s">
        <v>22</v>
      </c>
      <c r="Y2" s="51" t="s">
        <v>22</v>
      </c>
      <c r="Z2" s="51" t="s">
        <v>22</v>
      </c>
      <c r="AA2" s="51" t="s">
        <v>22</v>
      </c>
      <c r="AB2" s="40" t="s">
        <v>22</v>
      </c>
      <c r="AC2" s="52" t="s">
        <v>23</v>
      </c>
      <c r="AD2" s="40" t="s">
        <v>22</v>
      </c>
      <c r="AE2" s="40" t="s">
        <v>22</v>
      </c>
    </row>
    <row r="3" spans="1:31" s="41" customFormat="1" ht="17.25">
      <c r="A3" s="3" t="s">
        <v>24</v>
      </c>
      <c r="B3" s="3" t="s">
        <v>25</v>
      </c>
      <c r="C3" s="3" t="s">
        <v>26</v>
      </c>
      <c r="D3" s="3" t="s">
        <v>27</v>
      </c>
      <c r="E3" s="53" t="s">
        <v>28</v>
      </c>
      <c r="F3" s="53" t="s">
        <v>29</v>
      </c>
      <c r="G3" s="53" t="s">
        <v>30</v>
      </c>
      <c r="H3" s="53" t="s">
        <v>31</v>
      </c>
      <c r="I3" s="53" t="s">
        <v>32</v>
      </c>
      <c r="J3" s="53" t="s">
        <v>33</v>
      </c>
      <c r="K3" s="4" t="s">
        <v>34</v>
      </c>
      <c r="L3" s="53" t="s">
        <v>35</v>
      </c>
      <c r="M3" s="53" t="s">
        <v>36</v>
      </c>
      <c r="N3" s="53" t="s">
        <v>37</v>
      </c>
      <c r="O3" s="4" t="s">
        <v>38</v>
      </c>
      <c r="P3" s="54" t="s">
        <v>39</v>
      </c>
      <c r="Q3" s="54" t="s">
        <v>40</v>
      </c>
      <c r="R3" s="54" t="s">
        <v>41</v>
      </c>
      <c r="S3" s="54" t="s">
        <v>42</v>
      </c>
      <c r="T3" s="54" t="s">
        <v>43</v>
      </c>
      <c r="U3" s="54" t="s">
        <v>44</v>
      </c>
      <c r="V3" s="54" t="s">
        <v>45</v>
      </c>
      <c r="W3" s="55" t="s">
        <v>46</v>
      </c>
      <c r="X3" s="55" t="s">
        <v>47</v>
      </c>
      <c r="Y3" s="55" t="s">
        <v>48</v>
      </c>
      <c r="Z3" s="55" t="s">
        <v>49</v>
      </c>
      <c r="AA3" s="55" t="s">
        <v>50</v>
      </c>
      <c r="AB3" s="3" t="s">
        <v>51</v>
      </c>
      <c r="AC3" s="5" t="s">
        <v>52</v>
      </c>
      <c r="AD3" s="3" t="s">
        <v>53</v>
      </c>
      <c r="AE3" s="3" t="s">
        <v>54</v>
      </c>
    </row>
    <row r="4" spans="1:31" s="41" customFormat="1" ht="17.25">
      <c r="A4" s="6" t="s">
        <v>55</v>
      </c>
      <c r="B4" s="6" t="s">
        <v>56</v>
      </c>
      <c r="C4" s="6" t="s">
        <v>55</v>
      </c>
      <c r="D4" s="6" t="s">
        <v>55</v>
      </c>
      <c r="E4" s="7" t="s">
        <v>55</v>
      </c>
      <c r="F4" s="7" t="s">
        <v>55</v>
      </c>
      <c r="G4" s="7" t="s">
        <v>55</v>
      </c>
      <c r="H4" s="7" t="s">
        <v>55</v>
      </c>
      <c r="I4" s="7" t="s">
        <v>55</v>
      </c>
      <c r="J4" s="7" t="s">
        <v>55</v>
      </c>
      <c r="K4" s="8" t="s">
        <v>57</v>
      </c>
      <c r="L4" s="7" t="s">
        <v>58</v>
      </c>
      <c r="M4" s="7" t="s">
        <v>58</v>
      </c>
      <c r="N4" s="7" t="s">
        <v>55</v>
      </c>
      <c r="O4" s="8" t="s">
        <v>55</v>
      </c>
      <c r="P4" s="9" t="s">
        <v>55</v>
      </c>
      <c r="Q4" s="9" t="s">
        <v>55</v>
      </c>
      <c r="R4" s="9" t="s">
        <v>55</v>
      </c>
      <c r="S4" s="9" t="s">
        <v>55</v>
      </c>
      <c r="T4" s="9" t="s">
        <v>55</v>
      </c>
      <c r="U4" s="9" t="s">
        <v>55</v>
      </c>
      <c r="V4" s="9" t="s">
        <v>55</v>
      </c>
      <c r="W4" s="10" t="s">
        <v>55</v>
      </c>
      <c r="X4" s="10" t="s">
        <v>55</v>
      </c>
      <c r="Y4" s="10" t="s">
        <v>55</v>
      </c>
      <c r="Z4" s="10" t="s">
        <v>55</v>
      </c>
      <c r="AA4" s="10" t="s">
        <v>55</v>
      </c>
      <c r="AB4" s="6" t="s">
        <v>55</v>
      </c>
      <c r="AC4" s="11" t="s">
        <v>58</v>
      </c>
      <c r="AD4" s="6" t="s">
        <v>57</v>
      </c>
      <c r="AE4" s="6" t="s">
        <v>58</v>
      </c>
    </row>
    <row r="5" spans="1:31" s="41" customFormat="1" ht="17.25">
      <c r="A5" s="12" t="s">
        <v>21</v>
      </c>
      <c r="B5" s="12" t="s">
        <v>59</v>
      </c>
      <c r="C5" s="12" t="s">
        <v>60</v>
      </c>
      <c r="D5" s="12" t="s">
        <v>61</v>
      </c>
      <c r="E5" s="56" t="s">
        <v>62</v>
      </c>
      <c r="F5" s="56" t="s">
        <v>63</v>
      </c>
      <c r="G5" s="56" t="s">
        <v>64</v>
      </c>
      <c r="H5" s="56" t="s">
        <v>65</v>
      </c>
      <c r="I5" s="56" t="s">
        <v>66</v>
      </c>
      <c r="J5" s="56" t="s">
        <v>67</v>
      </c>
      <c r="K5" s="13" t="s">
        <v>68</v>
      </c>
      <c r="L5" s="56" t="s">
        <v>69</v>
      </c>
      <c r="M5" s="56" t="s">
        <v>70</v>
      </c>
      <c r="N5" s="56" t="s">
        <v>71</v>
      </c>
      <c r="O5" s="13" t="s">
        <v>72</v>
      </c>
      <c r="P5" s="57" t="s">
        <v>73</v>
      </c>
      <c r="Q5" s="57" t="s">
        <v>74</v>
      </c>
      <c r="R5" s="57" t="s">
        <v>75</v>
      </c>
      <c r="S5" s="57" t="s">
        <v>76</v>
      </c>
      <c r="T5" s="57" t="s">
        <v>77</v>
      </c>
      <c r="U5" s="57" t="s">
        <v>78</v>
      </c>
      <c r="V5" s="57" t="s">
        <v>79</v>
      </c>
      <c r="W5" s="58" t="s">
        <v>80</v>
      </c>
      <c r="X5" s="58" t="s">
        <v>81</v>
      </c>
      <c r="Y5" s="58" t="s">
        <v>82</v>
      </c>
      <c r="Z5" s="58" t="s">
        <v>83</v>
      </c>
      <c r="AA5" s="58" t="s">
        <v>84</v>
      </c>
      <c r="AB5" s="12" t="s">
        <v>85</v>
      </c>
      <c r="AC5" s="14" t="s">
        <v>86</v>
      </c>
      <c r="AD5" s="12" t="s">
        <v>87</v>
      </c>
      <c r="AE5" s="12" t="s">
        <v>88</v>
      </c>
    </row>
    <row r="6" spans="1:31">
      <c r="A6" s="47">
        <v>13001</v>
      </c>
      <c r="B6" s="38" t="s">
        <v>1</v>
      </c>
      <c r="C6" s="47" t="s">
        <v>89</v>
      </c>
      <c r="D6" s="47" t="s">
        <v>90</v>
      </c>
      <c r="E6" s="47">
        <v>5</v>
      </c>
      <c r="F6" s="47">
        <v>3</v>
      </c>
      <c r="G6" s="47">
        <v>1</v>
      </c>
      <c r="H6" s="47">
        <v>5</v>
      </c>
      <c r="I6" s="47">
        <v>11</v>
      </c>
      <c r="J6" s="47">
        <v>6</v>
      </c>
      <c r="K6" s="1">
        <v>100</v>
      </c>
      <c r="L6" s="47">
        <v>30001</v>
      </c>
      <c r="M6" s="47">
        <v>40001</v>
      </c>
      <c r="N6" s="47">
        <v>1</v>
      </c>
      <c r="O6" s="47">
        <v>13001</v>
      </c>
      <c r="P6" s="1">
        <v>124</v>
      </c>
      <c r="Q6" s="1">
        <v>19</v>
      </c>
      <c r="R6" s="1">
        <v>4</v>
      </c>
      <c r="S6" s="1">
        <v>3</v>
      </c>
      <c r="T6" s="1">
        <v>0</v>
      </c>
      <c r="U6" s="1">
        <v>0</v>
      </c>
      <c r="V6" s="1">
        <v>5</v>
      </c>
      <c r="W6" s="1">
        <v>130010</v>
      </c>
      <c r="X6" s="1">
        <v>130011</v>
      </c>
      <c r="Y6" s="1">
        <v>130012</v>
      </c>
      <c r="Z6" s="1">
        <v>130013</v>
      </c>
      <c r="AA6" s="1">
        <v>130014</v>
      </c>
      <c r="AC6" s="2" t="s">
        <v>91</v>
      </c>
      <c r="AD6" s="47">
        <v>1</v>
      </c>
      <c r="AE6" s="47">
        <v>1</v>
      </c>
    </row>
    <row r="7" spans="1:31">
      <c r="A7" s="47">
        <v>14002</v>
      </c>
      <c r="B7" s="47" t="s">
        <v>159</v>
      </c>
      <c r="C7" s="47" t="s">
        <v>344</v>
      </c>
      <c r="D7" s="47" t="s">
        <v>345</v>
      </c>
      <c r="E7" s="47">
        <v>5</v>
      </c>
      <c r="F7" s="47">
        <v>3</v>
      </c>
      <c r="G7" s="47">
        <v>1</v>
      </c>
      <c r="H7" s="47">
        <v>5</v>
      </c>
      <c r="I7" s="47">
        <v>11</v>
      </c>
      <c r="J7" s="47">
        <v>6</v>
      </c>
      <c r="K7" s="1">
        <v>100</v>
      </c>
      <c r="L7" s="47">
        <v>30002</v>
      </c>
      <c r="M7" s="47">
        <v>40002</v>
      </c>
      <c r="N7" s="47">
        <v>2</v>
      </c>
      <c r="O7" s="47">
        <v>14002</v>
      </c>
      <c r="P7" s="1">
        <v>145</v>
      </c>
      <c r="Q7" s="1">
        <v>15</v>
      </c>
      <c r="R7" s="1">
        <v>4</v>
      </c>
      <c r="S7" s="1">
        <v>4</v>
      </c>
      <c r="T7" s="1">
        <v>0</v>
      </c>
      <c r="U7" s="1">
        <v>0</v>
      </c>
      <c r="V7" s="1">
        <v>5</v>
      </c>
      <c r="W7" s="1">
        <v>140020</v>
      </c>
      <c r="X7" s="1">
        <v>140021</v>
      </c>
      <c r="Y7" s="1">
        <v>140022</v>
      </c>
      <c r="Z7" s="1">
        <v>140023</v>
      </c>
      <c r="AA7" s="1">
        <v>140024</v>
      </c>
      <c r="AC7" s="2" t="s">
        <v>346</v>
      </c>
      <c r="AD7" s="47">
        <v>0</v>
      </c>
      <c r="AE7" s="47">
        <v>2</v>
      </c>
    </row>
    <row r="8" spans="1:31">
      <c r="A8" s="47">
        <v>13003</v>
      </c>
      <c r="B8" s="47" t="s">
        <v>347</v>
      </c>
      <c r="C8" s="47" t="s">
        <v>348</v>
      </c>
      <c r="D8" s="47" t="s">
        <v>349</v>
      </c>
      <c r="E8" s="47">
        <v>5</v>
      </c>
      <c r="F8" s="47">
        <v>3</v>
      </c>
      <c r="G8" s="47">
        <v>1</v>
      </c>
      <c r="H8" s="47">
        <v>5</v>
      </c>
      <c r="I8" s="47">
        <v>11</v>
      </c>
      <c r="J8" s="47">
        <v>6</v>
      </c>
      <c r="K8" s="1">
        <v>100</v>
      </c>
      <c r="L8" s="47">
        <v>10001</v>
      </c>
      <c r="M8" s="47">
        <v>30003</v>
      </c>
      <c r="N8" s="47">
        <v>1</v>
      </c>
      <c r="O8" s="47">
        <v>13003</v>
      </c>
      <c r="P8" s="1">
        <v>117</v>
      </c>
      <c r="Q8" s="1">
        <v>18</v>
      </c>
      <c r="R8" s="1">
        <v>4</v>
      </c>
      <c r="S8" s="1">
        <v>3</v>
      </c>
      <c r="T8" s="1">
        <v>0</v>
      </c>
      <c r="U8" s="1">
        <v>0</v>
      </c>
      <c r="V8" s="1">
        <v>5</v>
      </c>
      <c r="W8" s="1">
        <v>130030</v>
      </c>
      <c r="X8" s="1">
        <v>130031</v>
      </c>
      <c r="Y8" s="1">
        <v>130032</v>
      </c>
      <c r="Z8" s="1">
        <v>130033</v>
      </c>
      <c r="AA8" s="1">
        <v>130034</v>
      </c>
      <c r="AC8" s="2" t="s">
        <v>350</v>
      </c>
      <c r="AD8" s="47">
        <v>0</v>
      </c>
      <c r="AE8" s="47">
        <v>3</v>
      </c>
    </row>
    <row r="9" spans="1:31">
      <c r="A9" s="47">
        <v>11004</v>
      </c>
      <c r="B9" s="38" t="s">
        <v>92</v>
      </c>
      <c r="C9" s="47" t="s">
        <v>93</v>
      </c>
      <c r="D9" s="47" t="s">
        <v>94</v>
      </c>
      <c r="E9" s="47">
        <v>5</v>
      </c>
      <c r="F9" s="47">
        <v>1</v>
      </c>
      <c r="G9" s="47">
        <v>1</v>
      </c>
      <c r="H9" s="47">
        <v>5</v>
      </c>
      <c r="I9" s="47">
        <v>11</v>
      </c>
      <c r="J9" s="47">
        <v>6</v>
      </c>
      <c r="K9" s="1">
        <v>100</v>
      </c>
      <c r="L9" s="47">
        <v>50001</v>
      </c>
      <c r="M9" s="47">
        <v>60001</v>
      </c>
      <c r="N9" s="47">
        <v>1</v>
      </c>
      <c r="O9" s="47">
        <v>11004</v>
      </c>
      <c r="P9" s="1">
        <v>144</v>
      </c>
      <c r="Q9" s="1">
        <v>13</v>
      </c>
      <c r="R9" s="1">
        <v>5</v>
      </c>
      <c r="S9" s="1">
        <v>3</v>
      </c>
      <c r="T9" s="1">
        <v>0</v>
      </c>
      <c r="U9" s="1">
        <v>0</v>
      </c>
      <c r="V9" s="1">
        <v>5</v>
      </c>
      <c r="W9" s="1">
        <v>110040</v>
      </c>
      <c r="X9" s="1">
        <v>110041</v>
      </c>
      <c r="Y9" s="1">
        <v>110042</v>
      </c>
      <c r="Z9" s="1">
        <v>110043</v>
      </c>
      <c r="AA9" s="1">
        <v>110044</v>
      </c>
      <c r="AC9" s="2" t="s">
        <v>324</v>
      </c>
      <c r="AD9" s="47">
        <v>1</v>
      </c>
      <c r="AE9" s="47">
        <v>4</v>
      </c>
    </row>
    <row r="10" spans="1:31">
      <c r="A10" s="47">
        <v>12005</v>
      </c>
      <c r="B10" s="38" t="s">
        <v>95</v>
      </c>
      <c r="C10" s="47" t="s">
        <v>96</v>
      </c>
      <c r="D10" s="47" t="s">
        <v>97</v>
      </c>
      <c r="E10" s="47">
        <v>5</v>
      </c>
      <c r="F10" s="47">
        <v>2</v>
      </c>
      <c r="G10" s="47">
        <v>1</v>
      </c>
      <c r="H10" s="47">
        <v>5</v>
      </c>
      <c r="I10" s="47">
        <v>11</v>
      </c>
      <c r="J10" s="47">
        <v>6</v>
      </c>
      <c r="K10" s="1">
        <v>100</v>
      </c>
      <c r="L10" s="47">
        <v>30004</v>
      </c>
      <c r="M10" s="47">
        <v>10002</v>
      </c>
      <c r="N10" s="47">
        <v>2</v>
      </c>
      <c r="O10" s="47">
        <v>12005</v>
      </c>
      <c r="P10" s="1">
        <v>119</v>
      </c>
      <c r="Q10" s="1">
        <v>17</v>
      </c>
      <c r="R10" s="1">
        <v>3</v>
      </c>
      <c r="S10" s="1">
        <v>4</v>
      </c>
      <c r="T10" s="1">
        <v>0</v>
      </c>
      <c r="U10" s="1">
        <v>0</v>
      </c>
      <c r="V10" s="1">
        <v>4</v>
      </c>
      <c r="W10" s="1">
        <v>120050</v>
      </c>
      <c r="X10" s="1">
        <v>120051</v>
      </c>
      <c r="Y10" s="1">
        <v>120052</v>
      </c>
      <c r="Z10" s="1">
        <v>120053</v>
      </c>
      <c r="AA10" s="1">
        <v>120054</v>
      </c>
      <c r="AC10" s="2" t="s">
        <v>325</v>
      </c>
      <c r="AD10" s="47">
        <v>1</v>
      </c>
      <c r="AE10" s="47">
        <v>5</v>
      </c>
    </row>
    <row r="11" spans="1:31">
      <c r="A11" s="47">
        <v>11997</v>
      </c>
      <c r="B11" s="38" t="s">
        <v>326</v>
      </c>
      <c r="C11" s="47" t="s">
        <v>327</v>
      </c>
      <c r="E11" s="47">
        <v>3</v>
      </c>
      <c r="F11" s="47">
        <v>1</v>
      </c>
      <c r="G11" s="47">
        <v>1</v>
      </c>
      <c r="H11" s="47">
        <v>3</v>
      </c>
      <c r="I11" s="47">
        <v>3</v>
      </c>
      <c r="J11" s="47">
        <v>2</v>
      </c>
      <c r="K11" s="1">
        <v>30</v>
      </c>
      <c r="L11" s="47">
        <v>50001</v>
      </c>
      <c r="M11" s="47">
        <v>60001</v>
      </c>
      <c r="N11" s="47">
        <v>1</v>
      </c>
      <c r="O11" s="47">
        <v>11997</v>
      </c>
      <c r="P11" s="15">
        <v>97</v>
      </c>
      <c r="Q11" s="15">
        <v>9</v>
      </c>
      <c r="R11" s="15">
        <v>3</v>
      </c>
      <c r="S11" s="15">
        <v>2</v>
      </c>
      <c r="T11" s="15">
        <v>0</v>
      </c>
      <c r="U11" s="15">
        <v>0</v>
      </c>
      <c r="V11" s="15">
        <v>4</v>
      </c>
      <c r="W11" s="59">
        <v>119970</v>
      </c>
      <c r="X11" s="15">
        <v>119971</v>
      </c>
      <c r="Y11" s="15"/>
      <c r="Z11" s="15">
        <v>119973</v>
      </c>
      <c r="AA11" s="15"/>
      <c r="AB11" s="15"/>
      <c r="AC11" s="59" t="s">
        <v>328</v>
      </c>
      <c r="AD11" s="47">
        <v>1</v>
      </c>
      <c r="AE11" s="47">
        <v>97</v>
      </c>
    </row>
    <row r="12" spans="1:31">
      <c r="A12" s="47">
        <v>13998</v>
      </c>
      <c r="B12" s="38" t="s">
        <v>329</v>
      </c>
      <c r="C12" s="47" t="s">
        <v>98</v>
      </c>
      <c r="E12" s="47">
        <v>3</v>
      </c>
      <c r="F12" s="47">
        <v>3</v>
      </c>
      <c r="G12" s="47">
        <v>1</v>
      </c>
      <c r="H12" s="47">
        <v>3</v>
      </c>
      <c r="I12" s="47">
        <v>3</v>
      </c>
      <c r="J12" s="47">
        <v>2</v>
      </c>
      <c r="K12" s="1">
        <v>30</v>
      </c>
      <c r="L12" s="47">
        <v>30010</v>
      </c>
      <c r="M12" s="47">
        <v>10015</v>
      </c>
      <c r="N12" s="47">
        <v>1</v>
      </c>
      <c r="O12" s="47">
        <v>13998</v>
      </c>
      <c r="P12" s="15">
        <v>80</v>
      </c>
      <c r="Q12" s="15">
        <v>12</v>
      </c>
      <c r="R12" s="15">
        <v>3</v>
      </c>
      <c r="S12" s="15">
        <v>2</v>
      </c>
      <c r="T12" s="15">
        <v>0</v>
      </c>
      <c r="U12" s="15">
        <v>0</v>
      </c>
      <c r="V12" s="15">
        <v>3</v>
      </c>
      <c r="W12" s="2">
        <v>139980</v>
      </c>
      <c r="X12" s="1">
        <v>139981</v>
      </c>
      <c r="Z12" s="1">
        <v>139983</v>
      </c>
      <c r="AC12" s="2" t="s">
        <v>99</v>
      </c>
      <c r="AD12" s="47">
        <v>1</v>
      </c>
      <c r="AE12" s="47">
        <v>98</v>
      </c>
    </row>
    <row r="13" spans="1:31">
      <c r="W13" s="16"/>
    </row>
    <row r="14" spans="1:31">
      <c r="A14" s="47">
        <v>22001</v>
      </c>
      <c r="B14" s="38" t="s">
        <v>100</v>
      </c>
      <c r="C14" s="47" t="s">
        <v>101</v>
      </c>
      <c r="D14" s="47" t="s">
        <v>102</v>
      </c>
      <c r="E14" s="47">
        <v>5</v>
      </c>
      <c r="F14" s="47">
        <v>2</v>
      </c>
      <c r="G14" s="47">
        <v>2</v>
      </c>
      <c r="H14" s="47">
        <v>5</v>
      </c>
      <c r="I14" s="47">
        <v>11</v>
      </c>
      <c r="J14" s="47">
        <v>6</v>
      </c>
      <c r="K14" s="1">
        <v>100</v>
      </c>
      <c r="L14" s="47">
        <v>30005</v>
      </c>
      <c r="M14" s="47">
        <v>10003</v>
      </c>
      <c r="N14" s="47">
        <v>2</v>
      </c>
      <c r="O14" s="47">
        <v>22001</v>
      </c>
      <c r="P14" s="1">
        <v>132</v>
      </c>
      <c r="Q14" s="1">
        <v>16</v>
      </c>
      <c r="R14" s="1">
        <v>3</v>
      </c>
      <c r="S14" s="1">
        <v>4</v>
      </c>
      <c r="T14" s="1">
        <v>0</v>
      </c>
      <c r="U14" s="1">
        <v>0</v>
      </c>
      <c r="V14" s="1">
        <v>4</v>
      </c>
      <c r="W14" s="1">
        <v>220010</v>
      </c>
      <c r="X14" s="1">
        <v>220011</v>
      </c>
      <c r="Y14" s="1">
        <v>220012</v>
      </c>
      <c r="Z14" s="1">
        <v>220013</v>
      </c>
      <c r="AA14" s="1">
        <v>220014</v>
      </c>
      <c r="AC14" s="2" t="s">
        <v>103</v>
      </c>
      <c r="AD14" s="47">
        <v>1</v>
      </c>
      <c r="AE14" s="47">
        <v>6</v>
      </c>
    </row>
    <row r="16" spans="1:31" s="60" customFormat="1">
      <c r="A16" s="60">
        <v>32001</v>
      </c>
      <c r="B16" s="61" t="s">
        <v>166</v>
      </c>
      <c r="C16" s="60" t="s">
        <v>330</v>
      </c>
      <c r="D16" s="60" t="s">
        <v>331</v>
      </c>
      <c r="E16" s="60">
        <v>5</v>
      </c>
      <c r="F16" s="60">
        <v>4</v>
      </c>
      <c r="G16" s="60">
        <v>3</v>
      </c>
      <c r="H16" s="60">
        <v>5</v>
      </c>
      <c r="I16" s="60">
        <v>11</v>
      </c>
      <c r="J16" s="60">
        <v>6</v>
      </c>
      <c r="K16" s="62">
        <v>100</v>
      </c>
      <c r="L16" s="60">
        <v>10007</v>
      </c>
      <c r="M16" s="60">
        <v>10008</v>
      </c>
      <c r="N16" s="60">
        <v>2</v>
      </c>
      <c r="O16" s="60">
        <v>32001</v>
      </c>
      <c r="P16" s="62">
        <v>128</v>
      </c>
      <c r="Q16" s="62">
        <v>17</v>
      </c>
      <c r="R16" s="62">
        <v>3</v>
      </c>
      <c r="S16" s="62">
        <v>4</v>
      </c>
      <c r="T16" s="62">
        <v>0</v>
      </c>
      <c r="U16" s="62">
        <v>0</v>
      </c>
      <c r="V16" s="62">
        <v>4</v>
      </c>
      <c r="W16" s="63">
        <v>320010</v>
      </c>
      <c r="X16" s="63">
        <v>320011</v>
      </c>
      <c r="Y16" s="63">
        <v>320012</v>
      </c>
      <c r="Z16" s="63">
        <v>320013</v>
      </c>
      <c r="AA16" s="63">
        <v>320014</v>
      </c>
      <c r="AB16" s="63"/>
      <c r="AC16" s="64" t="s">
        <v>332</v>
      </c>
      <c r="AD16" s="60">
        <v>1</v>
      </c>
      <c r="AE16" s="60">
        <v>11</v>
      </c>
    </row>
    <row r="17" spans="1:31">
      <c r="A17" s="47">
        <v>34003</v>
      </c>
      <c r="B17" s="38" t="s">
        <v>104</v>
      </c>
      <c r="C17" s="47" t="s">
        <v>105</v>
      </c>
      <c r="D17" s="47" t="s">
        <v>106</v>
      </c>
      <c r="E17" s="47">
        <v>5</v>
      </c>
      <c r="F17" s="47">
        <v>4</v>
      </c>
      <c r="G17" s="47">
        <v>3</v>
      </c>
      <c r="H17" s="47">
        <v>5</v>
      </c>
      <c r="I17" s="47">
        <v>11</v>
      </c>
      <c r="J17" s="47">
        <v>6</v>
      </c>
      <c r="K17" s="1">
        <v>100</v>
      </c>
      <c r="L17" s="47">
        <v>40006</v>
      </c>
      <c r="M17" s="47">
        <v>10009</v>
      </c>
      <c r="N17" s="47">
        <v>2</v>
      </c>
      <c r="O17" s="47">
        <v>34003</v>
      </c>
      <c r="P17" s="1">
        <v>140</v>
      </c>
      <c r="Q17" s="1">
        <v>14</v>
      </c>
      <c r="R17" s="1">
        <v>4</v>
      </c>
      <c r="S17" s="1">
        <v>4</v>
      </c>
      <c r="T17" s="1">
        <v>0</v>
      </c>
      <c r="U17" s="1">
        <v>0</v>
      </c>
      <c r="V17" s="1">
        <v>5</v>
      </c>
      <c r="W17" s="15">
        <v>340030</v>
      </c>
      <c r="X17" s="15">
        <v>340031</v>
      </c>
      <c r="Y17" s="15">
        <v>340032</v>
      </c>
      <c r="Z17" s="15">
        <v>340033</v>
      </c>
      <c r="AA17" s="15">
        <v>340034</v>
      </c>
      <c r="AB17" s="15"/>
      <c r="AC17" s="59" t="s">
        <v>333</v>
      </c>
      <c r="AD17" s="47">
        <v>1</v>
      </c>
      <c r="AE17" s="47">
        <v>13</v>
      </c>
    </row>
    <row r="18" spans="1:31">
      <c r="A18" s="47">
        <v>33999</v>
      </c>
      <c r="B18" s="38" t="s">
        <v>107</v>
      </c>
      <c r="C18" s="47" t="s">
        <v>108</v>
      </c>
      <c r="E18" s="47">
        <v>2</v>
      </c>
      <c r="F18" s="47">
        <v>2</v>
      </c>
      <c r="G18" s="47">
        <v>3</v>
      </c>
      <c r="H18" s="47">
        <v>2</v>
      </c>
      <c r="I18" s="47">
        <v>2</v>
      </c>
      <c r="J18" s="47">
        <v>1</v>
      </c>
      <c r="K18" s="1">
        <v>20</v>
      </c>
      <c r="L18" s="47">
        <v>30010</v>
      </c>
      <c r="M18" s="47" t="s">
        <v>109</v>
      </c>
      <c r="N18" s="47">
        <v>1</v>
      </c>
      <c r="O18" s="47">
        <v>33999</v>
      </c>
      <c r="P18" s="15">
        <v>69</v>
      </c>
      <c r="Q18" s="15">
        <v>10</v>
      </c>
      <c r="R18" s="15">
        <v>2</v>
      </c>
      <c r="S18" s="15">
        <v>2</v>
      </c>
      <c r="T18" s="15">
        <v>0</v>
      </c>
      <c r="U18" s="15">
        <v>0</v>
      </c>
      <c r="V18" s="15">
        <v>3</v>
      </c>
      <c r="W18" s="2">
        <v>339990</v>
      </c>
      <c r="X18" s="1">
        <v>339991</v>
      </c>
      <c r="AC18" s="2" t="s">
        <v>334</v>
      </c>
      <c r="AD18" s="47">
        <v>1</v>
      </c>
      <c r="AE18" s="47">
        <v>99</v>
      </c>
    </row>
    <row r="20" spans="1:31" s="60" customFormat="1">
      <c r="A20" s="60">
        <v>43002</v>
      </c>
      <c r="B20" s="61" t="s">
        <v>335</v>
      </c>
      <c r="C20" s="60" t="s">
        <v>336</v>
      </c>
      <c r="D20" s="60" t="s">
        <v>337</v>
      </c>
      <c r="E20" s="60">
        <v>5</v>
      </c>
      <c r="F20" s="60">
        <v>3</v>
      </c>
      <c r="G20" s="60">
        <v>1</v>
      </c>
      <c r="H20" s="60">
        <v>5</v>
      </c>
      <c r="I20" s="60">
        <v>11</v>
      </c>
      <c r="J20" s="60">
        <v>6</v>
      </c>
      <c r="K20" s="62">
        <v>100</v>
      </c>
      <c r="L20" s="60">
        <v>30007</v>
      </c>
      <c r="M20" s="60">
        <v>10002</v>
      </c>
      <c r="N20" s="60">
        <v>1</v>
      </c>
      <c r="O20" s="60">
        <v>43002</v>
      </c>
      <c r="P20" s="62">
        <v>148</v>
      </c>
      <c r="Q20" s="62">
        <v>20</v>
      </c>
      <c r="R20" s="62">
        <v>4</v>
      </c>
      <c r="S20" s="62">
        <v>4</v>
      </c>
      <c r="T20" s="62">
        <v>0</v>
      </c>
      <c r="U20" s="62">
        <v>0</v>
      </c>
      <c r="V20" s="62">
        <v>5</v>
      </c>
      <c r="W20" s="63">
        <v>430020</v>
      </c>
      <c r="X20" s="63">
        <v>430021</v>
      </c>
      <c r="Y20" s="63">
        <v>430022</v>
      </c>
      <c r="Z20" s="63">
        <v>430023</v>
      </c>
      <c r="AA20" s="63">
        <v>430024</v>
      </c>
      <c r="AB20" s="63"/>
      <c r="AC20" s="64" t="s">
        <v>338</v>
      </c>
      <c r="AD20" s="60">
        <v>1</v>
      </c>
      <c r="AE20" s="60">
        <v>17</v>
      </c>
    </row>
    <row r="21" spans="1:31" s="60" customFormat="1">
      <c r="A21" s="60">
        <v>41003</v>
      </c>
      <c r="B21" s="60" t="s">
        <v>351</v>
      </c>
      <c r="C21" s="60" t="s">
        <v>352</v>
      </c>
      <c r="D21" s="60" t="s">
        <v>353</v>
      </c>
      <c r="E21" s="60">
        <v>5</v>
      </c>
      <c r="F21" s="60">
        <v>3</v>
      </c>
      <c r="G21" s="60">
        <v>1</v>
      </c>
      <c r="H21" s="60">
        <v>5</v>
      </c>
      <c r="I21" s="60">
        <v>11</v>
      </c>
      <c r="J21" s="60">
        <v>6</v>
      </c>
      <c r="K21" s="62">
        <v>100</v>
      </c>
      <c r="L21" s="60">
        <v>20004</v>
      </c>
      <c r="M21" s="60">
        <v>30008</v>
      </c>
      <c r="N21" s="60">
        <v>1</v>
      </c>
      <c r="O21" s="60">
        <v>41003</v>
      </c>
      <c r="P21" s="62">
        <v>172</v>
      </c>
      <c r="Q21" s="62">
        <v>14</v>
      </c>
      <c r="R21" s="62">
        <v>6</v>
      </c>
      <c r="S21" s="62">
        <v>4</v>
      </c>
      <c r="T21" s="62">
        <v>0</v>
      </c>
      <c r="U21" s="62">
        <v>0</v>
      </c>
      <c r="V21" s="62">
        <v>5</v>
      </c>
      <c r="W21" s="65">
        <v>410030</v>
      </c>
      <c r="X21" s="65">
        <v>410031</v>
      </c>
      <c r="Y21" s="65">
        <v>410032</v>
      </c>
      <c r="Z21" s="65">
        <v>410033</v>
      </c>
      <c r="AA21" s="65">
        <v>410034</v>
      </c>
      <c r="AB21" s="65"/>
      <c r="AC21" s="66" t="s">
        <v>354</v>
      </c>
      <c r="AD21" s="60">
        <v>0</v>
      </c>
      <c r="AE21" s="60">
        <v>18</v>
      </c>
    </row>
    <row r="22" spans="1:31" s="60" customFormat="1">
      <c r="A22" s="60">
        <v>43005</v>
      </c>
      <c r="B22" s="61" t="s">
        <v>339</v>
      </c>
      <c r="C22" s="60" t="s">
        <v>340</v>
      </c>
      <c r="D22" s="60" t="s">
        <v>341</v>
      </c>
      <c r="E22" s="60">
        <v>5</v>
      </c>
      <c r="F22" s="60">
        <v>3</v>
      </c>
      <c r="G22" s="60">
        <v>1</v>
      </c>
      <c r="H22" s="60">
        <v>5</v>
      </c>
      <c r="I22" s="60">
        <v>11</v>
      </c>
      <c r="J22" s="60">
        <v>6</v>
      </c>
      <c r="K22" s="62">
        <v>100</v>
      </c>
      <c r="L22" s="60">
        <v>50001</v>
      </c>
      <c r="M22" s="60">
        <v>20005</v>
      </c>
      <c r="N22" s="60">
        <v>1</v>
      </c>
      <c r="O22" s="60">
        <v>43005</v>
      </c>
      <c r="P22" s="62">
        <v>140</v>
      </c>
      <c r="Q22" s="62">
        <v>19</v>
      </c>
      <c r="R22" s="62">
        <v>4</v>
      </c>
      <c r="S22" s="62">
        <v>3</v>
      </c>
      <c r="T22" s="62">
        <v>0</v>
      </c>
      <c r="U22" s="62">
        <v>0</v>
      </c>
      <c r="V22" s="62">
        <v>5</v>
      </c>
      <c r="W22" s="63">
        <v>430050</v>
      </c>
      <c r="X22" s="63">
        <v>430051</v>
      </c>
      <c r="Y22" s="63">
        <v>430052</v>
      </c>
      <c r="Z22" s="63">
        <v>430053</v>
      </c>
      <c r="AA22" s="63">
        <v>430054</v>
      </c>
      <c r="AB22" s="63"/>
      <c r="AC22" s="64" t="s">
        <v>342</v>
      </c>
      <c r="AD22" s="60">
        <v>1</v>
      </c>
      <c r="AE22" s="60">
        <v>20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19"/>
  <sheetViews>
    <sheetView workbookViewId="0">
      <pane xSplit="1" topLeftCell="B1" activePane="topRight" state="frozen"/>
      <selection pane="topRight" activeCell="D18" sqref="D18"/>
    </sheetView>
  </sheetViews>
  <sheetFormatPr defaultColWidth="9" defaultRowHeight="16.5"/>
  <cols>
    <col min="1" max="1" width="8" style="1" customWidth="1"/>
    <col min="2" max="2" width="10.375" style="1" customWidth="1"/>
    <col min="3" max="3" width="9.5" style="1" customWidth="1"/>
    <col min="4" max="4" width="8" style="1" bestFit="1" customWidth="1"/>
    <col min="5" max="5" width="6.75" style="1" bestFit="1" customWidth="1"/>
    <col min="6" max="6" width="9.5" style="1" bestFit="1" customWidth="1"/>
    <col min="7" max="7" width="11" style="1" bestFit="1" customWidth="1"/>
    <col min="8" max="8" width="11.5" style="1" bestFit="1" customWidth="1"/>
    <col min="9" max="9" width="12.875" style="1" bestFit="1" customWidth="1"/>
    <col min="10" max="10" width="19.5" style="1" bestFit="1" customWidth="1"/>
    <col min="11" max="11" width="9.25" style="1" bestFit="1" customWidth="1"/>
    <col min="12" max="12" width="10.875" style="1" bestFit="1" customWidth="1"/>
    <col min="13" max="13" width="10.25" style="1" bestFit="1" customWidth="1"/>
    <col min="14" max="14" width="12.125" style="1" bestFit="1" customWidth="1"/>
    <col min="15" max="15" width="10.875" style="1" bestFit="1" customWidth="1"/>
    <col min="16" max="16" width="10.25" style="1" bestFit="1" customWidth="1"/>
    <col min="17" max="17" width="12.125" style="1" bestFit="1" customWidth="1"/>
    <col min="18" max="18" width="10.875" style="1" bestFit="1" customWidth="1"/>
    <col min="19" max="19" width="10.25" style="1" bestFit="1" customWidth="1"/>
    <col min="20" max="20" width="12.125" style="1" bestFit="1" customWidth="1"/>
    <col min="21" max="21" width="10.875" style="1" bestFit="1" customWidth="1"/>
    <col min="22" max="22" width="10.25" style="1" bestFit="1" customWidth="1"/>
    <col min="23" max="23" width="12.125" style="1" bestFit="1" customWidth="1"/>
    <col min="24" max="24" width="9.625" style="1" bestFit="1" customWidth="1"/>
    <col min="25" max="25" width="10.25" style="1" bestFit="1" customWidth="1"/>
    <col min="26" max="26" width="10.875" style="1" bestFit="1" customWidth="1"/>
    <col min="27" max="27" width="9.625" style="1" bestFit="1" customWidth="1"/>
    <col min="28" max="28" width="10.25" style="1" bestFit="1" customWidth="1"/>
    <col min="29" max="29" width="10.875" style="1" bestFit="1" customWidth="1"/>
    <col min="30" max="30" width="9.625" style="1" bestFit="1" customWidth="1"/>
    <col min="31" max="31" width="10.25" style="1" bestFit="1" customWidth="1"/>
    <col min="32" max="32" width="10.875" style="1" bestFit="1" customWidth="1"/>
    <col min="33" max="33" width="9.625" style="1" bestFit="1" customWidth="1"/>
    <col min="34" max="34" width="10.25" style="1" bestFit="1" customWidth="1"/>
    <col min="35" max="35" width="10.875" style="1" bestFit="1" customWidth="1"/>
    <col min="36" max="36" width="11.375" style="1" bestFit="1" customWidth="1"/>
    <col min="37" max="39" width="12.5" style="1" bestFit="1" customWidth="1"/>
    <col min="40" max="40" width="9.625" style="1" bestFit="1" customWidth="1"/>
    <col min="41" max="41" width="10.25" style="1" bestFit="1" customWidth="1"/>
    <col min="42" max="42" width="10.875" style="1" bestFit="1" customWidth="1"/>
    <col min="43" max="43" width="9.625" style="1" bestFit="1" customWidth="1"/>
    <col min="44" max="44" width="10.25" style="1" bestFit="1" customWidth="1"/>
    <col min="45" max="45" width="10.875" style="1" bestFit="1" customWidth="1"/>
    <col min="46" max="46" width="9.625" style="1" bestFit="1" customWidth="1"/>
    <col min="47" max="47" width="10.25" style="1" bestFit="1" customWidth="1"/>
    <col min="48" max="48" width="10.875" style="1" bestFit="1" customWidth="1"/>
    <col min="49" max="16384" width="9" style="1"/>
  </cols>
  <sheetData>
    <row r="1" spans="1:48">
      <c r="A1" s="1" t="s">
        <v>172</v>
      </c>
    </row>
    <row r="2" spans="1:48" s="41" customFormat="1">
      <c r="A2" s="30" t="s">
        <v>22</v>
      </c>
      <c r="B2" s="30" t="s">
        <v>22</v>
      </c>
      <c r="C2" s="30" t="s">
        <v>22</v>
      </c>
      <c r="D2" s="30" t="s">
        <v>22</v>
      </c>
      <c r="E2" s="30" t="s">
        <v>22</v>
      </c>
      <c r="F2" s="30" t="s">
        <v>22</v>
      </c>
      <c r="G2" s="30" t="s">
        <v>22</v>
      </c>
      <c r="H2" s="30" t="s">
        <v>22</v>
      </c>
      <c r="I2" s="30" t="s">
        <v>22</v>
      </c>
      <c r="J2" s="30" t="s">
        <v>22</v>
      </c>
      <c r="K2" s="30" t="s">
        <v>22</v>
      </c>
      <c r="L2" s="30" t="s">
        <v>22</v>
      </c>
      <c r="M2" s="30" t="s">
        <v>22</v>
      </c>
      <c r="N2" s="30" t="s">
        <v>22</v>
      </c>
      <c r="O2" s="30" t="s">
        <v>22</v>
      </c>
      <c r="P2" s="30" t="s">
        <v>22</v>
      </c>
      <c r="Q2" s="30" t="s">
        <v>22</v>
      </c>
      <c r="R2" s="30" t="s">
        <v>22</v>
      </c>
      <c r="S2" s="30" t="s">
        <v>22</v>
      </c>
      <c r="T2" s="30" t="s">
        <v>22</v>
      </c>
      <c r="U2" s="30" t="s">
        <v>22</v>
      </c>
      <c r="V2" s="30" t="s">
        <v>22</v>
      </c>
      <c r="W2" s="30" t="s">
        <v>22</v>
      </c>
      <c r="X2" s="30" t="s">
        <v>22</v>
      </c>
      <c r="Y2" s="30" t="s">
        <v>22</v>
      </c>
      <c r="Z2" s="30" t="s">
        <v>22</v>
      </c>
      <c r="AA2" s="30" t="s">
        <v>22</v>
      </c>
      <c r="AB2" s="30" t="s">
        <v>22</v>
      </c>
      <c r="AC2" s="30" t="s">
        <v>22</v>
      </c>
      <c r="AD2" s="30" t="s">
        <v>22</v>
      </c>
      <c r="AE2" s="30" t="s">
        <v>22</v>
      </c>
      <c r="AF2" s="30" t="s">
        <v>22</v>
      </c>
      <c r="AG2" s="30" t="s">
        <v>22</v>
      </c>
      <c r="AH2" s="30" t="s">
        <v>22</v>
      </c>
      <c r="AI2" s="30" t="s">
        <v>22</v>
      </c>
      <c r="AJ2" s="30" t="s">
        <v>22</v>
      </c>
      <c r="AK2" s="30" t="s">
        <v>22</v>
      </c>
      <c r="AL2" s="30" t="s">
        <v>22</v>
      </c>
      <c r="AM2" s="30" t="s">
        <v>22</v>
      </c>
      <c r="AN2" s="30" t="s">
        <v>22</v>
      </c>
      <c r="AO2" s="30" t="s">
        <v>22</v>
      </c>
      <c r="AP2" s="30" t="s">
        <v>22</v>
      </c>
      <c r="AQ2" s="30" t="s">
        <v>22</v>
      </c>
      <c r="AR2" s="30" t="s">
        <v>22</v>
      </c>
      <c r="AS2" s="30" t="s">
        <v>22</v>
      </c>
      <c r="AT2" s="30" t="s">
        <v>22</v>
      </c>
      <c r="AU2" s="30" t="s">
        <v>22</v>
      </c>
      <c r="AV2" s="30" t="s">
        <v>22</v>
      </c>
    </row>
    <row r="3" spans="1:48" s="41" customFormat="1">
      <c r="A3" s="18" t="s">
        <v>173</v>
      </c>
      <c r="B3" s="18" t="s">
        <v>174</v>
      </c>
      <c r="C3" s="18" t="s">
        <v>175</v>
      </c>
      <c r="D3" s="18" t="s">
        <v>176</v>
      </c>
      <c r="E3" s="18" t="s">
        <v>177</v>
      </c>
      <c r="F3" s="18" t="s">
        <v>178</v>
      </c>
      <c r="G3" s="18" t="s">
        <v>179</v>
      </c>
      <c r="H3" s="18" t="s">
        <v>180</v>
      </c>
      <c r="I3" s="18" t="s">
        <v>181</v>
      </c>
      <c r="J3" s="18" t="s">
        <v>182</v>
      </c>
      <c r="K3" s="18" t="s">
        <v>183</v>
      </c>
      <c r="L3" s="18" t="s">
        <v>184</v>
      </c>
      <c r="M3" s="18" t="s">
        <v>185</v>
      </c>
      <c r="N3" s="18" t="s">
        <v>186</v>
      </c>
      <c r="O3" s="18" t="s">
        <v>184</v>
      </c>
      <c r="P3" s="18" t="s">
        <v>185</v>
      </c>
      <c r="Q3" s="18" t="s">
        <v>186</v>
      </c>
      <c r="R3" s="18" t="s">
        <v>184</v>
      </c>
      <c r="S3" s="18" t="s">
        <v>185</v>
      </c>
      <c r="T3" s="18" t="s">
        <v>186</v>
      </c>
      <c r="U3" s="18" t="s">
        <v>184</v>
      </c>
      <c r="V3" s="18" t="s">
        <v>185</v>
      </c>
      <c r="W3" s="18" t="s">
        <v>186</v>
      </c>
      <c r="X3" s="18" t="s">
        <v>187</v>
      </c>
      <c r="Y3" s="18" t="s">
        <v>188</v>
      </c>
      <c r="Z3" s="18" t="s">
        <v>189</v>
      </c>
      <c r="AA3" s="18" t="s">
        <v>187</v>
      </c>
      <c r="AB3" s="18" t="s">
        <v>188</v>
      </c>
      <c r="AC3" s="18" t="s">
        <v>189</v>
      </c>
      <c r="AD3" s="18" t="s">
        <v>187</v>
      </c>
      <c r="AE3" s="18" t="s">
        <v>188</v>
      </c>
      <c r="AF3" s="18" t="s">
        <v>189</v>
      </c>
      <c r="AG3" s="18" t="s">
        <v>187</v>
      </c>
      <c r="AH3" s="18" t="s">
        <v>188</v>
      </c>
      <c r="AI3" s="18" t="s">
        <v>189</v>
      </c>
      <c r="AJ3" s="18" t="s">
        <v>190</v>
      </c>
      <c r="AK3" s="18" t="s">
        <v>356</v>
      </c>
      <c r="AL3" s="18" t="s">
        <v>357</v>
      </c>
      <c r="AM3" s="18" t="s">
        <v>358</v>
      </c>
      <c r="AN3" s="18" t="s">
        <v>359</v>
      </c>
      <c r="AO3" s="18" t="s">
        <v>360</v>
      </c>
      <c r="AP3" s="18" t="s">
        <v>361</v>
      </c>
      <c r="AQ3" s="18" t="s">
        <v>362</v>
      </c>
      <c r="AR3" s="18" t="s">
        <v>363</v>
      </c>
      <c r="AS3" s="18" t="s">
        <v>364</v>
      </c>
      <c r="AT3" s="18" t="s">
        <v>365</v>
      </c>
      <c r="AU3" s="18" t="s">
        <v>366</v>
      </c>
      <c r="AV3" s="18" t="s">
        <v>367</v>
      </c>
    </row>
    <row r="4" spans="1:48" s="41" customFormat="1">
      <c r="A4" s="19" t="s">
        <v>55</v>
      </c>
      <c r="B4" s="19" t="s">
        <v>58</v>
      </c>
      <c r="C4" s="19" t="s">
        <v>58</v>
      </c>
      <c r="D4" s="19" t="s">
        <v>55</v>
      </c>
      <c r="E4" s="19" t="s">
        <v>55</v>
      </c>
      <c r="F4" s="19" t="s">
        <v>55</v>
      </c>
      <c r="G4" s="19" t="s">
        <v>55</v>
      </c>
      <c r="H4" s="19" t="s">
        <v>55</v>
      </c>
      <c r="I4" s="19" t="s">
        <v>55</v>
      </c>
      <c r="J4" s="19" t="s">
        <v>55</v>
      </c>
      <c r="K4" s="19" t="s">
        <v>55</v>
      </c>
      <c r="L4" s="19" t="s">
        <v>55</v>
      </c>
      <c r="M4" s="19" t="s">
        <v>55</v>
      </c>
      <c r="N4" s="19" t="s">
        <v>55</v>
      </c>
      <c r="O4" s="19" t="s">
        <v>55</v>
      </c>
      <c r="P4" s="19" t="s">
        <v>55</v>
      </c>
      <c r="Q4" s="19" t="s">
        <v>55</v>
      </c>
      <c r="R4" s="19" t="s">
        <v>55</v>
      </c>
      <c r="S4" s="19" t="s">
        <v>55</v>
      </c>
      <c r="T4" s="19" t="s">
        <v>55</v>
      </c>
      <c r="U4" s="19" t="s">
        <v>55</v>
      </c>
      <c r="V4" s="19" t="s">
        <v>55</v>
      </c>
      <c r="W4" s="19" t="s">
        <v>55</v>
      </c>
      <c r="X4" s="19" t="s">
        <v>55</v>
      </c>
      <c r="Y4" s="19" t="s">
        <v>55</v>
      </c>
      <c r="Z4" s="19" t="s">
        <v>55</v>
      </c>
      <c r="AA4" s="19" t="s">
        <v>55</v>
      </c>
      <c r="AB4" s="19" t="s">
        <v>55</v>
      </c>
      <c r="AC4" s="19" t="s">
        <v>55</v>
      </c>
      <c r="AD4" s="19" t="s">
        <v>55</v>
      </c>
      <c r="AE4" s="19" t="s">
        <v>55</v>
      </c>
      <c r="AF4" s="19" t="s">
        <v>55</v>
      </c>
      <c r="AG4" s="19" t="s">
        <v>55</v>
      </c>
      <c r="AH4" s="19" t="s">
        <v>55</v>
      </c>
      <c r="AI4" s="19" t="s">
        <v>55</v>
      </c>
      <c r="AJ4" s="19" t="s">
        <v>132</v>
      </c>
      <c r="AK4" s="19" t="s">
        <v>55</v>
      </c>
      <c r="AL4" s="19" t="s">
        <v>55</v>
      </c>
      <c r="AM4" s="19" t="s">
        <v>55</v>
      </c>
      <c r="AN4" s="19" t="s">
        <v>55</v>
      </c>
      <c r="AO4" s="19" t="s">
        <v>55</v>
      </c>
      <c r="AP4" s="19" t="s">
        <v>55</v>
      </c>
      <c r="AQ4" s="19" t="s">
        <v>55</v>
      </c>
      <c r="AR4" s="19" t="s">
        <v>55</v>
      </c>
      <c r="AS4" s="19" t="s">
        <v>55</v>
      </c>
      <c r="AT4" s="19" t="s">
        <v>55</v>
      </c>
      <c r="AU4" s="19" t="s">
        <v>55</v>
      </c>
      <c r="AV4" s="19" t="s">
        <v>55</v>
      </c>
    </row>
    <row r="5" spans="1:48" s="68" customFormat="1">
      <c r="A5" s="67" t="s">
        <v>65</v>
      </c>
      <c r="B5" s="67" t="s">
        <v>191</v>
      </c>
      <c r="C5" s="67" t="s">
        <v>192</v>
      </c>
      <c r="D5" s="67" t="s">
        <v>193</v>
      </c>
      <c r="E5" s="67" t="s">
        <v>194</v>
      </c>
      <c r="F5" s="67" t="s">
        <v>195</v>
      </c>
      <c r="G5" s="67" t="s">
        <v>196</v>
      </c>
      <c r="H5" s="67" t="s">
        <v>197</v>
      </c>
      <c r="I5" s="67" t="s">
        <v>198</v>
      </c>
      <c r="J5" s="67" t="s">
        <v>199</v>
      </c>
      <c r="K5" s="67" t="s">
        <v>200</v>
      </c>
      <c r="L5" s="67" t="s">
        <v>201</v>
      </c>
      <c r="M5" s="67" t="s">
        <v>202</v>
      </c>
      <c r="N5" s="67" t="s">
        <v>203</v>
      </c>
      <c r="O5" s="67" t="s">
        <v>204</v>
      </c>
      <c r="P5" s="67" t="s">
        <v>205</v>
      </c>
      <c r="Q5" s="67" t="s">
        <v>206</v>
      </c>
      <c r="R5" s="67" t="s">
        <v>207</v>
      </c>
      <c r="S5" s="67" t="s">
        <v>208</v>
      </c>
      <c r="T5" s="67" t="s">
        <v>209</v>
      </c>
      <c r="U5" s="67" t="s">
        <v>210</v>
      </c>
      <c r="V5" s="67" t="s">
        <v>211</v>
      </c>
      <c r="W5" s="67" t="s">
        <v>212</v>
      </c>
      <c r="X5" s="67" t="s">
        <v>213</v>
      </c>
      <c r="Y5" s="67" t="s">
        <v>214</v>
      </c>
      <c r="Z5" s="67" t="s">
        <v>215</v>
      </c>
      <c r="AA5" s="67" t="s">
        <v>216</v>
      </c>
      <c r="AB5" s="67" t="s">
        <v>217</v>
      </c>
      <c r="AC5" s="67" t="s">
        <v>218</v>
      </c>
      <c r="AD5" s="67" t="s">
        <v>219</v>
      </c>
      <c r="AE5" s="67" t="s">
        <v>220</v>
      </c>
      <c r="AF5" s="67" t="s">
        <v>221</v>
      </c>
      <c r="AG5" s="67" t="s">
        <v>222</v>
      </c>
      <c r="AH5" s="67" t="s">
        <v>223</v>
      </c>
      <c r="AI5" s="67" t="s">
        <v>224</v>
      </c>
      <c r="AJ5" s="67" t="s">
        <v>225</v>
      </c>
      <c r="AK5" s="67" t="s">
        <v>368</v>
      </c>
      <c r="AL5" s="67" t="s">
        <v>369</v>
      </c>
      <c r="AM5" s="67" t="s">
        <v>370</v>
      </c>
      <c r="AN5" s="67" t="s">
        <v>371</v>
      </c>
      <c r="AO5" s="67" t="s">
        <v>372</v>
      </c>
      <c r="AP5" s="67" t="s">
        <v>373</v>
      </c>
      <c r="AQ5" s="67" t="s">
        <v>374</v>
      </c>
      <c r="AR5" s="67" t="s">
        <v>375</v>
      </c>
      <c r="AS5" s="67" t="s">
        <v>376</v>
      </c>
      <c r="AT5" s="67" t="s">
        <v>377</v>
      </c>
      <c r="AU5" s="67" t="s">
        <v>378</v>
      </c>
      <c r="AV5" s="67" t="s">
        <v>379</v>
      </c>
    </row>
    <row r="6" spans="1:48">
      <c r="A6" s="20">
        <v>2</v>
      </c>
      <c r="B6" s="20">
        <v>2</v>
      </c>
      <c r="C6" s="20">
        <v>0</v>
      </c>
      <c r="D6" s="20">
        <v>40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</row>
    <row r="7" spans="1:48">
      <c r="A7" s="20">
        <v>3</v>
      </c>
      <c r="B7" s="20">
        <v>3</v>
      </c>
      <c r="C7" s="20">
        <v>0</v>
      </c>
      <c r="D7" s="20">
        <v>50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</row>
    <row r="8" spans="1:48">
      <c r="A8" s="20">
        <v>4</v>
      </c>
      <c r="B8" s="20">
        <v>4</v>
      </c>
      <c r="C8" s="20">
        <v>0</v>
      </c>
      <c r="D8" s="20">
        <v>80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1">
        <v>1</v>
      </c>
      <c r="M8" s="1">
        <v>4</v>
      </c>
      <c r="N8" s="1">
        <v>2</v>
      </c>
      <c r="O8" s="1">
        <v>2</v>
      </c>
      <c r="P8" s="1">
        <v>4</v>
      </c>
      <c r="Q8" s="1">
        <v>5</v>
      </c>
      <c r="R8" s="1">
        <v>2</v>
      </c>
      <c r="S8" s="1">
        <v>3</v>
      </c>
      <c r="T8" s="1">
        <v>4</v>
      </c>
      <c r="U8" s="1">
        <v>0</v>
      </c>
      <c r="V8" s="1">
        <v>0</v>
      </c>
      <c r="W8" s="1">
        <v>0</v>
      </c>
      <c r="X8" s="1">
        <v>4</v>
      </c>
      <c r="Y8" s="1">
        <v>10003</v>
      </c>
      <c r="Z8" s="1">
        <v>100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4</v>
      </c>
      <c r="AL8" s="1">
        <v>10003</v>
      </c>
      <c r="AM8" s="1">
        <v>100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</row>
    <row r="9" spans="1:48">
      <c r="A9" s="20">
        <v>5</v>
      </c>
      <c r="B9" s="20">
        <v>5</v>
      </c>
      <c r="C9" s="20">
        <v>0</v>
      </c>
      <c r="D9" s="20">
        <v>100</v>
      </c>
      <c r="E9" s="20">
        <v>3000</v>
      </c>
      <c r="F9" s="20">
        <v>3000</v>
      </c>
      <c r="G9" s="20">
        <v>3000</v>
      </c>
      <c r="H9" s="20">
        <v>3000</v>
      </c>
      <c r="I9" s="20">
        <v>0</v>
      </c>
      <c r="J9" s="20">
        <v>0</v>
      </c>
      <c r="K9" s="20">
        <v>0</v>
      </c>
      <c r="L9" s="1">
        <v>1</v>
      </c>
      <c r="M9" s="1">
        <v>5</v>
      </c>
      <c r="N9" s="1">
        <v>1</v>
      </c>
      <c r="O9" s="1">
        <v>2</v>
      </c>
      <c r="P9" s="1">
        <v>5</v>
      </c>
      <c r="Q9" s="1">
        <v>4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4</v>
      </c>
      <c r="Y9" s="1">
        <v>10003</v>
      </c>
      <c r="Z9" s="1">
        <v>2000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4</v>
      </c>
      <c r="AL9" s="1">
        <v>10003</v>
      </c>
      <c r="AM9" s="1">
        <v>2000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</row>
    <row r="10" spans="1:48">
      <c r="A10" s="20">
        <v>6</v>
      </c>
      <c r="B10" s="20">
        <v>6</v>
      </c>
      <c r="C10" s="20">
        <v>0</v>
      </c>
      <c r="D10" s="20">
        <v>145</v>
      </c>
      <c r="E10" s="20">
        <v>7000</v>
      </c>
      <c r="F10" s="20">
        <v>7000</v>
      </c>
      <c r="G10" s="20">
        <v>7000</v>
      </c>
      <c r="H10" s="20">
        <v>7000</v>
      </c>
      <c r="I10" s="20">
        <v>0</v>
      </c>
      <c r="J10" s="20">
        <v>0</v>
      </c>
      <c r="K10" s="20">
        <v>0</v>
      </c>
      <c r="L10" s="1">
        <v>2</v>
      </c>
      <c r="M10" s="1">
        <v>5</v>
      </c>
      <c r="N10" s="1">
        <v>4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4</v>
      </c>
      <c r="Y10" s="1">
        <v>10003</v>
      </c>
      <c r="Z10" s="1">
        <v>2800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4</v>
      </c>
      <c r="AL10" s="1">
        <v>10003</v>
      </c>
      <c r="AM10" s="1">
        <v>2800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</row>
    <row r="11" spans="1:48">
      <c r="A11" s="20">
        <v>7</v>
      </c>
      <c r="B11" s="20">
        <v>7</v>
      </c>
      <c r="C11" s="20">
        <v>0</v>
      </c>
      <c r="D11" s="20">
        <v>165</v>
      </c>
      <c r="E11" s="20">
        <v>10000</v>
      </c>
      <c r="F11" s="20">
        <v>10000</v>
      </c>
      <c r="G11" s="20">
        <v>10000</v>
      </c>
      <c r="H11" s="20">
        <v>10000</v>
      </c>
      <c r="I11" s="20">
        <v>0</v>
      </c>
      <c r="J11" s="20">
        <v>0</v>
      </c>
      <c r="K11" s="20">
        <v>0</v>
      </c>
      <c r="L11" s="1">
        <v>2</v>
      </c>
      <c r="M11" s="1">
        <v>6</v>
      </c>
      <c r="N11" s="1">
        <v>1</v>
      </c>
      <c r="O11" s="1">
        <v>2</v>
      </c>
      <c r="P11" s="1">
        <v>5</v>
      </c>
      <c r="Q11" s="1">
        <v>4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4</v>
      </c>
      <c r="Y11" s="1">
        <v>10003</v>
      </c>
      <c r="Z11" s="1">
        <v>4000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4</v>
      </c>
      <c r="AL11" s="1">
        <v>10003</v>
      </c>
      <c r="AM11" s="1">
        <v>4000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</row>
    <row r="12" spans="1:48">
      <c r="A12" s="20">
        <v>8</v>
      </c>
      <c r="B12" s="20">
        <v>8</v>
      </c>
      <c r="C12" s="20">
        <v>0</v>
      </c>
      <c r="D12" s="20">
        <v>185</v>
      </c>
      <c r="E12" s="20">
        <v>13000</v>
      </c>
      <c r="F12" s="20">
        <v>13000</v>
      </c>
      <c r="G12" s="20">
        <v>13000</v>
      </c>
      <c r="H12" s="20">
        <v>13000</v>
      </c>
      <c r="I12" s="20">
        <v>0</v>
      </c>
      <c r="J12" s="20">
        <v>0</v>
      </c>
      <c r="K12" s="20">
        <v>0</v>
      </c>
      <c r="L12" s="1">
        <v>1</v>
      </c>
      <c r="M12" s="1">
        <v>5</v>
      </c>
      <c r="N12" s="1">
        <v>1</v>
      </c>
      <c r="O12" s="1">
        <v>2</v>
      </c>
      <c r="P12" s="1">
        <v>6</v>
      </c>
      <c r="Q12" s="1">
        <v>1</v>
      </c>
      <c r="R12" s="1">
        <v>2</v>
      </c>
      <c r="S12" s="1">
        <v>5</v>
      </c>
      <c r="T12" s="1">
        <v>2</v>
      </c>
      <c r="U12" s="1">
        <v>0</v>
      </c>
      <c r="V12" s="1">
        <v>0</v>
      </c>
      <c r="W12" s="1">
        <v>0</v>
      </c>
      <c r="X12" s="1">
        <v>4</v>
      </c>
      <c r="Y12" s="1">
        <v>10003</v>
      </c>
      <c r="Z12" s="1">
        <v>6000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4</v>
      </c>
      <c r="AL12" s="1">
        <v>10003</v>
      </c>
      <c r="AM12" s="1">
        <v>6000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</row>
    <row r="13" spans="1:48">
      <c r="A13" s="20">
        <v>9</v>
      </c>
      <c r="B13" s="20">
        <v>9</v>
      </c>
      <c r="C13" s="20">
        <v>0</v>
      </c>
      <c r="D13" s="20">
        <v>205</v>
      </c>
      <c r="E13" s="20">
        <v>16000</v>
      </c>
      <c r="F13" s="20">
        <v>16000</v>
      </c>
      <c r="G13" s="20">
        <v>16000</v>
      </c>
      <c r="H13" s="20">
        <v>16000</v>
      </c>
      <c r="I13" s="20">
        <v>0</v>
      </c>
      <c r="J13" s="20">
        <v>0</v>
      </c>
      <c r="K13" s="20">
        <v>0</v>
      </c>
      <c r="L13" s="1">
        <v>1</v>
      </c>
      <c r="M13" s="1">
        <v>5</v>
      </c>
      <c r="N13" s="1">
        <v>2</v>
      </c>
      <c r="O13" s="1">
        <v>2</v>
      </c>
      <c r="P13" s="1">
        <v>6</v>
      </c>
      <c r="Q13" s="1">
        <v>1</v>
      </c>
      <c r="R13" s="1">
        <v>3</v>
      </c>
      <c r="S13" s="1">
        <v>9</v>
      </c>
      <c r="T13" s="1">
        <v>1</v>
      </c>
      <c r="U13" s="1">
        <v>0</v>
      </c>
      <c r="V13" s="1">
        <v>0</v>
      </c>
      <c r="W13" s="1">
        <v>0</v>
      </c>
      <c r="X13" s="1">
        <v>4</v>
      </c>
      <c r="Y13" s="1">
        <v>10003</v>
      </c>
      <c r="Z13" s="1">
        <v>8000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4</v>
      </c>
      <c r="AL13" s="1">
        <v>10003</v>
      </c>
      <c r="AM13" s="1">
        <v>8000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</row>
    <row r="14" spans="1:48">
      <c r="A14" s="20">
        <v>10</v>
      </c>
      <c r="B14" s="20">
        <v>10</v>
      </c>
      <c r="C14" s="20">
        <v>0</v>
      </c>
      <c r="D14" s="20">
        <v>255</v>
      </c>
      <c r="E14" s="20">
        <v>20000</v>
      </c>
      <c r="F14" s="20">
        <v>20000</v>
      </c>
      <c r="G14" s="20">
        <v>20000</v>
      </c>
      <c r="H14" s="20">
        <v>20000</v>
      </c>
      <c r="I14" s="20">
        <v>0</v>
      </c>
      <c r="J14" s="20">
        <v>0</v>
      </c>
      <c r="K14" s="20">
        <v>0</v>
      </c>
      <c r="L14" s="1">
        <v>1</v>
      </c>
      <c r="M14" s="1">
        <v>5</v>
      </c>
      <c r="N14" s="1">
        <v>2</v>
      </c>
      <c r="O14" s="1">
        <v>2</v>
      </c>
      <c r="P14" s="1">
        <v>6</v>
      </c>
      <c r="Q14" s="1">
        <v>1</v>
      </c>
      <c r="R14" s="1">
        <v>3</v>
      </c>
      <c r="S14" s="1">
        <v>9</v>
      </c>
      <c r="T14" s="1">
        <v>1</v>
      </c>
      <c r="U14" s="1">
        <v>0</v>
      </c>
      <c r="V14" s="1">
        <v>0</v>
      </c>
      <c r="W14" s="1">
        <v>0</v>
      </c>
      <c r="X14" s="1">
        <v>4</v>
      </c>
      <c r="Y14" s="1">
        <v>10003</v>
      </c>
      <c r="Z14" s="1">
        <v>10000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4</v>
      </c>
      <c r="AL14" s="1">
        <v>10003</v>
      </c>
      <c r="AM14" s="1">
        <v>10000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</row>
    <row r="15" spans="1:48">
      <c r="A15" s="20">
        <v>11</v>
      </c>
      <c r="B15" s="20">
        <v>11</v>
      </c>
      <c r="C15" s="20">
        <v>0</v>
      </c>
      <c r="D15" s="20">
        <v>280</v>
      </c>
      <c r="E15" s="20">
        <v>22000</v>
      </c>
      <c r="F15" s="20">
        <v>22000</v>
      </c>
      <c r="G15" s="20">
        <v>22000</v>
      </c>
      <c r="H15" s="20">
        <v>22000</v>
      </c>
      <c r="I15" s="20">
        <v>0</v>
      </c>
      <c r="J15" s="20">
        <v>0</v>
      </c>
      <c r="K15" s="20">
        <v>0</v>
      </c>
      <c r="L15" s="1">
        <v>1</v>
      </c>
      <c r="M15" s="1">
        <v>6</v>
      </c>
      <c r="N15" s="1">
        <v>1</v>
      </c>
      <c r="O15" s="1">
        <v>2</v>
      </c>
      <c r="P15" s="1">
        <v>6</v>
      </c>
      <c r="Q15" s="1">
        <v>1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4</v>
      </c>
      <c r="Y15" s="1">
        <v>10003</v>
      </c>
      <c r="Z15" s="1">
        <v>6000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205</v>
      </c>
      <c r="AK15" s="1">
        <v>4</v>
      </c>
      <c r="AL15" s="1">
        <v>10003</v>
      </c>
      <c r="AM15" s="1">
        <v>6000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</row>
    <row r="16" spans="1:48">
      <c r="A16" s="20">
        <v>12</v>
      </c>
      <c r="B16" s="20">
        <v>11</v>
      </c>
      <c r="C16" s="20">
        <v>1</v>
      </c>
      <c r="D16" s="20">
        <v>285</v>
      </c>
      <c r="E16" s="20">
        <v>24000</v>
      </c>
      <c r="F16" s="20">
        <v>24000</v>
      </c>
      <c r="G16" s="20">
        <v>24000</v>
      </c>
      <c r="H16" s="20">
        <v>24000</v>
      </c>
      <c r="I16" s="20">
        <v>0</v>
      </c>
      <c r="J16" s="20">
        <v>0</v>
      </c>
      <c r="K16" s="20">
        <v>0</v>
      </c>
      <c r="L16" s="1">
        <v>1</v>
      </c>
      <c r="M16" s="1">
        <v>6</v>
      </c>
      <c r="N16" s="1">
        <v>1</v>
      </c>
      <c r="O16" s="1">
        <v>2</v>
      </c>
      <c r="P16" s="1">
        <v>6</v>
      </c>
      <c r="Q16" s="1">
        <v>1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4</v>
      </c>
      <c r="Y16" s="1">
        <v>10003</v>
      </c>
      <c r="Z16" s="1">
        <v>6000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205</v>
      </c>
      <c r="AK16" s="1">
        <v>4</v>
      </c>
      <c r="AL16" s="1">
        <v>10003</v>
      </c>
      <c r="AM16" s="1">
        <v>6000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</row>
    <row r="17" spans="1:48">
      <c r="A17" s="20">
        <v>13</v>
      </c>
      <c r="B17" s="20">
        <v>11</v>
      </c>
      <c r="C17" s="20">
        <v>2</v>
      </c>
      <c r="D17" s="20">
        <v>290</v>
      </c>
      <c r="E17" s="20">
        <v>26000</v>
      </c>
      <c r="F17" s="20">
        <v>26000</v>
      </c>
      <c r="G17" s="20">
        <v>26000</v>
      </c>
      <c r="H17" s="20">
        <v>26000</v>
      </c>
      <c r="I17" s="20">
        <v>0</v>
      </c>
      <c r="J17" s="20">
        <v>0</v>
      </c>
      <c r="K17" s="20">
        <v>0</v>
      </c>
      <c r="L17" s="1">
        <v>1</v>
      </c>
      <c r="M17" s="1">
        <v>6</v>
      </c>
      <c r="N17" s="1">
        <v>1</v>
      </c>
      <c r="O17" s="1">
        <v>2</v>
      </c>
      <c r="P17" s="1">
        <v>6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4</v>
      </c>
      <c r="Y17" s="1">
        <v>10003</v>
      </c>
      <c r="Z17" s="1">
        <v>6000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205</v>
      </c>
      <c r="AK17" s="1">
        <v>4</v>
      </c>
      <c r="AL17" s="1">
        <v>10003</v>
      </c>
      <c r="AM17" s="1">
        <v>6000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</row>
    <row r="18" spans="1:48">
      <c r="A18" s="20">
        <v>14</v>
      </c>
      <c r="B18" s="20">
        <v>11</v>
      </c>
      <c r="C18" s="20">
        <v>3</v>
      </c>
      <c r="D18" s="20">
        <v>295</v>
      </c>
      <c r="E18" s="20">
        <v>28000</v>
      </c>
      <c r="F18" s="20">
        <v>28000</v>
      </c>
      <c r="G18" s="20">
        <v>28000</v>
      </c>
      <c r="H18" s="20">
        <v>28000</v>
      </c>
      <c r="I18" s="20">
        <v>0</v>
      </c>
      <c r="J18" s="20">
        <v>0</v>
      </c>
      <c r="K18" s="20">
        <v>0</v>
      </c>
      <c r="L18" s="1">
        <v>1</v>
      </c>
      <c r="M18" s="1">
        <v>6</v>
      </c>
      <c r="N18" s="1">
        <v>1</v>
      </c>
      <c r="O18" s="1">
        <v>2</v>
      </c>
      <c r="P18" s="1">
        <v>6</v>
      </c>
      <c r="Q18" s="1">
        <v>1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4</v>
      </c>
      <c r="Y18" s="1">
        <v>10003</v>
      </c>
      <c r="Z18" s="1">
        <v>6000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205</v>
      </c>
      <c r="AK18" s="1">
        <v>4</v>
      </c>
      <c r="AL18" s="1">
        <v>10003</v>
      </c>
      <c r="AM18" s="1">
        <v>6000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</row>
    <row r="19" spans="1:48">
      <c r="A19" s="20">
        <v>15</v>
      </c>
      <c r="B19" s="20">
        <v>11</v>
      </c>
      <c r="C19" s="20">
        <v>4</v>
      </c>
      <c r="D19" s="20">
        <v>310</v>
      </c>
      <c r="E19" s="20">
        <v>30000</v>
      </c>
      <c r="F19" s="20">
        <v>30000</v>
      </c>
      <c r="G19" s="20">
        <v>30000</v>
      </c>
      <c r="H19" s="20">
        <v>30000</v>
      </c>
      <c r="I19" s="20">
        <v>0</v>
      </c>
      <c r="J19" s="20">
        <v>0</v>
      </c>
      <c r="K19" s="20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205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</row>
  </sheetData>
  <phoneticPr fontId="1" type="noConversion"/>
  <conditionalFormatting sqref="E50:K54 E77:K81 E104:K108 E131:K135 E158:K162 E185:K189 E212:K216 E239:K243 E266:K270 E293:K297 E320:K324 E347:K351 E374:K378 J20:K25 C23:C25 E23:I25 A379:K1048576 A28:K49 A26:C27 A55:K76 A50:C54 A82:K103 A77:C81 A109:K130 A104:C108 A136:K157 A131:C135 A163:K184 A158:C162 A190:K211 A185:C189 A217:K238 A212:C216 A244:K265 A239:C243 A271:K292 A266:C270 A298:K319 A293:C297 A325:K346 A320:C324 A352:K373 A347:C351 A374:C378 A20:B25">
    <cfRule type="expression" dxfId="30" priority="26">
      <formula>OR(#REF!=6,#REF!=10)</formula>
    </cfRule>
  </conditionalFormatting>
  <conditionalFormatting sqref="D23:D27">
    <cfRule type="expression" dxfId="29" priority="25">
      <formula>OR(#REF!=6,#REF!=10)</formula>
    </cfRule>
  </conditionalFormatting>
  <conditionalFormatting sqref="D50:D54">
    <cfRule type="expression" dxfId="28" priority="24">
      <formula>OR(#REF!=6,#REF!=10)</formula>
    </cfRule>
  </conditionalFormatting>
  <conditionalFormatting sqref="D77:D81">
    <cfRule type="expression" dxfId="27" priority="23">
      <formula>OR(#REF!=6,#REF!=10)</formula>
    </cfRule>
  </conditionalFormatting>
  <conditionalFormatting sqref="D104:D108">
    <cfRule type="expression" dxfId="26" priority="22">
      <formula>OR(#REF!=6,#REF!=10)</formula>
    </cfRule>
  </conditionalFormatting>
  <conditionalFormatting sqref="D131:D135">
    <cfRule type="expression" dxfId="25" priority="21">
      <formula>OR(#REF!=6,#REF!=10)</formula>
    </cfRule>
  </conditionalFormatting>
  <conditionalFormatting sqref="D158:D162">
    <cfRule type="expression" dxfId="24" priority="20">
      <formula>OR(#REF!=6,#REF!=10)</formula>
    </cfRule>
  </conditionalFormatting>
  <conditionalFormatting sqref="D185:D189">
    <cfRule type="expression" dxfId="23" priority="19">
      <formula>OR(#REF!=6,#REF!=10)</formula>
    </cfRule>
  </conditionalFormatting>
  <conditionalFormatting sqref="D212:D216">
    <cfRule type="expression" dxfId="22" priority="18">
      <formula>OR(#REF!=6,#REF!=10)</formula>
    </cfRule>
  </conditionalFormatting>
  <conditionalFormatting sqref="D239:D243">
    <cfRule type="expression" dxfId="21" priority="17">
      <formula>OR(#REF!=6,#REF!=10)</formula>
    </cfRule>
  </conditionalFormatting>
  <conditionalFormatting sqref="D266:D270">
    <cfRule type="expression" dxfId="20" priority="16">
      <formula>OR(#REF!=6,#REF!=10)</formula>
    </cfRule>
  </conditionalFormatting>
  <conditionalFormatting sqref="D293:D297">
    <cfRule type="expression" dxfId="19" priority="15">
      <formula>OR(#REF!=6,#REF!=10)</formula>
    </cfRule>
  </conditionalFormatting>
  <conditionalFormatting sqref="D320:D324">
    <cfRule type="expression" dxfId="18" priority="14">
      <formula>OR(#REF!=6,#REF!=10)</formula>
    </cfRule>
  </conditionalFormatting>
  <conditionalFormatting sqref="D347:D351">
    <cfRule type="expression" dxfId="17" priority="13">
      <formula>OR(#REF!=6,#REF!=10)</formula>
    </cfRule>
  </conditionalFormatting>
  <conditionalFormatting sqref="D374:D378">
    <cfRule type="expression" dxfId="16" priority="12">
      <formula>OR(#REF!=6,#REF!=10)</formula>
    </cfRule>
  </conditionalFormatting>
  <conditionalFormatting sqref="E26:K27">
    <cfRule type="expression" dxfId="15" priority="28">
      <formula>OR(#REF!=6,#REF!=10)</formula>
    </cfRule>
  </conditionalFormatting>
  <conditionalFormatting sqref="C20:K22">
    <cfRule type="expression" dxfId="14" priority="27">
      <formula>OR(#REF!=6,#REF!=10)</formula>
    </cfRule>
  </conditionalFormatting>
  <conditionalFormatting sqref="A6:K19">
    <cfRule type="expression" dxfId="13" priority="11">
      <formula>OR(#REF!=6,#REF!=10)</formula>
    </cfRule>
  </conditionalFormatting>
  <conditionalFormatting sqref="L6:N19 U6:W19">
    <cfRule type="expression" dxfId="12" priority="10">
      <formula>OR(#REF!=6,#REF!=10)</formula>
    </cfRule>
  </conditionalFormatting>
  <conditionalFormatting sqref="X6:AC19">
    <cfRule type="expression" dxfId="11" priority="9">
      <formula>OR(#REF!=6,#REF!=10)</formula>
    </cfRule>
  </conditionalFormatting>
  <conditionalFormatting sqref="X6:AC19">
    <cfRule type="expression" dxfId="10" priority="8">
      <formula>OR(#REF!=6,#REF!=10)</formula>
    </cfRule>
  </conditionalFormatting>
  <conditionalFormatting sqref="O6:Q19">
    <cfRule type="expression" dxfId="9" priority="7">
      <formula>OR(#REF!=6,#REF!=10)</formula>
    </cfRule>
  </conditionalFormatting>
  <conditionalFormatting sqref="R6:T19">
    <cfRule type="expression" dxfId="8" priority="6">
      <formula>OR(#REF!=6,#REF!=10)</formula>
    </cfRule>
  </conditionalFormatting>
  <conditionalFormatting sqref="A3:A5">
    <cfRule type="expression" dxfId="7" priority="5">
      <formula>OR(#REF!=6,#REF!=10)</formula>
    </cfRule>
  </conditionalFormatting>
  <conditionalFormatting sqref="B3:AJ5">
    <cfRule type="expression" dxfId="6" priority="4">
      <formula>OR(#REF!=6,#REF!=10)</formula>
    </cfRule>
  </conditionalFormatting>
  <conditionalFormatting sqref="AK6:AP19">
    <cfRule type="expression" dxfId="5" priority="3">
      <formula>OR(#REF!=6,#REF!=10)</formula>
    </cfRule>
  </conditionalFormatting>
  <conditionalFormatting sqref="AK6:AP19">
    <cfRule type="expression" dxfId="4" priority="2">
      <formula>OR(#REF!=6,#REF!=10)</formula>
    </cfRule>
  </conditionalFormatting>
  <conditionalFormatting sqref="AK3:AV5">
    <cfRule type="expression" dxfId="3" priority="1">
      <formula>OR(#REF!=6,#REF!=10)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"/>
  <sheetViews>
    <sheetView workbookViewId="0">
      <pane xSplit="1" ySplit="5" topLeftCell="B130" activePane="bottomRight" state="frozen"/>
      <selection pane="topRight" activeCell="B1" sqref="B1"/>
      <selection pane="bottomLeft" activeCell="A6" sqref="A6"/>
      <selection pane="bottomRight" activeCell="B146" sqref="B146"/>
    </sheetView>
  </sheetViews>
  <sheetFormatPr defaultColWidth="9" defaultRowHeight="16.5"/>
  <cols>
    <col min="1" max="1" width="10.625" style="37" customWidth="1"/>
    <col min="2" max="2" width="8.75" style="1" customWidth="1"/>
    <col min="3" max="7" width="9" style="1"/>
    <col min="8" max="8" width="9.375" style="1" customWidth="1"/>
    <col min="9" max="9" width="16" style="1" customWidth="1"/>
    <col min="10" max="10" width="6.25" style="1" customWidth="1"/>
    <col min="11" max="11" width="7.25" style="1" customWidth="1"/>
    <col min="12" max="12" width="10.125" style="1" customWidth="1"/>
    <col min="13" max="13" width="7.75" style="1" customWidth="1"/>
    <col min="14" max="14" width="14.125" style="1" customWidth="1"/>
    <col min="15" max="15" width="10.875" style="1" customWidth="1"/>
    <col min="16" max="16" width="17.5" style="1" customWidth="1"/>
    <col min="17" max="17" width="8.375" style="1" customWidth="1"/>
    <col min="18" max="18" width="11.75" style="1" customWidth="1"/>
    <col min="19" max="19" width="15.625" style="1" customWidth="1"/>
    <col min="20" max="20" width="15.625" customWidth="1"/>
    <col min="21" max="21" width="15.625" style="1" customWidth="1"/>
    <col min="22" max="22" width="15.625" customWidth="1"/>
    <col min="23" max="23" width="15.625" style="1" customWidth="1"/>
    <col min="24" max="25" width="15.625" customWidth="1"/>
    <col min="28" max="16384" width="9" style="1"/>
  </cols>
  <sheetData>
    <row r="1" spans="1:27">
      <c r="A1" s="37" t="s">
        <v>21</v>
      </c>
    </row>
    <row r="2" spans="1:27" s="41" customFormat="1" ht="17.25">
      <c r="A2" s="39" t="s">
        <v>110</v>
      </c>
      <c r="B2" s="40" t="s">
        <v>111</v>
      </c>
      <c r="C2" s="40" t="s">
        <v>110</v>
      </c>
      <c r="D2" s="40" t="s">
        <v>110</v>
      </c>
      <c r="E2" s="40" t="s">
        <v>110</v>
      </c>
      <c r="F2" s="40" t="s">
        <v>110</v>
      </c>
      <c r="G2" s="40" t="s">
        <v>110</v>
      </c>
      <c r="H2" s="40" t="s">
        <v>110</v>
      </c>
      <c r="I2" s="40" t="s">
        <v>110</v>
      </c>
      <c r="J2" s="40" t="s">
        <v>110</v>
      </c>
      <c r="K2" s="40" t="s">
        <v>110</v>
      </c>
      <c r="L2" s="40" t="s">
        <v>110</v>
      </c>
      <c r="M2" s="40" t="s">
        <v>110</v>
      </c>
      <c r="N2" s="40" t="s">
        <v>110</v>
      </c>
      <c r="O2" s="40" t="s">
        <v>110</v>
      </c>
      <c r="P2" s="40" t="s">
        <v>110</v>
      </c>
      <c r="Q2" s="40" t="s">
        <v>110</v>
      </c>
      <c r="R2" s="40" t="s">
        <v>110</v>
      </c>
      <c r="S2" s="40" t="s">
        <v>110</v>
      </c>
      <c r="T2" s="40" t="s">
        <v>110</v>
      </c>
      <c r="U2" s="40" t="s">
        <v>110</v>
      </c>
      <c r="V2" s="40" t="s">
        <v>110</v>
      </c>
      <c r="W2" s="40" t="s">
        <v>110</v>
      </c>
      <c r="X2" s="40" t="s">
        <v>110</v>
      </c>
      <c r="Y2" s="40" t="s">
        <v>110</v>
      </c>
    </row>
    <row r="3" spans="1:27" s="41" customFormat="1" ht="17.25">
      <c r="A3" s="42" t="s">
        <v>112</v>
      </c>
      <c r="B3" s="3" t="s">
        <v>2</v>
      </c>
      <c r="C3" s="3" t="s">
        <v>113</v>
      </c>
      <c r="D3" s="3" t="s">
        <v>114</v>
      </c>
      <c r="E3" s="3" t="s">
        <v>15</v>
      </c>
      <c r="F3" s="3" t="s">
        <v>13</v>
      </c>
      <c r="G3" s="3" t="s">
        <v>16</v>
      </c>
      <c r="H3" s="3" t="s">
        <v>115</v>
      </c>
      <c r="I3" s="3" t="s">
        <v>116</v>
      </c>
      <c r="J3" s="3" t="s">
        <v>117</v>
      </c>
      <c r="K3" s="3" t="s">
        <v>17</v>
      </c>
      <c r="L3" s="3" t="s">
        <v>118</v>
      </c>
      <c r="M3" s="3" t="s">
        <v>119</v>
      </c>
      <c r="N3" s="3" t="s">
        <v>120</v>
      </c>
      <c r="O3" s="3" t="s">
        <v>121</v>
      </c>
      <c r="P3" s="3" t="s">
        <v>122</v>
      </c>
      <c r="Q3" s="3" t="s">
        <v>123</v>
      </c>
      <c r="R3" s="3" t="s">
        <v>124</v>
      </c>
      <c r="S3" s="3" t="s">
        <v>125</v>
      </c>
      <c r="T3" s="3" t="s">
        <v>126</v>
      </c>
      <c r="U3" s="3" t="s">
        <v>127</v>
      </c>
      <c r="V3" s="3" t="s">
        <v>128</v>
      </c>
      <c r="W3" s="3" t="s">
        <v>129</v>
      </c>
      <c r="X3" s="3" t="s">
        <v>130</v>
      </c>
      <c r="Y3" s="3" t="s">
        <v>131</v>
      </c>
    </row>
    <row r="4" spans="1:27" s="41" customFormat="1" ht="17.25">
      <c r="A4" s="43" t="s">
        <v>132</v>
      </c>
      <c r="B4" s="6" t="s">
        <v>133</v>
      </c>
      <c r="C4" s="6" t="s">
        <v>132</v>
      </c>
      <c r="D4" s="6" t="s">
        <v>132</v>
      </c>
      <c r="E4" s="6" t="s">
        <v>132</v>
      </c>
      <c r="F4" s="6" t="s">
        <v>132</v>
      </c>
      <c r="G4" s="6" t="s">
        <v>132</v>
      </c>
      <c r="H4" s="6" t="s">
        <v>132</v>
      </c>
      <c r="I4" s="6" t="s">
        <v>132</v>
      </c>
      <c r="J4" s="6" t="s">
        <v>132</v>
      </c>
      <c r="K4" s="6" t="s">
        <v>132</v>
      </c>
      <c r="L4" s="6" t="s">
        <v>132</v>
      </c>
      <c r="M4" s="6" t="s">
        <v>132</v>
      </c>
      <c r="N4" s="6" t="s">
        <v>132</v>
      </c>
      <c r="O4" s="6" t="s">
        <v>132</v>
      </c>
      <c r="P4" s="6" t="s">
        <v>132</v>
      </c>
      <c r="Q4" s="6" t="s">
        <v>132</v>
      </c>
      <c r="R4" s="6" t="s">
        <v>132</v>
      </c>
      <c r="S4" s="6" t="s">
        <v>132</v>
      </c>
      <c r="T4" s="6" t="s">
        <v>132</v>
      </c>
      <c r="U4" s="6" t="s">
        <v>132</v>
      </c>
      <c r="V4" s="6" t="s">
        <v>132</v>
      </c>
      <c r="W4" s="6" t="s">
        <v>132</v>
      </c>
      <c r="X4" s="6" t="s">
        <v>132</v>
      </c>
      <c r="Y4" s="6" t="s">
        <v>132</v>
      </c>
    </row>
    <row r="5" spans="1:27" s="41" customFormat="1" ht="17.25">
      <c r="A5" s="44" t="s">
        <v>5</v>
      </c>
      <c r="B5" s="12" t="s">
        <v>134</v>
      </c>
      <c r="C5" s="12" t="s">
        <v>135</v>
      </c>
      <c r="D5" s="12" t="s">
        <v>136</v>
      </c>
      <c r="E5" s="12" t="s">
        <v>137</v>
      </c>
      <c r="F5" s="12" t="s">
        <v>138</v>
      </c>
      <c r="G5" s="12" t="s">
        <v>139</v>
      </c>
      <c r="H5" s="12" t="s">
        <v>140</v>
      </c>
      <c r="I5" s="12" t="s">
        <v>141</v>
      </c>
      <c r="J5" s="12" t="s">
        <v>142</v>
      </c>
      <c r="K5" s="12" t="s">
        <v>143</v>
      </c>
      <c r="L5" s="12" t="s">
        <v>144</v>
      </c>
      <c r="M5" s="12" t="s">
        <v>145</v>
      </c>
      <c r="N5" s="12" t="s">
        <v>146</v>
      </c>
      <c r="O5" s="12" t="s">
        <v>147</v>
      </c>
      <c r="P5" s="12" t="s">
        <v>148</v>
      </c>
      <c r="Q5" s="12" t="s">
        <v>149</v>
      </c>
      <c r="R5" s="12" t="s">
        <v>150</v>
      </c>
      <c r="S5" s="12" t="s">
        <v>151</v>
      </c>
      <c r="T5" s="12" t="s">
        <v>152</v>
      </c>
      <c r="U5" s="12" t="s">
        <v>153</v>
      </c>
      <c r="V5" s="12" t="s">
        <v>154</v>
      </c>
      <c r="W5" s="12" t="s">
        <v>155</v>
      </c>
      <c r="X5" s="12" t="s">
        <v>156</v>
      </c>
      <c r="Y5" s="12" t="s">
        <v>157</v>
      </c>
    </row>
    <row r="6" spans="1:27">
      <c r="A6" s="45">
        <v>130010</v>
      </c>
      <c r="B6" s="38" t="s">
        <v>158</v>
      </c>
      <c r="C6" s="1">
        <v>13001</v>
      </c>
      <c r="D6" s="1">
        <v>0</v>
      </c>
      <c r="E6" s="1">
        <v>3084</v>
      </c>
      <c r="F6" s="1">
        <v>453</v>
      </c>
      <c r="G6" s="1">
        <v>80</v>
      </c>
      <c r="H6" s="1">
        <v>67</v>
      </c>
      <c r="I6" s="1">
        <v>0</v>
      </c>
      <c r="J6" s="1">
        <v>0</v>
      </c>
      <c r="K6" s="1">
        <v>206</v>
      </c>
      <c r="L6" s="1">
        <v>0</v>
      </c>
      <c r="M6" s="1">
        <v>0</v>
      </c>
      <c r="N6" s="1">
        <v>500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>
        <v>0</v>
      </c>
      <c r="U6" s="1">
        <v>0</v>
      </c>
      <c r="V6">
        <v>0</v>
      </c>
      <c r="W6" s="1">
        <v>0</v>
      </c>
      <c r="X6">
        <v>0</v>
      </c>
      <c r="Y6">
        <v>0</v>
      </c>
    </row>
    <row r="7" spans="1:27">
      <c r="A7" s="45">
        <v>130011</v>
      </c>
      <c r="B7" s="38" t="s">
        <v>158</v>
      </c>
      <c r="C7" s="1">
        <v>13001</v>
      </c>
      <c r="D7" s="1">
        <v>1</v>
      </c>
      <c r="E7" s="1">
        <v>3700</v>
      </c>
      <c r="F7" s="1">
        <v>543</v>
      </c>
      <c r="G7" s="1">
        <v>96</v>
      </c>
      <c r="H7" s="1">
        <v>80</v>
      </c>
      <c r="I7" s="1">
        <v>0</v>
      </c>
      <c r="J7" s="1">
        <v>0</v>
      </c>
      <c r="K7" s="1">
        <v>247</v>
      </c>
      <c r="L7" s="1">
        <v>0</v>
      </c>
      <c r="M7" s="1">
        <v>0</v>
      </c>
      <c r="N7" s="1">
        <v>500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>
        <v>0</v>
      </c>
      <c r="U7" s="1">
        <v>0</v>
      </c>
      <c r="V7">
        <v>0</v>
      </c>
      <c r="W7" s="1">
        <v>0</v>
      </c>
      <c r="X7">
        <v>0</v>
      </c>
      <c r="Y7">
        <v>0</v>
      </c>
    </row>
    <row r="8" spans="1:27">
      <c r="A8" s="45">
        <v>130012</v>
      </c>
      <c r="B8" s="38" t="s">
        <v>158</v>
      </c>
      <c r="C8" s="1">
        <v>13001</v>
      </c>
      <c r="D8" s="1">
        <v>2</v>
      </c>
      <c r="E8" s="1">
        <v>4440</v>
      </c>
      <c r="F8" s="1">
        <v>652</v>
      </c>
      <c r="G8" s="1">
        <v>115</v>
      </c>
      <c r="H8" s="1">
        <v>96</v>
      </c>
      <c r="I8" s="1">
        <v>0</v>
      </c>
      <c r="J8" s="1">
        <v>0</v>
      </c>
      <c r="K8" s="1">
        <v>296</v>
      </c>
      <c r="L8" s="1">
        <v>0</v>
      </c>
      <c r="M8" s="1">
        <v>0</v>
      </c>
      <c r="N8" s="1">
        <v>500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>
        <v>0</v>
      </c>
      <c r="U8" s="1">
        <v>0</v>
      </c>
      <c r="V8">
        <v>0</v>
      </c>
      <c r="W8" s="1">
        <v>0</v>
      </c>
      <c r="X8">
        <v>0</v>
      </c>
      <c r="Y8">
        <v>0</v>
      </c>
    </row>
    <row r="9" spans="1:27">
      <c r="A9" s="45">
        <v>130013</v>
      </c>
      <c r="B9" s="38" t="s">
        <v>158</v>
      </c>
      <c r="C9" s="1">
        <v>13001</v>
      </c>
      <c r="D9" s="1">
        <v>3</v>
      </c>
      <c r="E9" s="1">
        <v>5335</v>
      </c>
      <c r="F9" s="1">
        <v>783</v>
      </c>
      <c r="G9" s="1">
        <v>138</v>
      </c>
      <c r="H9" s="1">
        <v>115</v>
      </c>
      <c r="I9" s="1">
        <v>0</v>
      </c>
      <c r="J9" s="1">
        <v>0</v>
      </c>
      <c r="K9" s="1">
        <v>356</v>
      </c>
      <c r="L9" s="1">
        <v>0</v>
      </c>
      <c r="M9" s="1">
        <v>0</v>
      </c>
      <c r="N9" s="1">
        <v>500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>
        <v>0</v>
      </c>
      <c r="U9" s="1">
        <v>0</v>
      </c>
      <c r="V9">
        <v>0</v>
      </c>
      <c r="W9" s="1">
        <v>0</v>
      </c>
      <c r="X9">
        <v>0</v>
      </c>
      <c r="Y9">
        <v>0</v>
      </c>
    </row>
    <row r="10" spans="1:27">
      <c r="A10" s="45">
        <v>130014</v>
      </c>
      <c r="B10" s="38" t="s">
        <v>158</v>
      </c>
      <c r="C10" s="1">
        <v>13001</v>
      </c>
      <c r="D10" s="1">
        <v>4</v>
      </c>
      <c r="E10" s="1">
        <v>6414</v>
      </c>
      <c r="F10" s="1">
        <v>942</v>
      </c>
      <c r="G10" s="1">
        <v>166</v>
      </c>
      <c r="H10" s="1">
        <v>139</v>
      </c>
      <c r="I10" s="1">
        <v>0</v>
      </c>
      <c r="J10" s="1">
        <v>0</v>
      </c>
      <c r="K10" s="1">
        <v>428</v>
      </c>
      <c r="L10" s="1">
        <v>0</v>
      </c>
      <c r="M10" s="1">
        <v>0</v>
      </c>
      <c r="N10" s="1">
        <v>500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>
        <v>0</v>
      </c>
      <c r="U10" s="1">
        <v>0</v>
      </c>
      <c r="V10">
        <v>0</v>
      </c>
      <c r="W10" s="1">
        <v>0</v>
      </c>
      <c r="X10">
        <v>0</v>
      </c>
      <c r="Y10">
        <v>0</v>
      </c>
    </row>
    <row r="11" spans="1:27">
      <c r="A11" s="45">
        <v>130015</v>
      </c>
      <c r="B11" s="38" t="s">
        <v>158</v>
      </c>
      <c r="C11" s="1">
        <v>13001</v>
      </c>
      <c r="D11" s="1">
        <v>5</v>
      </c>
      <c r="E11" s="1">
        <v>7710</v>
      </c>
      <c r="F11" s="1">
        <v>1132</v>
      </c>
      <c r="G11" s="1">
        <v>200</v>
      </c>
      <c r="H11" s="1">
        <v>167</v>
      </c>
      <c r="I11" s="1">
        <v>0</v>
      </c>
      <c r="J11" s="1">
        <v>0</v>
      </c>
      <c r="K11" s="1">
        <v>515</v>
      </c>
      <c r="L11" s="1">
        <v>0</v>
      </c>
      <c r="M11" s="1">
        <v>0</v>
      </c>
      <c r="N11" s="1">
        <v>500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>
        <v>0</v>
      </c>
      <c r="U11" s="1">
        <v>0</v>
      </c>
      <c r="V11">
        <v>0</v>
      </c>
      <c r="W11" s="1">
        <v>0</v>
      </c>
      <c r="X11">
        <v>0</v>
      </c>
      <c r="Y11">
        <v>0</v>
      </c>
    </row>
    <row r="12" spans="1:27">
      <c r="A12" s="45">
        <v>130016</v>
      </c>
      <c r="B12" s="38" t="s">
        <v>158</v>
      </c>
      <c r="C12" s="1">
        <v>13001</v>
      </c>
      <c r="D12" s="1">
        <v>6</v>
      </c>
      <c r="E12" s="1">
        <v>9252</v>
      </c>
      <c r="F12" s="1">
        <v>1359</v>
      </c>
      <c r="G12" s="1">
        <v>240</v>
      </c>
      <c r="H12" s="1">
        <v>201</v>
      </c>
      <c r="I12" s="1">
        <v>0</v>
      </c>
      <c r="J12" s="1">
        <v>0</v>
      </c>
      <c r="K12" s="1">
        <v>618</v>
      </c>
      <c r="L12" s="1">
        <v>0</v>
      </c>
      <c r="M12" s="1">
        <v>0</v>
      </c>
      <c r="N12" s="1">
        <v>500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>
        <v>0</v>
      </c>
      <c r="U12" s="1">
        <v>0</v>
      </c>
      <c r="V12">
        <v>0</v>
      </c>
      <c r="W12" s="1">
        <v>0</v>
      </c>
      <c r="X12">
        <v>0</v>
      </c>
      <c r="Y12">
        <v>0</v>
      </c>
    </row>
    <row r="13" spans="1:27" s="15" customFormat="1">
      <c r="A13" s="31">
        <v>140020</v>
      </c>
      <c r="B13" s="32" t="s">
        <v>159</v>
      </c>
      <c r="C13" s="32">
        <v>14002</v>
      </c>
      <c r="D13" s="15">
        <v>0</v>
      </c>
      <c r="E13" s="15">
        <v>3611</v>
      </c>
      <c r="F13" s="15">
        <v>360</v>
      </c>
      <c r="G13" s="15">
        <v>78</v>
      </c>
      <c r="H13" s="15">
        <v>94</v>
      </c>
      <c r="I13" s="15">
        <v>0</v>
      </c>
      <c r="J13" s="15">
        <v>0</v>
      </c>
      <c r="K13" s="15">
        <v>226</v>
      </c>
      <c r="L13" s="15">
        <v>0</v>
      </c>
      <c r="M13" s="15">
        <v>0</v>
      </c>
      <c r="N13" s="15">
        <v>500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33">
        <v>0</v>
      </c>
      <c r="U13" s="15">
        <v>0</v>
      </c>
      <c r="V13" s="33">
        <v>0</v>
      </c>
      <c r="W13" s="15">
        <v>0</v>
      </c>
      <c r="X13" s="33">
        <v>0</v>
      </c>
      <c r="Y13" s="33">
        <v>0</v>
      </c>
      <c r="Z13" s="33"/>
      <c r="AA13" s="33"/>
    </row>
    <row r="14" spans="1:27" s="15" customFormat="1">
      <c r="A14" s="31">
        <v>140021</v>
      </c>
      <c r="B14" s="32" t="s">
        <v>159</v>
      </c>
      <c r="C14" s="32">
        <v>14002</v>
      </c>
      <c r="D14" s="15">
        <v>1</v>
      </c>
      <c r="E14" s="15">
        <v>4333</v>
      </c>
      <c r="F14" s="15">
        <v>432</v>
      </c>
      <c r="G14" s="15">
        <v>93</v>
      </c>
      <c r="H14" s="15">
        <v>112</v>
      </c>
      <c r="I14" s="15">
        <v>0</v>
      </c>
      <c r="J14" s="15">
        <v>0</v>
      </c>
      <c r="K14" s="15">
        <v>271</v>
      </c>
      <c r="L14" s="15">
        <v>0</v>
      </c>
      <c r="M14" s="15">
        <v>0</v>
      </c>
      <c r="N14" s="15">
        <v>500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33">
        <v>0</v>
      </c>
      <c r="U14" s="15">
        <v>0</v>
      </c>
      <c r="V14" s="33">
        <v>0</v>
      </c>
      <c r="W14" s="15">
        <v>0</v>
      </c>
      <c r="X14" s="33">
        <v>0</v>
      </c>
      <c r="Y14" s="33">
        <v>0</v>
      </c>
      <c r="Z14" s="33"/>
      <c r="AA14" s="33"/>
    </row>
    <row r="15" spans="1:27" s="15" customFormat="1">
      <c r="A15" s="31">
        <v>140022</v>
      </c>
      <c r="B15" s="32" t="s">
        <v>159</v>
      </c>
      <c r="C15" s="32">
        <v>14002</v>
      </c>
      <c r="D15" s="15">
        <v>2</v>
      </c>
      <c r="E15" s="15">
        <v>5199</v>
      </c>
      <c r="F15" s="15">
        <v>518</v>
      </c>
      <c r="G15" s="15">
        <v>112</v>
      </c>
      <c r="H15" s="15">
        <v>135</v>
      </c>
      <c r="I15" s="15">
        <v>0</v>
      </c>
      <c r="J15" s="15">
        <v>0</v>
      </c>
      <c r="K15" s="15">
        <v>325</v>
      </c>
      <c r="L15" s="15">
        <v>0</v>
      </c>
      <c r="M15" s="15">
        <v>0</v>
      </c>
      <c r="N15" s="15">
        <v>500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33">
        <v>0</v>
      </c>
      <c r="U15" s="15">
        <v>0</v>
      </c>
      <c r="V15" s="33">
        <v>0</v>
      </c>
      <c r="W15" s="15">
        <v>0</v>
      </c>
      <c r="X15" s="33">
        <v>0</v>
      </c>
      <c r="Y15" s="33">
        <v>0</v>
      </c>
      <c r="Z15" s="33"/>
      <c r="AA15" s="33"/>
    </row>
    <row r="16" spans="1:27" s="15" customFormat="1">
      <c r="A16" s="31">
        <v>140023</v>
      </c>
      <c r="B16" s="32" t="s">
        <v>159</v>
      </c>
      <c r="C16" s="32">
        <v>14002</v>
      </c>
      <c r="D16" s="15">
        <v>3</v>
      </c>
      <c r="E16" s="15">
        <v>6247</v>
      </c>
      <c r="F16" s="15">
        <v>622</v>
      </c>
      <c r="G16" s="15">
        <v>134</v>
      </c>
      <c r="H16" s="15">
        <v>162</v>
      </c>
      <c r="I16" s="15">
        <v>0</v>
      </c>
      <c r="J16" s="15">
        <v>0</v>
      </c>
      <c r="K16" s="15">
        <v>390</v>
      </c>
      <c r="L16" s="15">
        <v>0</v>
      </c>
      <c r="M16" s="15">
        <v>0</v>
      </c>
      <c r="N16" s="15">
        <v>500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33">
        <v>0</v>
      </c>
      <c r="U16" s="15">
        <v>0</v>
      </c>
      <c r="V16" s="33">
        <v>0</v>
      </c>
      <c r="W16" s="15">
        <v>0</v>
      </c>
      <c r="X16" s="33">
        <v>0</v>
      </c>
      <c r="Y16" s="33">
        <v>0</v>
      </c>
      <c r="Z16" s="33"/>
      <c r="AA16" s="33"/>
    </row>
    <row r="17" spans="1:27" s="15" customFormat="1">
      <c r="A17" s="31">
        <v>140024</v>
      </c>
      <c r="B17" s="32" t="s">
        <v>159</v>
      </c>
      <c r="C17" s="32">
        <v>14002</v>
      </c>
      <c r="D17" s="15">
        <v>4</v>
      </c>
      <c r="E17" s="15">
        <v>7510</v>
      </c>
      <c r="F17" s="15">
        <v>748</v>
      </c>
      <c r="G17" s="15">
        <v>162</v>
      </c>
      <c r="H17" s="15">
        <v>195</v>
      </c>
      <c r="I17" s="15">
        <v>0</v>
      </c>
      <c r="J17" s="15">
        <v>0</v>
      </c>
      <c r="K17" s="15">
        <v>470</v>
      </c>
      <c r="L17" s="15">
        <v>0</v>
      </c>
      <c r="M17" s="15">
        <v>0</v>
      </c>
      <c r="N17" s="15">
        <v>500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33">
        <v>0</v>
      </c>
      <c r="U17" s="15">
        <v>0</v>
      </c>
      <c r="V17" s="33">
        <v>0</v>
      </c>
      <c r="W17" s="15">
        <v>0</v>
      </c>
      <c r="X17" s="33">
        <v>0</v>
      </c>
      <c r="Y17" s="33">
        <v>0</v>
      </c>
      <c r="Z17" s="33"/>
      <c r="AA17" s="33"/>
    </row>
    <row r="18" spans="1:27" s="15" customFormat="1">
      <c r="A18" s="31">
        <v>140025</v>
      </c>
      <c r="B18" s="32" t="s">
        <v>159</v>
      </c>
      <c r="C18" s="32">
        <v>14002</v>
      </c>
      <c r="D18" s="15">
        <v>5</v>
      </c>
      <c r="E18" s="15">
        <v>9027</v>
      </c>
      <c r="F18" s="15">
        <v>900</v>
      </c>
      <c r="G18" s="15">
        <v>195</v>
      </c>
      <c r="H18" s="15">
        <v>235</v>
      </c>
      <c r="I18" s="15">
        <v>0</v>
      </c>
      <c r="J18" s="15">
        <v>0</v>
      </c>
      <c r="K18" s="15">
        <v>565</v>
      </c>
      <c r="L18" s="15">
        <v>0</v>
      </c>
      <c r="M18" s="15">
        <v>0</v>
      </c>
      <c r="N18" s="15">
        <v>500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33">
        <v>0</v>
      </c>
      <c r="U18" s="15">
        <v>0</v>
      </c>
      <c r="V18" s="33">
        <v>0</v>
      </c>
      <c r="W18" s="15">
        <v>0</v>
      </c>
      <c r="X18" s="33">
        <v>0</v>
      </c>
      <c r="Y18" s="33">
        <v>0</v>
      </c>
      <c r="Z18" s="33"/>
      <c r="AA18" s="33"/>
    </row>
    <row r="19" spans="1:27" s="15" customFormat="1">
      <c r="A19" s="31">
        <v>140026</v>
      </c>
      <c r="B19" s="32" t="s">
        <v>159</v>
      </c>
      <c r="C19" s="32">
        <v>14002</v>
      </c>
      <c r="D19" s="15">
        <v>6</v>
      </c>
      <c r="E19" s="15">
        <v>10833</v>
      </c>
      <c r="F19" s="15">
        <v>1080</v>
      </c>
      <c r="G19" s="15">
        <v>234</v>
      </c>
      <c r="H19" s="15">
        <v>282</v>
      </c>
      <c r="I19" s="15">
        <v>0</v>
      </c>
      <c r="J19" s="15">
        <v>0</v>
      </c>
      <c r="K19" s="15">
        <v>678</v>
      </c>
      <c r="L19" s="15">
        <v>0</v>
      </c>
      <c r="M19" s="15">
        <v>0</v>
      </c>
      <c r="N19" s="15">
        <v>500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33">
        <v>0</v>
      </c>
      <c r="U19" s="15">
        <v>0</v>
      </c>
      <c r="V19" s="33">
        <v>0</v>
      </c>
      <c r="W19" s="15">
        <v>0</v>
      </c>
      <c r="X19" s="33">
        <v>0</v>
      </c>
      <c r="Y19" s="33">
        <v>0</v>
      </c>
      <c r="Z19" s="33"/>
      <c r="AA19" s="33"/>
    </row>
    <row r="20" spans="1:27" s="15" customFormat="1">
      <c r="A20" s="31">
        <v>130030</v>
      </c>
      <c r="B20" s="32" t="s">
        <v>160</v>
      </c>
      <c r="C20" s="32">
        <v>13003</v>
      </c>
      <c r="D20" s="15">
        <v>0</v>
      </c>
      <c r="E20" s="15">
        <v>2922</v>
      </c>
      <c r="F20" s="15">
        <v>429</v>
      </c>
      <c r="G20" s="15">
        <v>76</v>
      </c>
      <c r="H20" s="15">
        <v>64</v>
      </c>
      <c r="I20" s="15">
        <v>0</v>
      </c>
      <c r="J20" s="15">
        <v>0</v>
      </c>
      <c r="K20" s="15">
        <v>202</v>
      </c>
      <c r="L20" s="15">
        <v>0</v>
      </c>
      <c r="M20" s="15">
        <v>0</v>
      </c>
      <c r="N20" s="15">
        <v>500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33">
        <v>0</v>
      </c>
      <c r="U20" s="15">
        <v>0</v>
      </c>
      <c r="V20" s="33">
        <v>0</v>
      </c>
      <c r="W20" s="15">
        <v>0</v>
      </c>
      <c r="X20" s="33">
        <v>0</v>
      </c>
      <c r="Y20" s="33">
        <v>0</v>
      </c>
      <c r="Z20" s="33"/>
      <c r="AA20" s="33"/>
    </row>
    <row r="21" spans="1:27" s="15" customFormat="1">
      <c r="A21" s="31">
        <v>130031</v>
      </c>
      <c r="B21" s="32" t="s">
        <v>160</v>
      </c>
      <c r="C21" s="32">
        <v>13003</v>
      </c>
      <c r="D21" s="15">
        <v>1</v>
      </c>
      <c r="E21" s="15">
        <v>3506</v>
      </c>
      <c r="F21" s="15">
        <v>514</v>
      </c>
      <c r="G21" s="15">
        <v>91</v>
      </c>
      <c r="H21" s="15">
        <v>76</v>
      </c>
      <c r="I21" s="15">
        <v>0</v>
      </c>
      <c r="J21" s="15">
        <v>0</v>
      </c>
      <c r="K21" s="15">
        <v>242</v>
      </c>
      <c r="L21" s="15">
        <v>0</v>
      </c>
      <c r="M21" s="15">
        <v>0</v>
      </c>
      <c r="N21" s="15">
        <v>500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33">
        <v>0</v>
      </c>
      <c r="U21" s="15">
        <v>0</v>
      </c>
      <c r="V21" s="33">
        <v>0</v>
      </c>
      <c r="W21" s="15">
        <v>0</v>
      </c>
      <c r="X21" s="33">
        <v>0</v>
      </c>
      <c r="Y21" s="33">
        <v>0</v>
      </c>
      <c r="Z21" s="33"/>
      <c r="AA21" s="33"/>
    </row>
    <row r="22" spans="1:27" s="15" customFormat="1">
      <c r="A22" s="31">
        <v>130032</v>
      </c>
      <c r="B22" s="32" t="s">
        <v>160</v>
      </c>
      <c r="C22" s="32">
        <v>13003</v>
      </c>
      <c r="D22" s="15">
        <v>2</v>
      </c>
      <c r="E22" s="15">
        <v>4207</v>
      </c>
      <c r="F22" s="15">
        <v>617</v>
      </c>
      <c r="G22" s="15">
        <v>109</v>
      </c>
      <c r="H22" s="15">
        <v>92</v>
      </c>
      <c r="I22" s="15">
        <v>0</v>
      </c>
      <c r="J22" s="15">
        <v>0</v>
      </c>
      <c r="K22" s="15">
        <v>290</v>
      </c>
      <c r="L22" s="15">
        <v>0</v>
      </c>
      <c r="M22" s="15">
        <v>0</v>
      </c>
      <c r="N22" s="15">
        <v>500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33">
        <v>0</v>
      </c>
      <c r="U22" s="15">
        <v>0</v>
      </c>
      <c r="V22" s="33">
        <v>0</v>
      </c>
      <c r="W22" s="15">
        <v>0</v>
      </c>
      <c r="X22" s="33">
        <v>0</v>
      </c>
      <c r="Y22" s="33">
        <v>0</v>
      </c>
      <c r="Z22" s="33"/>
      <c r="AA22" s="33"/>
    </row>
    <row r="23" spans="1:27" s="15" customFormat="1">
      <c r="A23" s="31">
        <v>130033</v>
      </c>
      <c r="B23" s="32" t="s">
        <v>160</v>
      </c>
      <c r="C23" s="32">
        <v>13003</v>
      </c>
      <c r="D23" s="15">
        <v>3</v>
      </c>
      <c r="E23" s="15">
        <v>5055</v>
      </c>
      <c r="F23" s="15">
        <v>742</v>
      </c>
      <c r="G23" s="15">
        <v>131</v>
      </c>
      <c r="H23" s="15">
        <v>110</v>
      </c>
      <c r="I23" s="15">
        <v>0</v>
      </c>
      <c r="J23" s="15">
        <v>0</v>
      </c>
      <c r="K23" s="15">
        <v>349</v>
      </c>
      <c r="L23" s="15">
        <v>0</v>
      </c>
      <c r="M23" s="15">
        <v>0</v>
      </c>
      <c r="N23" s="15">
        <v>500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33">
        <v>0</v>
      </c>
      <c r="U23" s="15">
        <v>0</v>
      </c>
      <c r="V23" s="33">
        <v>0</v>
      </c>
      <c r="W23" s="15">
        <v>0</v>
      </c>
      <c r="X23" s="33">
        <v>0</v>
      </c>
      <c r="Y23" s="33">
        <v>0</v>
      </c>
      <c r="Z23" s="33"/>
      <c r="AA23" s="33"/>
    </row>
    <row r="24" spans="1:27" s="15" customFormat="1">
      <c r="A24" s="31">
        <v>130034</v>
      </c>
      <c r="B24" s="32" t="s">
        <v>160</v>
      </c>
      <c r="C24" s="32">
        <v>13003</v>
      </c>
      <c r="D24" s="15">
        <v>4</v>
      </c>
      <c r="E24" s="15">
        <v>6077</v>
      </c>
      <c r="F24" s="15">
        <v>892</v>
      </c>
      <c r="G24" s="15">
        <v>158</v>
      </c>
      <c r="H24" s="15">
        <v>133</v>
      </c>
      <c r="I24" s="15">
        <v>0</v>
      </c>
      <c r="J24" s="15">
        <v>0</v>
      </c>
      <c r="K24" s="15">
        <v>420</v>
      </c>
      <c r="L24" s="15">
        <v>0</v>
      </c>
      <c r="M24" s="15">
        <v>0</v>
      </c>
      <c r="N24" s="15">
        <v>500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33">
        <v>0</v>
      </c>
      <c r="U24" s="15">
        <v>0</v>
      </c>
      <c r="V24" s="33">
        <v>0</v>
      </c>
      <c r="W24" s="15">
        <v>0</v>
      </c>
      <c r="X24" s="33">
        <v>0</v>
      </c>
      <c r="Y24" s="33">
        <v>0</v>
      </c>
      <c r="Z24" s="33"/>
      <c r="AA24" s="33"/>
    </row>
    <row r="25" spans="1:27" s="15" customFormat="1">
      <c r="A25" s="31">
        <v>130035</v>
      </c>
      <c r="B25" s="32" t="s">
        <v>160</v>
      </c>
      <c r="C25" s="32">
        <v>13003</v>
      </c>
      <c r="D25" s="15">
        <v>5</v>
      </c>
      <c r="E25" s="15">
        <v>7305</v>
      </c>
      <c r="F25" s="15">
        <v>1072</v>
      </c>
      <c r="G25" s="15">
        <v>190</v>
      </c>
      <c r="H25" s="15">
        <v>160</v>
      </c>
      <c r="I25" s="15">
        <v>0</v>
      </c>
      <c r="J25" s="15">
        <v>0</v>
      </c>
      <c r="K25" s="15">
        <v>505</v>
      </c>
      <c r="L25" s="15">
        <v>0</v>
      </c>
      <c r="M25" s="15">
        <v>0</v>
      </c>
      <c r="N25" s="15">
        <v>500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33">
        <v>0</v>
      </c>
      <c r="U25" s="15">
        <v>0</v>
      </c>
      <c r="V25" s="33">
        <v>0</v>
      </c>
      <c r="W25" s="15">
        <v>0</v>
      </c>
      <c r="X25" s="33">
        <v>0</v>
      </c>
      <c r="Y25" s="33">
        <v>0</v>
      </c>
      <c r="Z25" s="33"/>
      <c r="AA25" s="33"/>
    </row>
    <row r="26" spans="1:27" s="15" customFormat="1">
      <c r="A26" s="31">
        <v>130036</v>
      </c>
      <c r="B26" s="32" t="s">
        <v>160</v>
      </c>
      <c r="C26" s="32">
        <v>13003</v>
      </c>
      <c r="D26" s="15">
        <v>6</v>
      </c>
      <c r="E26" s="15">
        <v>8766</v>
      </c>
      <c r="F26" s="15">
        <v>1287</v>
      </c>
      <c r="G26" s="15">
        <v>228</v>
      </c>
      <c r="H26" s="15">
        <v>192</v>
      </c>
      <c r="I26" s="15">
        <v>0</v>
      </c>
      <c r="J26" s="15">
        <v>0</v>
      </c>
      <c r="K26" s="15">
        <v>606</v>
      </c>
      <c r="L26" s="15">
        <v>0</v>
      </c>
      <c r="M26" s="15">
        <v>0</v>
      </c>
      <c r="N26" s="15">
        <v>500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33">
        <v>0</v>
      </c>
      <c r="U26" s="15">
        <v>0</v>
      </c>
      <c r="V26" s="33">
        <v>0</v>
      </c>
      <c r="W26" s="15">
        <v>0</v>
      </c>
      <c r="X26" s="33">
        <v>0</v>
      </c>
      <c r="Y26" s="33">
        <v>0</v>
      </c>
      <c r="Z26" s="33"/>
      <c r="AA26" s="33"/>
    </row>
    <row r="27" spans="1:27">
      <c r="A27" s="45">
        <v>110040</v>
      </c>
      <c r="B27" s="38" t="s">
        <v>18</v>
      </c>
      <c r="C27" s="1">
        <v>11004</v>
      </c>
      <c r="D27" s="1">
        <v>0</v>
      </c>
      <c r="E27" s="1">
        <v>3577</v>
      </c>
      <c r="F27" s="1">
        <v>315</v>
      </c>
      <c r="G27" s="1">
        <v>105</v>
      </c>
      <c r="H27" s="1">
        <v>65</v>
      </c>
      <c r="I27" s="1">
        <v>0</v>
      </c>
      <c r="J27" s="1">
        <v>0</v>
      </c>
      <c r="K27" s="1">
        <v>212</v>
      </c>
      <c r="L27" s="1">
        <v>0</v>
      </c>
      <c r="M27" s="1">
        <v>0</v>
      </c>
      <c r="N27" s="1">
        <v>500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>
        <v>0</v>
      </c>
      <c r="U27" s="1">
        <v>0</v>
      </c>
      <c r="V27">
        <v>0</v>
      </c>
      <c r="W27" s="1">
        <v>0</v>
      </c>
      <c r="X27">
        <v>0</v>
      </c>
      <c r="Y27">
        <v>0</v>
      </c>
    </row>
    <row r="28" spans="1:27">
      <c r="A28" s="45">
        <v>110041</v>
      </c>
      <c r="B28" s="38" t="s">
        <v>18</v>
      </c>
      <c r="C28" s="1">
        <v>11004</v>
      </c>
      <c r="D28" s="1">
        <v>1</v>
      </c>
      <c r="E28" s="1">
        <v>4292</v>
      </c>
      <c r="F28" s="1">
        <v>378</v>
      </c>
      <c r="G28" s="1">
        <v>126</v>
      </c>
      <c r="H28" s="1">
        <v>78</v>
      </c>
      <c r="I28" s="1">
        <v>0</v>
      </c>
      <c r="J28" s="1">
        <v>0</v>
      </c>
      <c r="K28" s="1">
        <v>254</v>
      </c>
      <c r="L28" s="1">
        <v>0</v>
      </c>
      <c r="M28" s="1">
        <v>0</v>
      </c>
      <c r="N28" s="1">
        <v>500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>
        <v>0</v>
      </c>
      <c r="U28" s="1">
        <v>0</v>
      </c>
      <c r="V28">
        <v>0</v>
      </c>
      <c r="W28" s="1">
        <v>0</v>
      </c>
      <c r="X28">
        <v>0</v>
      </c>
      <c r="Y28">
        <v>0</v>
      </c>
    </row>
    <row r="29" spans="1:27">
      <c r="A29" s="45">
        <v>110042</v>
      </c>
      <c r="B29" s="38" t="s">
        <v>18</v>
      </c>
      <c r="C29" s="1">
        <v>11004</v>
      </c>
      <c r="D29" s="1">
        <v>2</v>
      </c>
      <c r="E29" s="1">
        <v>5150</v>
      </c>
      <c r="F29" s="1">
        <v>453</v>
      </c>
      <c r="G29" s="1">
        <v>151</v>
      </c>
      <c r="H29" s="1">
        <v>93</v>
      </c>
      <c r="I29" s="1">
        <v>0</v>
      </c>
      <c r="J29" s="1">
        <v>0</v>
      </c>
      <c r="K29" s="1">
        <v>305</v>
      </c>
      <c r="L29" s="1">
        <v>0</v>
      </c>
      <c r="M29" s="1">
        <v>0</v>
      </c>
      <c r="N29" s="1">
        <v>500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>
        <v>0</v>
      </c>
      <c r="U29" s="1">
        <v>0</v>
      </c>
      <c r="V29">
        <v>0</v>
      </c>
      <c r="W29" s="1">
        <v>0</v>
      </c>
      <c r="X29">
        <v>0</v>
      </c>
      <c r="Y29">
        <v>0</v>
      </c>
    </row>
    <row r="30" spans="1:27">
      <c r="A30" s="45">
        <v>110043</v>
      </c>
      <c r="B30" s="38" t="s">
        <v>18</v>
      </c>
      <c r="C30" s="1">
        <v>11004</v>
      </c>
      <c r="D30" s="1">
        <v>3</v>
      </c>
      <c r="E30" s="1">
        <v>6188</v>
      </c>
      <c r="F30" s="1">
        <v>544</v>
      </c>
      <c r="G30" s="1">
        <v>181</v>
      </c>
      <c r="H30" s="1">
        <v>112</v>
      </c>
      <c r="I30" s="1">
        <v>0</v>
      </c>
      <c r="J30" s="1">
        <v>0</v>
      </c>
      <c r="K30" s="1">
        <v>366</v>
      </c>
      <c r="L30" s="1">
        <v>0</v>
      </c>
      <c r="M30" s="1">
        <v>0</v>
      </c>
      <c r="N30" s="1">
        <v>500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>
        <v>0</v>
      </c>
      <c r="U30" s="1">
        <v>0</v>
      </c>
      <c r="V30">
        <v>0</v>
      </c>
      <c r="W30" s="1">
        <v>0</v>
      </c>
      <c r="X30">
        <v>0</v>
      </c>
      <c r="Y30">
        <v>0</v>
      </c>
    </row>
    <row r="31" spans="1:27">
      <c r="A31" s="45">
        <v>110044</v>
      </c>
      <c r="B31" s="38" t="s">
        <v>18</v>
      </c>
      <c r="C31" s="1">
        <v>11004</v>
      </c>
      <c r="D31" s="1">
        <v>4</v>
      </c>
      <c r="E31" s="1">
        <v>7440</v>
      </c>
      <c r="F31" s="1">
        <v>655</v>
      </c>
      <c r="G31" s="1">
        <v>218</v>
      </c>
      <c r="H31" s="1">
        <v>135</v>
      </c>
      <c r="I31" s="1">
        <v>0</v>
      </c>
      <c r="J31" s="1">
        <v>0</v>
      </c>
      <c r="K31" s="1">
        <v>440</v>
      </c>
      <c r="L31" s="1">
        <v>0</v>
      </c>
      <c r="M31" s="1">
        <v>0</v>
      </c>
      <c r="N31" s="1">
        <v>500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>
        <v>0</v>
      </c>
      <c r="U31" s="1">
        <v>0</v>
      </c>
      <c r="V31">
        <v>0</v>
      </c>
      <c r="W31" s="1">
        <v>0</v>
      </c>
      <c r="X31">
        <v>0</v>
      </c>
      <c r="Y31">
        <v>0</v>
      </c>
    </row>
    <row r="32" spans="1:27">
      <c r="A32" s="45">
        <v>110045</v>
      </c>
      <c r="B32" s="38" t="s">
        <v>18</v>
      </c>
      <c r="C32" s="1">
        <v>11004</v>
      </c>
      <c r="D32" s="1">
        <v>5</v>
      </c>
      <c r="E32" s="1">
        <v>8942</v>
      </c>
      <c r="F32" s="1">
        <v>787</v>
      </c>
      <c r="G32" s="1">
        <v>262</v>
      </c>
      <c r="H32" s="1">
        <v>162</v>
      </c>
      <c r="I32" s="1">
        <v>0</v>
      </c>
      <c r="J32" s="1">
        <v>0</v>
      </c>
      <c r="K32" s="1">
        <v>530</v>
      </c>
      <c r="L32" s="1">
        <v>0</v>
      </c>
      <c r="M32" s="1">
        <v>0</v>
      </c>
      <c r="N32" s="1">
        <v>500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>
        <v>0</v>
      </c>
      <c r="U32" s="1">
        <v>0</v>
      </c>
      <c r="V32">
        <v>0</v>
      </c>
      <c r="W32" s="1">
        <v>0</v>
      </c>
      <c r="X32">
        <v>0</v>
      </c>
      <c r="Y32">
        <v>0</v>
      </c>
    </row>
    <row r="33" spans="1:27">
      <c r="A33" s="45">
        <v>110046</v>
      </c>
      <c r="B33" s="38" t="s">
        <v>18</v>
      </c>
      <c r="C33" s="1">
        <v>11004</v>
      </c>
      <c r="D33" s="1">
        <v>6</v>
      </c>
      <c r="E33" s="1">
        <v>10731</v>
      </c>
      <c r="F33" s="1">
        <v>945</v>
      </c>
      <c r="G33" s="1">
        <v>315</v>
      </c>
      <c r="H33" s="1">
        <v>195</v>
      </c>
      <c r="I33" s="1">
        <v>0</v>
      </c>
      <c r="J33" s="1">
        <v>0</v>
      </c>
      <c r="K33" s="1">
        <v>636</v>
      </c>
      <c r="L33" s="1">
        <v>0</v>
      </c>
      <c r="M33" s="1">
        <v>0</v>
      </c>
      <c r="N33" s="1">
        <v>500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>
        <v>0</v>
      </c>
      <c r="U33" s="1">
        <v>0</v>
      </c>
      <c r="V33">
        <v>0</v>
      </c>
      <c r="W33" s="1">
        <v>0</v>
      </c>
      <c r="X33">
        <v>0</v>
      </c>
      <c r="Y33">
        <v>0</v>
      </c>
    </row>
    <row r="34" spans="1:27">
      <c r="A34" s="45">
        <v>120050</v>
      </c>
      <c r="B34" s="38" t="s">
        <v>19</v>
      </c>
      <c r="C34" s="1">
        <v>12005</v>
      </c>
      <c r="D34" s="1">
        <v>0</v>
      </c>
      <c r="E34" s="1">
        <v>2964</v>
      </c>
      <c r="F34" s="1">
        <v>421</v>
      </c>
      <c r="G34" s="1">
        <v>64</v>
      </c>
      <c r="H34" s="1">
        <v>78</v>
      </c>
      <c r="I34" s="1">
        <v>0</v>
      </c>
      <c r="J34" s="1">
        <v>0</v>
      </c>
      <c r="K34" s="1">
        <v>192</v>
      </c>
      <c r="L34" s="1">
        <v>0</v>
      </c>
      <c r="M34" s="1">
        <v>0</v>
      </c>
      <c r="N34" s="1">
        <v>500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>
        <v>0</v>
      </c>
      <c r="U34" s="1">
        <v>0</v>
      </c>
      <c r="V34">
        <v>0</v>
      </c>
      <c r="W34" s="1">
        <v>0</v>
      </c>
      <c r="X34">
        <v>0</v>
      </c>
      <c r="Y34">
        <v>0</v>
      </c>
    </row>
    <row r="35" spans="1:27">
      <c r="A35" s="45">
        <v>120051</v>
      </c>
      <c r="B35" s="38" t="s">
        <v>19</v>
      </c>
      <c r="C35" s="1">
        <v>12005</v>
      </c>
      <c r="D35" s="1">
        <v>1</v>
      </c>
      <c r="E35" s="1">
        <v>3556</v>
      </c>
      <c r="F35" s="1">
        <v>505</v>
      </c>
      <c r="G35" s="1">
        <v>76</v>
      </c>
      <c r="H35" s="1">
        <v>93</v>
      </c>
      <c r="I35" s="1">
        <v>0</v>
      </c>
      <c r="J35" s="1">
        <v>0</v>
      </c>
      <c r="K35" s="1">
        <v>230</v>
      </c>
      <c r="L35" s="1">
        <v>0</v>
      </c>
      <c r="M35" s="1">
        <v>0</v>
      </c>
      <c r="N35" s="1">
        <v>500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>
        <v>0</v>
      </c>
      <c r="U35" s="1">
        <v>0</v>
      </c>
      <c r="V35">
        <v>0</v>
      </c>
      <c r="W35" s="1">
        <v>0</v>
      </c>
      <c r="X35">
        <v>0</v>
      </c>
      <c r="Y35">
        <v>0</v>
      </c>
    </row>
    <row r="36" spans="1:27">
      <c r="A36" s="45">
        <v>120052</v>
      </c>
      <c r="B36" s="38" t="s">
        <v>19</v>
      </c>
      <c r="C36" s="1">
        <v>12005</v>
      </c>
      <c r="D36" s="1">
        <v>2</v>
      </c>
      <c r="E36" s="1">
        <v>4268</v>
      </c>
      <c r="F36" s="1">
        <v>606</v>
      </c>
      <c r="G36" s="1">
        <v>92</v>
      </c>
      <c r="H36" s="1">
        <v>112</v>
      </c>
      <c r="I36" s="1">
        <v>0</v>
      </c>
      <c r="J36" s="1">
        <v>0</v>
      </c>
      <c r="K36" s="1">
        <v>276</v>
      </c>
      <c r="L36" s="1">
        <v>0</v>
      </c>
      <c r="M36" s="1">
        <v>0</v>
      </c>
      <c r="N36" s="1">
        <v>500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>
        <v>0</v>
      </c>
      <c r="U36" s="1">
        <v>0</v>
      </c>
      <c r="V36">
        <v>0</v>
      </c>
      <c r="W36" s="1">
        <v>0</v>
      </c>
      <c r="X36">
        <v>0</v>
      </c>
      <c r="Y36">
        <v>0</v>
      </c>
    </row>
    <row r="37" spans="1:27">
      <c r="A37" s="45">
        <v>120053</v>
      </c>
      <c r="B37" s="38" t="s">
        <v>19</v>
      </c>
      <c r="C37" s="1">
        <v>12005</v>
      </c>
      <c r="D37" s="1">
        <v>3</v>
      </c>
      <c r="E37" s="1">
        <v>5127</v>
      </c>
      <c r="F37" s="1">
        <v>728</v>
      </c>
      <c r="G37" s="1">
        <v>110</v>
      </c>
      <c r="H37" s="1">
        <v>134</v>
      </c>
      <c r="I37" s="1">
        <v>0</v>
      </c>
      <c r="J37" s="1">
        <v>0</v>
      </c>
      <c r="K37" s="1">
        <v>332</v>
      </c>
      <c r="L37" s="1">
        <v>0</v>
      </c>
      <c r="M37" s="1">
        <v>0</v>
      </c>
      <c r="N37" s="1">
        <v>500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>
        <v>0</v>
      </c>
      <c r="U37" s="1">
        <v>0</v>
      </c>
      <c r="V37">
        <v>0</v>
      </c>
      <c r="W37" s="1">
        <v>0</v>
      </c>
      <c r="X37">
        <v>0</v>
      </c>
      <c r="Y37">
        <v>0</v>
      </c>
    </row>
    <row r="38" spans="1:27">
      <c r="A38" s="45">
        <v>120054</v>
      </c>
      <c r="B38" s="38" t="s">
        <v>19</v>
      </c>
      <c r="C38" s="1">
        <v>12005</v>
      </c>
      <c r="D38" s="1">
        <v>4</v>
      </c>
      <c r="E38" s="1">
        <v>6165</v>
      </c>
      <c r="F38" s="1">
        <v>875</v>
      </c>
      <c r="G38" s="1">
        <v>133</v>
      </c>
      <c r="H38" s="1">
        <v>162</v>
      </c>
      <c r="I38" s="1">
        <v>0</v>
      </c>
      <c r="J38" s="1">
        <v>0</v>
      </c>
      <c r="K38" s="1">
        <v>399</v>
      </c>
      <c r="L38" s="1">
        <v>0</v>
      </c>
      <c r="M38" s="1">
        <v>0</v>
      </c>
      <c r="N38" s="1">
        <v>500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>
        <v>0</v>
      </c>
      <c r="U38" s="1">
        <v>0</v>
      </c>
      <c r="V38">
        <v>0</v>
      </c>
      <c r="W38" s="1">
        <v>0</v>
      </c>
      <c r="X38">
        <v>0</v>
      </c>
      <c r="Y38">
        <v>0</v>
      </c>
    </row>
    <row r="39" spans="1:27">
      <c r="A39" s="45">
        <v>120055</v>
      </c>
      <c r="B39" s="38" t="s">
        <v>19</v>
      </c>
      <c r="C39" s="1">
        <v>12005</v>
      </c>
      <c r="D39" s="1">
        <v>5</v>
      </c>
      <c r="E39" s="1">
        <v>7410</v>
      </c>
      <c r="F39" s="1">
        <v>1052</v>
      </c>
      <c r="G39" s="1">
        <v>160</v>
      </c>
      <c r="H39" s="1">
        <v>195</v>
      </c>
      <c r="I39" s="1">
        <v>0</v>
      </c>
      <c r="J39" s="1">
        <v>0</v>
      </c>
      <c r="K39" s="1">
        <v>480</v>
      </c>
      <c r="L39" s="1">
        <v>0</v>
      </c>
      <c r="M39" s="1">
        <v>0</v>
      </c>
      <c r="N39" s="1">
        <v>500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>
        <v>0</v>
      </c>
      <c r="U39" s="1">
        <v>0</v>
      </c>
      <c r="V39">
        <v>0</v>
      </c>
      <c r="W39" s="1">
        <v>0</v>
      </c>
      <c r="X39">
        <v>0</v>
      </c>
      <c r="Y39">
        <v>0</v>
      </c>
    </row>
    <row r="40" spans="1:27" customFormat="1">
      <c r="A40" s="37">
        <v>120056</v>
      </c>
      <c r="B40" s="38" t="s">
        <v>19</v>
      </c>
      <c r="C40" s="1">
        <v>12005</v>
      </c>
      <c r="D40" s="1">
        <v>6</v>
      </c>
      <c r="E40" s="1">
        <v>8892</v>
      </c>
      <c r="F40" s="1">
        <v>1263</v>
      </c>
      <c r="G40" s="1">
        <v>192</v>
      </c>
      <c r="H40" s="1">
        <v>234</v>
      </c>
      <c r="I40" s="1">
        <v>0</v>
      </c>
      <c r="J40" s="1">
        <v>0</v>
      </c>
      <c r="K40" s="1">
        <v>576</v>
      </c>
      <c r="L40" s="1">
        <v>0</v>
      </c>
      <c r="M40" s="1">
        <v>0</v>
      </c>
      <c r="N40" s="1">
        <v>500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AA40" s="1"/>
    </row>
    <row r="41" spans="1:27">
      <c r="A41" s="45">
        <v>119970</v>
      </c>
      <c r="B41" s="38" t="s">
        <v>343</v>
      </c>
      <c r="C41" s="1">
        <v>11997</v>
      </c>
      <c r="D41" s="1">
        <v>0</v>
      </c>
      <c r="E41" s="1">
        <v>2424</v>
      </c>
      <c r="F41" s="1">
        <v>213</v>
      </c>
      <c r="G41" s="1">
        <v>71</v>
      </c>
      <c r="H41" s="1">
        <v>44</v>
      </c>
      <c r="I41" s="1">
        <v>0</v>
      </c>
      <c r="J41" s="1">
        <v>0</v>
      </c>
      <c r="K41" s="1">
        <v>150</v>
      </c>
      <c r="L41" s="1">
        <v>0</v>
      </c>
      <c r="M41" s="1">
        <v>0</v>
      </c>
      <c r="N41" s="1">
        <v>500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>
        <v>0</v>
      </c>
      <c r="U41" s="1">
        <v>0</v>
      </c>
      <c r="V41">
        <v>0</v>
      </c>
      <c r="W41" s="1">
        <v>0</v>
      </c>
      <c r="X41">
        <v>0</v>
      </c>
      <c r="Y41">
        <v>0</v>
      </c>
    </row>
    <row r="42" spans="1:27">
      <c r="A42" s="45">
        <v>119971</v>
      </c>
      <c r="B42" s="38" t="s">
        <v>343</v>
      </c>
      <c r="C42" s="1">
        <v>11997</v>
      </c>
      <c r="D42" s="1">
        <v>1</v>
      </c>
      <c r="E42" s="1">
        <v>2908</v>
      </c>
      <c r="F42" s="1">
        <v>255</v>
      </c>
      <c r="G42" s="1">
        <v>85</v>
      </c>
      <c r="H42" s="1">
        <v>52</v>
      </c>
      <c r="I42" s="1">
        <v>0</v>
      </c>
      <c r="J42" s="1">
        <v>0</v>
      </c>
      <c r="K42" s="1">
        <v>180</v>
      </c>
      <c r="L42" s="1">
        <v>0</v>
      </c>
      <c r="M42" s="1">
        <v>0</v>
      </c>
      <c r="N42" s="1">
        <v>500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>
        <v>0</v>
      </c>
      <c r="U42" s="1">
        <v>0</v>
      </c>
      <c r="V42">
        <v>0</v>
      </c>
      <c r="W42" s="1">
        <v>0</v>
      </c>
      <c r="X42">
        <v>0</v>
      </c>
      <c r="Y42">
        <v>0</v>
      </c>
    </row>
    <row r="43" spans="1:27">
      <c r="A43" s="45">
        <v>119972</v>
      </c>
      <c r="B43" s="38" t="s">
        <v>343</v>
      </c>
      <c r="C43" s="1">
        <v>11997</v>
      </c>
      <c r="D43" s="1">
        <v>2</v>
      </c>
      <c r="E43" s="1">
        <v>3490</v>
      </c>
      <c r="F43" s="1">
        <v>306</v>
      </c>
      <c r="G43" s="1">
        <v>102</v>
      </c>
      <c r="H43" s="1">
        <v>63</v>
      </c>
      <c r="I43" s="1">
        <v>0</v>
      </c>
      <c r="J43" s="1">
        <v>0</v>
      </c>
      <c r="K43" s="1">
        <v>216</v>
      </c>
      <c r="L43" s="1">
        <v>0</v>
      </c>
      <c r="M43" s="1">
        <v>0</v>
      </c>
      <c r="N43" s="1">
        <v>500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>
        <v>0</v>
      </c>
      <c r="U43" s="1">
        <v>0</v>
      </c>
      <c r="V43">
        <v>0</v>
      </c>
      <c r="W43" s="1">
        <v>0</v>
      </c>
      <c r="X43">
        <v>0</v>
      </c>
      <c r="Y43">
        <v>0</v>
      </c>
    </row>
    <row r="44" spans="1:27">
      <c r="A44" s="45">
        <v>119973</v>
      </c>
      <c r="B44" s="38" t="s">
        <v>343</v>
      </c>
      <c r="C44" s="1">
        <v>11997</v>
      </c>
      <c r="D44" s="1">
        <v>3</v>
      </c>
      <c r="E44" s="1">
        <v>4193</v>
      </c>
      <c r="F44" s="1">
        <v>368</v>
      </c>
      <c r="G44" s="1">
        <v>122</v>
      </c>
      <c r="H44" s="1">
        <v>76</v>
      </c>
      <c r="I44" s="1">
        <v>0</v>
      </c>
      <c r="J44" s="1">
        <v>0</v>
      </c>
      <c r="K44" s="1">
        <v>259</v>
      </c>
      <c r="L44" s="1">
        <v>0</v>
      </c>
      <c r="M44" s="1">
        <v>0</v>
      </c>
      <c r="N44" s="1">
        <v>500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>
        <v>0</v>
      </c>
      <c r="U44" s="1">
        <v>0</v>
      </c>
      <c r="V44">
        <v>0</v>
      </c>
      <c r="W44" s="1">
        <v>0</v>
      </c>
      <c r="X44">
        <v>0</v>
      </c>
      <c r="Y44">
        <v>0</v>
      </c>
    </row>
    <row r="45" spans="1:27">
      <c r="A45" s="45">
        <v>119974</v>
      </c>
      <c r="B45" s="38" t="s">
        <v>343</v>
      </c>
      <c r="C45" s="1">
        <v>11997</v>
      </c>
      <c r="D45" s="1">
        <v>4</v>
      </c>
      <c r="E45" s="1">
        <v>5041</v>
      </c>
      <c r="F45" s="1">
        <v>443</v>
      </c>
      <c r="G45" s="1">
        <v>147</v>
      </c>
      <c r="H45" s="1">
        <v>91</v>
      </c>
      <c r="I45" s="1">
        <v>0</v>
      </c>
      <c r="J45" s="1">
        <v>0</v>
      </c>
      <c r="K45" s="1">
        <v>312</v>
      </c>
      <c r="L45" s="1">
        <v>0</v>
      </c>
      <c r="M45" s="1">
        <v>0</v>
      </c>
      <c r="N45" s="1">
        <v>500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>
        <v>0</v>
      </c>
      <c r="U45" s="1">
        <v>0</v>
      </c>
      <c r="V45">
        <v>0</v>
      </c>
      <c r="W45" s="1">
        <v>0</v>
      </c>
      <c r="X45">
        <v>0</v>
      </c>
      <c r="Y45">
        <v>0</v>
      </c>
    </row>
    <row r="46" spans="1:27">
      <c r="A46" s="45">
        <v>119975</v>
      </c>
      <c r="B46" s="38" t="s">
        <v>343</v>
      </c>
      <c r="C46" s="1">
        <v>11997</v>
      </c>
      <c r="D46" s="1">
        <v>5</v>
      </c>
      <c r="E46" s="1">
        <v>6060</v>
      </c>
      <c r="F46" s="1">
        <v>532</v>
      </c>
      <c r="G46" s="1">
        <v>177</v>
      </c>
      <c r="H46" s="1">
        <v>110</v>
      </c>
      <c r="I46" s="1">
        <v>0</v>
      </c>
      <c r="J46" s="1">
        <v>0</v>
      </c>
      <c r="K46" s="1">
        <v>375</v>
      </c>
      <c r="L46" s="1">
        <v>0</v>
      </c>
      <c r="M46" s="1">
        <v>0</v>
      </c>
      <c r="N46" s="1">
        <v>500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>
        <v>0</v>
      </c>
      <c r="U46" s="1">
        <v>0</v>
      </c>
      <c r="V46">
        <v>0</v>
      </c>
      <c r="W46" s="1">
        <v>0</v>
      </c>
      <c r="X46">
        <v>0</v>
      </c>
      <c r="Y46">
        <v>0</v>
      </c>
    </row>
    <row r="47" spans="1:27" customFormat="1">
      <c r="A47" s="37">
        <v>119976</v>
      </c>
      <c r="B47" s="38" t="s">
        <v>343</v>
      </c>
      <c r="C47" s="1">
        <v>11997</v>
      </c>
      <c r="D47" s="1">
        <v>6</v>
      </c>
      <c r="E47" s="1">
        <v>7272</v>
      </c>
      <c r="F47" s="1">
        <v>639</v>
      </c>
      <c r="G47" s="1">
        <v>213</v>
      </c>
      <c r="H47" s="1">
        <v>132</v>
      </c>
      <c r="I47" s="1">
        <v>0</v>
      </c>
      <c r="J47" s="1">
        <v>0</v>
      </c>
      <c r="K47" s="1">
        <v>450</v>
      </c>
      <c r="L47" s="1">
        <v>0</v>
      </c>
      <c r="M47" s="1">
        <v>0</v>
      </c>
      <c r="N47" s="1">
        <v>500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AA47" s="1"/>
    </row>
    <row r="48" spans="1:27">
      <c r="A48" s="45">
        <v>139980</v>
      </c>
      <c r="B48" s="38" t="s">
        <v>161</v>
      </c>
      <c r="C48" s="1">
        <v>13998</v>
      </c>
      <c r="D48" s="1">
        <v>0</v>
      </c>
      <c r="E48" s="1">
        <v>1981</v>
      </c>
      <c r="F48" s="1">
        <v>291</v>
      </c>
      <c r="G48" s="1">
        <v>51</v>
      </c>
      <c r="H48" s="1">
        <v>43</v>
      </c>
      <c r="I48" s="1">
        <v>0</v>
      </c>
      <c r="J48" s="1">
        <v>0</v>
      </c>
      <c r="K48" s="1">
        <v>143</v>
      </c>
      <c r="L48" s="1">
        <v>0</v>
      </c>
      <c r="M48" s="1">
        <v>0</v>
      </c>
      <c r="N48" s="1">
        <v>500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>
        <v>0</v>
      </c>
      <c r="U48" s="1">
        <v>0</v>
      </c>
      <c r="V48">
        <v>0</v>
      </c>
      <c r="W48" s="1">
        <v>0</v>
      </c>
      <c r="X48">
        <v>0</v>
      </c>
      <c r="Y48">
        <v>0</v>
      </c>
    </row>
    <row r="49" spans="1:27">
      <c r="A49" s="45">
        <v>139981</v>
      </c>
      <c r="B49" s="38" t="s">
        <v>161</v>
      </c>
      <c r="C49" s="1">
        <v>13998</v>
      </c>
      <c r="D49" s="1">
        <v>1</v>
      </c>
      <c r="E49" s="1">
        <v>2377</v>
      </c>
      <c r="F49" s="1">
        <v>349</v>
      </c>
      <c r="G49" s="1">
        <v>61</v>
      </c>
      <c r="H49" s="1">
        <v>51</v>
      </c>
      <c r="I49" s="1">
        <v>0</v>
      </c>
      <c r="J49" s="1">
        <v>0</v>
      </c>
      <c r="K49" s="1">
        <v>171</v>
      </c>
      <c r="L49" s="1">
        <v>0</v>
      </c>
      <c r="M49" s="1">
        <v>0</v>
      </c>
      <c r="N49" s="1">
        <v>500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>
        <v>0</v>
      </c>
      <c r="U49" s="1">
        <v>0</v>
      </c>
      <c r="V49">
        <v>0</v>
      </c>
      <c r="W49" s="1">
        <v>0</v>
      </c>
      <c r="X49">
        <v>0</v>
      </c>
      <c r="Y49">
        <v>0</v>
      </c>
    </row>
    <row r="50" spans="1:27">
      <c r="A50" s="45">
        <v>139982</v>
      </c>
      <c r="B50" s="38" t="s">
        <v>161</v>
      </c>
      <c r="C50" s="1">
        <v>13998</v>
      </c>
      <c r="D50" s="1">
        <v>2</v>
      </c>
      <c r="E50" s="1">
        <v>2852</v>
      </c>
      <c r="F50" s="1">
        <v>419</v>
      </c>
      <c r="G50" s="1">
        <v>73</v>
      </c>
      <c r="H50" s="1">
        <v>61</v>
      </c>
      <c r="I50" s="1">
        <v>0</v>
      </c>
      <c r="J50" s="1">
        <v>0</v>
      </c>
      <c r="K50" s="1">
        <v>205</v>
      </c>
      <c r="L50" s="1">
        <v>0</v>
      </c>
      <c r="M50" s="1">
        <v>0</v>
      </c>
      <c r="N50" s="1">
        <v>500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>
        <v>0</v>
      </c>
      <c r="U50" s="1">
        <v>0</v>
      </c>
      <c r="V50">
        <v>0</v>
      </c>
      <c r="W50" s="1">
        <v>0</v>
      </c>
      <c r="X50">
        <v>0</v>
      </c>
      <c r="Y50">
        <v>0</v>
      </c>
    </row>
    <row r="51" spans="1:27">
      <c r="A51" s="45">
        <v>139983</v>
      </c>
      <c r="B51" s="38" t="s">
        <v>161</v>
      </c>
      <c r="C51" s="1">
        <v>13998</v>
      </c>
      <c r="D51" s="1">
        <v>3</v>
      </c>
      <c r="E51" s="1">
        <v>3427</v>
      </c>
      <c r="F51" s="1">
        <v>503</v>
      </c>
      <c r="G51" s="1">
        <v>88</v>
      </c>
      <c r="H51" s="1">
        <v>74</v>
      </c>
      <c r="I51" s="1">
        <v>0</v>
      </c>
      <c r="J51" s="1">
        <v>0</v>
      </c>
      <c r="K51" s="1">
        <v>247</v>
      </c>
      <c r="L51" s="1">
        <v>0</v>
      </c>
      <c r="M51" s="1">
        <v>0</v>
      </c>
      <c r="N51" s="1">
        <v>500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>
        <v>0</v>
      </c>
      <c r="U51" s="1">
        <v>0</v>
      </c>
      <c r="V51">
        <v>0</v>
      </c>
      <c r="W51" s="1">
        <v>0</v>
      </c>
      <c r="X51">
        <v>0</v>
      </c>
      <c r="Y51">
        <v>0</v>
      </c>
    </row>
    <row r="52" spans="1:27">
      <c r="A52" s="45">
        <v>139984</v>
      </c>
      <c r="B52" s="38" t="s">
        <v>161</v>
      </c>
      <c r="C52" s="1">
        <v>13998</v>
      </c>
      <c r="D52" s="1">
        <v>4</v>
      </c>
      <c r="E52" s="1">
        <v>4120</v>
      </c>
      <c r="F52" s="1">
        <v>605</v>
      </c>
      <c r="G52" s="1">
        <v>106</v>
      </c>
      <c r="H52" s="1">
        <v>89</v>
      </c>
      <c r="I52" s="1">
        <v>0</v>
      </c>
      <c r="J52" s="1">
        <v>0</v>
      </c>
      <c r="K52" s="1">
        <v>297</v>
      </c>
      <c r="L52" s="1">
        <v>0</v>
      </c>
      <c r="M52" s="1">
        <v>0</v>
      </c>
      <c r="N52" s="1">
        <v>500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>
        <v>0</v>
      </c>
      <c r="U52" s="1">
        <v>0</v>
      </c>
      <c r="V52">
        <v>0</v>
      </c>
      <c r="W52" s="1">
        <v>0</v>
      </c>
      <c r="X52">
        <v>0</v>
      </c>
      <c r="Y52">
        <v>0</v>
      </c>
    </row>
    <row r="53" spans="1:27">
      <c r="A53" s="45">
        <v>139985</v>
      </c>
      <c r="B53" s="38" t="s">
        <v>161</v>
      </c>
      <c r="C53" s="1">
        <v>13998</v>
      </c>
      <c r="D53" s="1">
        <v>5</v>
      </c>
      <c r="E53" s="1">
        <v>4952</v>
      </c>
      <c r="F53" s="1">
        <v>727</v>
      </c>
      <c r="G53" s="1">
        <v>127</v>
      </c>
      <c r="H53" s="1">
        <v>107</v>
      </c>
      <c r="I53" s="1">
        <v>0</v>
      </c>
      <c r="J53" s="1">
        <v>0</v>
      </c>
      <c r="K53" s="1">
        <v>357</v>
      </c>
      <c r="L53" s="1">
        <v>0</v>
      </c>
      <c r="M53" s="1">
        <v>0</v>
      </c>
      <c r="N53" s="1">
        <v>500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>
        <v>0</v>
      </c>
      <c r="U53" s="1">
        <v>0</v>
      </c>
      <c r="V53">
        <v>0</v>
      </c>
      <c r="W53" s="1">
        <v>0</v>
      </c>
      <c r="X53">
        <v>0</v>
      </c>
      <c r="Y53">
        <v>0</v>
      </c>
    </row>
    <row r="54" spans="1:27" customFormat="1">
      <c r="A54" s="37">
        <v>139986</v>
      </c>
      <c r="B54" s="38" t="s">
        <v>161</v>
      </c>
      <c r="C54" s="1">
        <v>13998</v>
      </c>
      <c r="D54" s="1">
        <v>6</v>
      </c>
      <c r="E54" s="1">
        <v>5943</v>
      </c>
      <c r="F54" s="1">
        <v>873</v>
      </c>
      <c r="G54" s="1">
        <v>153</v>
      </c>
      <c r="H54" s="1">
        <v>129</v>
      </c>
      <c r="I54" s="1">
        <v>0</v>
      </c>
      <c r="J54" s="1">
        <v>0</v>
      </c>
      <c r="K54" s="1">
        <v>429</v>
      </c>
      <c r="L54" s="1">
        <v>0</v>
      </c>
      <c r="M54" s="1">
        <v>0</v>
      </c>
      <c r="N54" s="1">
        <v>500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AA54" s="1"/>
    </row>
    <row r="55" spans="1:27" customFormat="1">
      <c r="A55" s="37"/>
      <c r="B55" s="38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AA55" s="1"/>
    </row>
    <row r="56" spans="1:27" s="15" customFormat="1">
      <c r="A56" s="31">
        <v>220010</v>
      </c>
      <c r="B56" s="46" t="s">
        <v>100</v>
      </c>
      <c r="C56" s="32">
        <v>22001</v>
      </c>
      <c r="D56" s="15">
        <v>0</v>
      </c>
      <c r="E56" s="15">
        <v>3289</v>
      </c>
      <c r="F56" s="15">
        <v>398</v>
      </c>
      <c r="G56" s="15">
        <v>71</v>
      </c>
      <c r="H56" s="15">
        <v>86</v>
      </c>
      <c r="I56" s="15">
        <v>0</v>
      </c>
      <c r="J56" s="15">
        <v>0</v>
      </c>
      <c r="K56" s="15">
        <v>175</v>
      </c>
      <c r="L56" s="15">
        <v>0</v>
      </c>
      <c r="M56" s="15">
        <v>0</v>
      </c>
      <c r="N56" s="15">
        <v>500</v>
      </c>
      <c r="O56" s="15">
        <v>0</v>
      </c>
      <c r="P56" s="15">
        <v>0</v>
      </c>
      <c r="Q56" s="15">
        <v>0</v>
      </c>
      <c r="R56" s="15">
        <v>0</v>
      </c>
      <c r="S56" s="15">
        <v>0</v>
      </c>
      <c r="T56" s="33">
        <v>0</v>
      </c>
      <c r="U56" s="15">
        <v>0</v>
      </c>
      <c r="V56" s="33">
        <v>0</v>
      </c>
      <c r="W56" s="15">
        <v>0</v>
      </c>
      <c r="X56" s="33">
        <v>0</v>
      </c>
      <c r="Y56" s="33">
        <v>0</v>
      </c>
      <c r="Z56" s="33"/>
      <c r="AA56" s="33"/>
    </row>
    <row r="57" spans="1:27" s="15" customFormat="1">
      <c r="A57" s="31">
        <v>220011</v>
      </c>
      <c r="B57" s="46" t="s">
        <v>100</v>
      </c>
      <c r="C57" s="32">
        <v>22001</v>
      </c>
      <c r="D57" s="15">
        <v>1</v>
      </c>
      <c r="E57" s="15">
        <v>3946</v>
      </c>
      <c r="F57" s="15">
        <v>477</v>
      </c>
      <c r="G57" s="15">
        <v>85</v>
      </c>
      <c r="H57" s="15">
        <v>103</v>
      </c>
      <c r="I57" s="15">
        <v>0</v>
      </c>
      <c r="J57" s="15">
        <v>0</v>
      </c>
      <c r="K57" s="15">
        <v>210</v>
      </c>
      <c r="L57" s="15">
        <v>0</v>
      </c>
      <c r="M57" s="15">
        <v>0</v>
      </c>
      <c r="N57" s="15">
        <v>500</v>
      </c>
      <c r="O57" s="15">
        <v>0</v>
      </c>
      <c r="P57" s="15">
        <v>0</v>
      </c>
      <c r="Q57" s="15">
        <v>0</v>
      </c>
      <c r="R57" s="15">
        <v>0</v>
      </c>
      <c r="S57" s="15">
        <v>0</v>
      </c>
      <c r="T57" s="33">
        <v>0</v>
      </c>
      <c r="U57" s="15">
        <v>0</v>
      </c>
      <c r="V57" s="33">
        <v>0</v>
      </c>
      <c r="W57" s="15">
        <v>0</v>
      </c>
      <c r="X57" s="33">
        <v>0</v>
      </c>
      <c r="Y57" s="33">
        <v>0</v>
      </c>
      <c r="Z57" s="33"/>
      <c r="AA57" s="33"/>
    </row>
    <row r="58" spans="1:27" s="15" customFormat="1">
      <c r="A58" s="31">
        <v>220012</v>
      </c>
      <c r="B58" s="46" t="s">
        <v>100</v>
      </c>
      <c r="C58" s="32">
        <v>22001</v>
      </c>
      <c r="D58" s="15">
        <v>2</v>
      </c>
      <c r="E58" s="15">
        <v>4736</v>
      </c>
      <c r="F58" s="15">
        <v>573</v>
      </c>
      <c r="G58" s="15">
        <v>102</v>
      </c>
      <c r="H58" s="15">
        <v>123</v>
      </c>
      <c r="I58" s="15">
        <v>0</v>
      </c>
      <c r="J58" s="15">
        <v>0</v>
      </c>
      <c r="K58" s="15">
        <v>252</v>
      </c>
      <c r="L58" s="15">
        <v>0</v>
      </c>
      <c r="M58" s="15">
        <v>0</v>
      </c>
      <c r="N58" s="15">
        <v>500</v>
      </c>
      <c r="O58" s="15">
        <v>0</v>
      </c>
      <c r="P58" s="15">
        <v>0</v>
      </c>
      <c r="Q58" s="15">
        <v>0</v>
      </c>
      <c r="R58" s="15">
        <v>0</v>
      </c>
      <c r="S58" s="15">
        <v>0</v>
      </c>
      <c r="T58" s="33">
        <v>0</v>
      </c>
      <c r="U58" s="15">
        <v>0</v>
      </c>
      <c r="V58" s="33">
        <v>0</v>
      </c>
      <c r="W58" s="15">
        <v>0</v>
      </c>
      <c r="X58" s="33">
        <v>0</v>
      </c>
      <c r="Y58" s="33">
        <v>0</v>
      </c>
      <c r="Z58" s="33"/>
      <c r="AA58" s="33"/>
    </row>
    <row r="59" spans="1:27" s="15" customFormat="1">
      <c r="A59" s="31">
        <v>220013</v>
      </c>
      <c r="B59" s="46" t="s">
        <v>100</v>
      </c>
      <c r="C59" s="32">
        <v>22001</v>
      </c>
      <c r="D59" s="15">
        <v>3</v>
      </c>
      <c r="E59" s="15">
        <v>5689</v>
      </c>
      <c r="F59" s="15">
        <v>688</v>
      </c>
      <c r="G59" s="15">
        <v>122</v>
      </c>
      <c r="H59" s="15">
        <v>148</v>
      </c>
      <c r="I59" s="15">
        <v>0</v>
      </c>
      <c r="J59" s="15">
        <v>0</v>
      </c>
      <c r="K59" s="15">
        <v>302</v>
      </c>
      <c r="L59" s="15">
        <v>0</v>
      </c>
      <c r="M59" s="15">
        <v>0</v>
      </c>
      <c r="N59" s="15">
        <v>500</v>
      </c>
      <c r="O59" s="15">
        <v>0</v>
      </c>
      <c r="P59" s="15">
        <v>0</v>
      </c>
      <c r="Q59" s="15">
        <v>0</v>
      </c>
      <c r="R59" s="15">
        <v>0</v>
      </c>
      <c r="S59" s="15">
        <v>0</v>
      </c>
      <c r="T59" s="33">
        <v>0</v>
      </c>
      <c r="U59" s="15">
        <v>0</v>
      </c>
      <c r="V59" s="33">
        <v>0</v>
      </c>
      <c r="W59" s="15">
        <v>0</v>
      </c>
      <c r="X59" s="33">
        <v>0</v>
      </c>
      <c r="Y59" s="33">
        <v>0</v>
      </c>
      <c r="Z59" s="33"/>
      <c r="AA59" s="33"/>
    </row>
    <row r="60" spans="1:27" s="15" customFormat="1">
      <c r="A60" s="31">
        <v>220014</v>
      </c>
      <c r="B60" s="46" t="s">
        <v>100</v>
      </c>
      <c r="C60" s="32">
        <v>22001</v>
      </c>
      <c r="D60" s="15">
        <v>4</v>
      </c>
      <c r="E60" s="15">
        <v>6841</v>
      </c>
      <c r="F60" s="15">
        <v>827</v>
      </c>
      <c r="G60" s="15">
        <v>147</v>
      </c>
      <c r="H60" s="15">
        <v>178</v>
      </c>
      <c r="I60" s="15">
        <v>0</v>
      </c>
      <c r="J60" s="15">
        <v>0</v>
      </c>
      <c r="K60" s="15">
        <v>364</v>
      </c>
      <c r="L60" s="15">
        <v>0</v>
      </c>
      <c r="M60" s="15">
        <v>0</v>
      </c>
      <c r="N60" s="15">
        <v>500</v>
      </c>
      <c r="O60" s="15">
        <v>0</v>
      </c>
      <c r="P60" s="15">
        <v>0</v>
      </c>
      <c r="Q60" s="15">
        <v>0</v>
      </c>
      <c r="R60" s="15">
        <v>0</v>
      </c>
      <c r="S60" s="15">
        <v>0</v>
      </c>
      <c r="T60" s="33">
        <v>0</v>
      </c>
      <c r="U60" s="15">
        <v>0</v>
      </c>
      <c r="V60" s="33">
        <v>0</v>
      </c>
      <c r="W60" s="15">
        <v>0</v>
      </c>
      <c r="X60" s="33">
        <v>0</v>
      </c>
      <c r="Y60" s="33">
        <v>0</v>
      </c>
      <c r="Z60" s="33"/>
      <c r="AA60" s="33"/>
    </row>
    <row r="61" spans="1:27" s="15" customFormat="1">
      <c r="A61" s="31">
        <v>220015</v>
      </c>
      <c r="B61" s="46" t="s">
        <v>100</v>
      </c>
      <c r="C61" s="32">
        <v>22001</v>
      </c>
      <c r="D61" s="15">
        <v>5</v>
      </c>
      <c r="E61" s="15">
        <v>8222</v>
      </c>
      <c r="F61" s="15">
        <v>995</v>
      </c>
      <c r="G61" s="15">
        <v>177</v>
      </c>
      <c r="H61" s="15">
        <v>215</v>
      </c>
      <c r="I61" s="15">
        <v>0</v>
      </c>
      <c r="J61" s="15">
        <v>0</v>
      </c>
      <c r="K61" s="15">
        <v>437</v>
      </c>
      <c r="L61" s="15">
        <v>0</v>
      </c>
      <c r="M61" s="15">
        <v>0</v>
      </c>
      <c r="N61" s="15">
        <v>500</v>
      </c>
      <c r="O61" s="15">
        <v>0</v>
      </c>
      <c r="P61" s="15">
        <v>0</v>
      </c>
      <c r="Q61" s="15">
        <v>0</v>
      </c>
      <c r="R61" s="15">
        <v>0</v>
      </c>
      <c r="S61" s="15">
        <v>0</v>
      </c>
      <c r="T61" s="33">
        <v>0</v>
      </c>
      <c r="U61" s="15">
        <v>0</v>
      </c>
      <c r="V61" s="33">
        <v>0</v>
      </c>
      <c r="W61" s="15">
        <v>0</v>
      </c>
      <c r="X61" s="33">
        <v>0</v>
      </c>
      <c r="Y61" s="33">
        <v>0</v>
      </c>
      <c r="Z61" s="33"/>
      <c r="AA61" s="33"/>
    </row>
    <row r="62" spans="1:27" s="15" customFormat="1">
      <c r="A62" s="31">
        <v>220016</v>
      </c>
      <c r="B62" s="46" t="s">
        <v>100</v>
      </c>
      <c r="C62" s="32">
        <v>22001</v>
      </c>
      <c r="D62" s="15">
        <v>6</v>
      </c>
      <c r="E62" s="15">
        <v>9867</v>
      </c>
      <c r="F62" s="15">
        <v>1194</v>
      </c>
      <c r="G62" s="15">
        <v>213</v>
      </c>
      <c r="H62" s="15">
        <v>258</v>
      </c>
      <c r="I62" s="15">
        <v>0</v>
      </c>
      <c r="J62" s="15">
        <v>0</v>
      </c>
      <c r="K62" s="15">
        <v>525</v>
      </c>
      <c r="L62" s="15">
        <v>0</v>
      </c>
      <c r="M62" s="15">
        <v>0</v>
      </c>
      <c r="N62" s="15">
        <v>500</v>
      </c>
      <c r="O62" s="15">
        <v>0</v>
      </c>
      <c r="P62" s="15">
        <v>0</v>
      </c>
      <c r="Q62" s="15">
        <v>0</v>
      </c>
      <c r="R62" s="15">
        <v>0</v>
      </c>
      <c r="S62" s="15">
        <v>0</v>
      </c>
      <c r="T62" s="33">
        <v>0</v>
      </c>
      <c r="U62" s="15">
        <v>0</v>
      </c>
      <c r="V62" s="33">
        <v>0</v>
      </c>
      <c r="W62" s="15">
        <v>0</v>
      </c>
      <c r="X62" s="33">
        <v>0</v>
      </c>
      <c r="Y62" s="33">
        <v>0</v>
      </c>
      <c r="Z62" s="33"/>
      <c r="AA62" s="33"/>
    </row>
    <row r="63" spans="1:27" s="17" customFormat="1">
      <c r="A63" s="34">
        <v>230020</v>
      </c>
      <c r="B63" s="35" t="s">
        <v>162</v>
      </c>
      <c r="C63" s="35">
        <v>23002</v>
      </c>
      <c r="D63" s="17">
        <v>0</v>
      </c>
      <c r="E63" s="17">
        <v>3388</v>
      </c>
      <c r="F63" s="17">
        <v>225</v>
      </c>
      <c r="G63" s="17">
        <v>41</v>
      </c>
      <c r="H63" s="17">
        <v>34</v>
      </c>
      <c r="I63" s="17">
        <v>0</v>
      </c>
      <c r="J63" s="17">
        <v>0</v>
      </c>
      <c r="K63" s="17">
        <v>206</v>
      </c>
      <c r="L63" s="17">
        <v>0</v>
      </c>
      <c r="M63" s="17">
        <v>0</v>
      </c>
      <c r="N63" s="17">
        <v>500</v>
      </c>
      <c r="O63" s="17">
        <v>0</v>
      </c>
      <c r="P63" s="17">
        <v>0</v>
      </c>
      <c r="Q63" s="17">
        <v>0</v>
      </c>
      <c r="R63" s="17">
        <v>0</v>
      </c>
      <c r="S63" s="17">
        <v>0</v>
      </c>
      <c r="T63" s="36">
        <v>0</v>
      </c>
      <c r="U63" s="17">
        <v>0</v>
      </c>
      <c r="V63" s="36">
        <v>0</v>
      </c>
      <c r="W63" s="17">
        <v>0</v>
      </c>
      <c r="X63" s="36">
        <v>0</v>
      </c>
      <c r="Y63" s="36">
        <v>0</v>
      </c>
      <c r="Z63" s="36"/>
      <c r="AA63" s="36"/>
    </row>
    <row r="64" spans="1:27" s="17" customFormat="1">
      <c r="A64" s="34">
        <v>230021</v>
      </c>
      <c r="B64" s="35" t="s">
        <v>162</v>
      </c>
      <c r="C64" s="35">
        <v>23002</v>
      </c>
      <c r="D64" s="17">
        <v>1</v>
      </c>
      <c r="E64" s="17">
        <v>4065</v>
      </c>
      <c r="F64" s="17">
        <v>270</v>
      </c>
      <c r="G64" s="17">
        <v>49</v>
      </c>
      <c r="H64" s="17">
        <v>40</v>
      </c>
      <c r="I64" s="17">
        <v>0</v>
      </c>
      <c r="J64" s="17">
        <v>0</v>
      </c>
      <c r="K64" s="17">
        <v>247</v>
      </c>
      <c r="L64" s="17">
        <v>0</v>
      </c>
      <c r="M64" s="17">
        <v>0</v>
      </c>
      <c r="N64" s="17">
        <v>500</v>
      </c>
      <c r="O64" s="17">
        <v>0</v>
      </c>
      <c r="P64" s="17">
        <v>0</v>
      </c>
      <c r="Q64" s="17">
        <v>0</v>
      </c>
      <c r="R64" s="17">
        <v>0</v>
      </c>
      <c r="S64" s="17">
        <v>0</v>
      </c>
      <c r="T64" s="36">
        <v>0</v>
      </c>
      <c r="U64" s="17">
        <v>0</v>
      </c>
      <c r="V64" s="36">
        <v>0</v>
      </c>
      <c r="W64" s="17">
        <v>0</v>
      </c>
      <c r="X64" s="36">
        <v>0</v>
      </c>
      <c r="Y64" s="36">
        <v>0</v>
      </c>
      <c r="Z64" s="36"/>
      <c r="AA64" s="36"/>
    </row>
    <row r="65" spans="1:27" s="17" customFormat="1">
      <c r="A65" s="34">
        <v>230022</v>
      </c>
      <c r="B65" s="35" t="s">
        <v>162</v>
      </c>
      <c r="C65" s="35">
        <v>23002</v>
      </c>
      <c r="D65" s="17">
        <v>2</v>
      </c>
      <c r="E65" s="17">
        <v>4878</v>
      </c>
      <c r="F65" s="17">
        <v>324</v>
      </c>
      <c r="G65" s="17">
        <v>59</v>
      </c>
      <c r="H65" s="17">
        <v>48</v>
      </c>
      <c r="I65" s="17">
        <v>0</v>
      </c>
      <c r="J65" s="17">
        <v>0</v>
      </c>
      <c r="K65" s="17">
        <v>296</v>
      </c>
      <c r="L65" s="17">
        <v>0</v>
      </c>
      <c r="M65" s="17">
        <v>0</v>
      </c>
      <c r="N65" s="17">
        <v>500</v>
      </c>
      <c r="O65" s="17">
        <v>0</v>
      </c>
      <c r="P65" s="17">
        <v>0</v>
      </c>
      <c r="Q65" s="17">
        <v>0</v>
      </c>
      <c r="R65" s="17">
        <v>0</v>
      </c>
      <c r="S65" s="17">
        <v>0</v>
      </c>
      <c r="T65" s="36">
        <v>0</v>
      </c>
      <c r="U65" s="17">
        <v>0</v>
      </c>
      <c r="V65" s="36">
        <v>0</v>
      </c>
      <c r="W65" s="17">
        <v>0</v>
      </c>
      <c r="X65" s="36">
        <v>0</v>
      </c>
      <c r="Y65" s="36">
        <v>0</v>
      </c>
      <c r="Z65" s="36"/>
      <c r="AA65" s="36"/>
    </row>
    <row r="66" spans="1:27" s="17" customFormat="1">
      <c r="A66" s="34">
        <v>230023</v>
      </c>
      <c r="B66" s="35" t="s">
        <v>162</v>
      </c>
      <c r="C66" s="35">
        <v>23002</v>
      </c>
      <c r="D66" s="17">
        <v>3</v>
      </c>
      <c r="E66" s="17">
        <v>5861</v>
      </c>
      <c r="F66" s="17">
        <v>389</v>
      </c>
      <c r="G66" s="17">
        <v>70</v>
      </c>
      <c r="H66" s="17">
        <v>58</v>
      </c>
      <c r="I66" s="17">
        <v>0</v>
      </c>
      <c r="J66" s="17">
        <v>0</v>
      </c>
      <c r="K66" s="17">
        <v>356</v>
      </c>
      <c r="L66" s="17">
        <v>0</v>
      </c>
      <c r="M66" s="17">
        <v>0</v>
      </c>
      <c r="N66" s="17">
        <v>500</v>
      </c>
      <c r="O66" s="17">
        <v>0</v>
      </c>
      <c r="P66" s="17">
        <v>0</v>
      </c>
      <c r="Q66" s="17">
        <v>0</v>
      </c>
      <c r="R66" s="17">
        <v>0</v>
      </c>
      <c r="S66" s="17">
        <v>0</v>
      </c>
      <c r="T66" s="36">
        <v>0</v>
      </c>
      <c r="U66" s="17">
        <v>0</v>
      </c>
      <c r="V66" s="36">
        <v>0</v>
      </c>
      <c r="W66" s="17">
        <v>0</v>
      </c>
      <c r="X66" s="36">
        <v>0</v>
      </c>
      <c r="Y66" s="36">
        <v>0</v>
      </c>
      <c r="Z66" s="36"/>
      <c r="AA66" s="36"/>
    </row>
    <row r="67" spans="1:27" s="17" customFormat="1">
      <c r="A67" s="34">
        <v>230024</v>
      </c>
      <c r="B67" s="35" t="s">
        <v>162</v>
      </c>
      <c r="C67" s="35">
        <v>23002</v>
      </c>
      <c r="D67" s="17">
        <v>4</v>
      </c>
      <c r="E67" s="17">
        <v>7047</v>
      </c>
      <c r="F67" s="17">
        <v>468</v>
      </c>
      <c r="G67" s="17">
        <v>85</v>
      </c>
      <c r="H67" s="17">
        <v>70</v>
      </c>
      <c r="I67" s="17">
        <v>0</v>
      </c>
      <c r="J67" s="17">
        <v>0</v>
      </c>
      <c r="K67" s="17">
        <v>428</v>
      </c>
      <c r="L67" s="17">
        <v>0</v>
      </c>
      <c r="M67" s="17">
        <v>0</v>
      </c>
      <c r="N67" s="17">
        <v>500</v>
      </c>
      <c r="O67" s="17">
        <v>0</v>
      </c>
      <c r="P67" s="17">
        <v>0</v>
      </c>
      <c r="Q67" s="17">
        <v>0</v>
      </c>
      <c r="R67" s="17">
        <v>0</v>
      </c>
      <c r="S67" s="17">
        <v>0</v>
      </c>
      <c r="T67" s="36">
        <v>0</v>
      </c>
      <c r="U67" s="17">
        <v>0</v>
      </c>
      <c r="V67" s="36">
        <v>0</v>
      </c>
      <c r="W67" s="17">
        <v>0</v>
      </c>
      <c r="X67" s="36">
        <v>0</v>
      </c>
      <c r="Y67" s="36">
        <v>0</v>
      </c>
      <c r="Z67" s="36"/>
      <c r="AA67" s="36"/>
    </row>
    <row r="68" spans="1:27" s="17" customFormat="1">
      <c r="A68" s="34">
        <v>230025</v>
      </c>
      <c r="B68" s="35" t="s">
        <v>162</v>
      </c>
      <c r="C68" s="35">
        <v>23002</v>
      </c>
      <c r="D68" s="17">
        <v>5</v>
      </c>
      <c r="E68" s="17">
        <v>8470</v>
      </c>
      <c r="F68" s="17">
        <v>562</v>
      </c>
      <c r="G68" s="17">
        <v>102</v>
      </c>
      <c r="H68" s="17">
        <v>85</v>
      </c>
      <c r="I68" s="17">
        <v>0</v>
      </c>
      <c r="J68" s="17">
        <v>0</v>
      </c>
      <c r="K68" s="17">
        <v>515</v>
      </c>
      <c r="L68" s="17">
        <v>0</v>
      </c>
      <c r="M68" s="17">
        <v>0</v>
      </c>
      <c r="N68" s="17">
        <v>500</v>
      </c>
      <c r="O68" s="17">
        <v>0</v>
      </c>
      <c r="P68" s="17">
        <v>0</v>
      </c>
      <c r="Q68" s="17">
        <v>0</v>
      </c>
      <c r="R68" s="17">
        <v>0</v>
      </c>
      <c r="S68" s="17">
        <v>0</v>
      </c>
      <c r="T68" s="36">
        <v>0</v>
      </c>
      <c r="U68" s="17">
        <v>0</v>
      </c>
      <c r="V68" s="36">
        <v>0</v>
      </c>
      <c r="W68" s="17">
        <v>0</v>
      </c>
      <c r="X68" s="36">
        <v>0</v>
      </c>
      <c r="Y68" s="36">
        <v>0</v>
      </c>
      <c r="Z68" s="36"/>
      <c r="AA68" s="36"/>
    </row>
    <row r="69" spans="1:27" s="17" customFormat="1">
      <c r="A69" s="34">
        <v>230026</v>
      </c>
      <c r="B69" s="35" t="s">
        <v>162</v>
      </c>
      <c r="C69" s="35">
        <v>23002</v>
      </c>
      <c r="D69" s="17">
        <v>6</v>
      </c>
      <c r="E69" s="17">
        <v>10164</v>
      </c>
      <c r="F69" s="17">
        <v>675</v>
      </c>
      <c r="G69" s="17">
        <v>123</v>
      </c>
      <c r="H69" s="17">
        <v>102</v>
      </c>
      <c r="I69" s="17">
        <v>0</v>
      </c>
      <c r="J69" s="17">
        <v>0</v>
      </c>
      <c r="K69" s="17">
        <v>618</v>
      </c>
      <c r="L69" s="17">
        <v>0</v>
      </c>
      <c r="M69" s="17">
        <v>0</v>
      </c>
      <c r="N69" s="17">
        <v>500</v>
      </c>
      <c r="O69" s="17">
        <v>0</v>
      </c>
      <c r="P69" s="17">
        <v>0</v>
      </c>
      <c r="Q69" s="17">
        <v>0</v>
      </c>
      <c r="R69" s="17">
        <v>0</v>
      </c>
      <c r="S69" s="17">
        <v>0</v>
      </c>
      <c r="T69" s="36">
        <v>0</v>
      </c>
      <c r="U69" s="17">
        <v>0</v>
      </c>
      <c r="V69" s="36">
        <v>0</v>
      </c>
      <c r="W69" s="17">
        <v>0</v>
      </c>
      <c r="X69" s="36">
        <v>0</v>
      </c>
      <c r="Y69" s="36">
        <v>0</v>
      </c>
      <c r="Z69" s="36"/>
      <c r="AA69" s="36"/>
    </row>
    <row r="70" spans="1:27" s="17" customFormat="1">
      <c r="A70" s="34">
        <v>310030</v>
      </c>
      <c r="B70" s="35" t="s">
        <v>163</v>
      </c>
      <c r="C70" s="35">
        <v>31003</v>
      </c>
      <c r="D70" s="17">
        <v>0</v>
      </c>
      <c r="E70" s="17">
        <v>3388</v>
      </c>
      <c r="F70" s="17">
        <v>225</v>
      </c>
      <c r="G70" s="17">
        <v>41</v>
      </c>
      <c r="H70" s="17">
        <v>34</v>
      </c>
      <c r="I70" s="17">
        <v>0</v>
      </c>
      <c r="J70" s="17">
        <v>0</v>
      </c>
      <c r="K70" s="17">
        <v>206</v>
      </c>
      <c r="L70" s="17">
        <v>0</v>
      </c>
      <c r="M70" s="17">
        <v>0</v>
      </c>
      <c r="N70" s="17">
        <v>500</v>
      </c>
      <c r="O70" s="17">
        <v>0</v>
      </c>
      <c r="P70" s="17">
        <v>0</v>
      </c>
      <c r="Q70" s="17">
        <v>0</v>
      </c>
      <c r="R70" s="17">
        <v>0</v>
      </c>
      <c r="S70" s="17">
        <v>0</v>
      </c>
      <c r="T70" s="36">
        <v>0</v>
      </c>
      <c r="U70" s="17">
        <v>0</v>
      </c>
      <c r="V70" s="36">
        <v>0</v>
      </c>
      <c r="W70" s="17">
        <v>0</v>
      </c>
      <c r="X70" s="36">
        <v>0</v>
      </c>
      <c r="Y70" s="36">
        <v>0</v>
      </c>
      <c r="Z70" s="36"/>
      <c r="AA70" s="36"/>
    </row>
    <row r="71" spans="1:27" s="17" customFormat="1">
      <c r="A71" s="34">
        <v>310031</v>
      </c>
      <c r="B71" s="35" t="s">
        <v>163</v>
      </c>
      <c r="C71" s="35">
        <v>31003</v>
      </c>
      <c r="D71" s="17">
        <v>1</v>
      </c>
      <c r="E71" s="17">
        <v>4065</v>
      </c>
      <c r="F71" s="17">
        <v>270</v>
      </c>
      <c r="G71" s="17">
        <v>49</v>
      </c>
      <c r="H71" s="17">
        <v>40</v>
      </c>
      <c r="I71" s="17">
        <v>0</v>
      </c>
      <c r="J71" s="17">
        <v>0</v>
      </c>
      <c r="K71" s="17">
        <v>247</v>
      </c>
      <c r="L71" s="17">
        <v>0</v>
      </c>
      <c r="M71" s="17">
        <v>0</v>
      </c>
      <c r="N71" s="17">
        <v>500</v>
      </c>
      <c r="O71" s="17">
        <v>0</v>
      </c>
      <c r="P71" s="17">
        <v>0</v>
      </c>
      <c r="Q71" s="17">
        <v>0</v>
      </c>
      <c r="R71" s="17">
        <v>0</v>
      </c>
      <c r="S71" s="17">
        <v>0</v>
      </c>
      <c r="T71" s="36">
        <v>0</v>
      </c>
      <c r="U71" s="17">
        <v>0</v>
      </c>
      <c r="V71" s="36">
        <v>0</v>
      </c>
      <c r="W71" s="17">
        <v>0</v>
      </c>
      <c r="X71" s="36">
        <v>0</v>
      </c>
      <c r="Y71" s="36">
        <v>0</v>
      </c>
      <c r="Z71" s="36"/>
      <c r="AA71" s="36"/>
    </row>
    <row r="72" spans="1:27" s="17" customFormat="1">
      <c r="A72" s="34">
        <v>310032</v>
      </c>
      <c r="B72" s="35" t="s">
        <v>163</v>
      </c>
      <c r="C72" s="35">
        <v>31003</v>
      </c>
      <c r="D72" s="17">
        <v>2</v>
      </c>
      <c r="E72" s="17">
        <v>4878</v>
      </c>
      <c r="F72" s="17">
        <v>324</v>
      </c>
      <c r="G72" s="17">
        <v>59</v>
      </c>
      <c r="H72" s="17">
        <v>48</v>
      </c>
      <c r="I72" s="17">
        <v>0</v>
      </c>
      <c r="J72" s="17">
        <v>0</v>
      </c>
      <c r="K72" s="17">
        <v>296</v>
      </c>
      <c r="L72" s="17">
        <v>0</v>
      </c>
      <c r="M72" s="17">
        <v>0</v>
      </c>
      <c r="N72" s="17">
        <v>500</v>
      </c>
      <c r="O72" s="17">
        <v>0</v>
      </c>
      <c r="P72" s="17">
        <v>0</v>
      </c>
      <c r="Q72" s="17">
        <v>0</v>
      </c>
      <c r="R72" s="17">
        <v>0</v>
      </c>
      <c r="S72" s="17">
        <v>0</v>
      </c>
      <c r="T72" s="36">
        <v>0</v>
      </c>
      <c r="U72" s="17">
        <v>0</v>
      </c>
      <c r="V72" s="36">
        <v>0</v>
      </c>
      <c r="W72" s="17">
        <v>0</v>
      </c>
      <c r="X72" s="36">
        <v>0</v>
      </c>
      <c r="Y72" s="36">
        <v>0</v>
      </c>
      <c r="Z72" s="36"/>
      <c r="AA72" s="36"/>
    </row>
    <row r="73" spans="1:27" s="17" customFormat="1">
      <c r="A73" s="34">
        <v>310033</v>
      </c>
      <c r="B73" s="35" t="s">
        <v>163</v>
      </c>
      <c r="C73" s="35">
        <v>31003</v>
      </c>
      <c r="D73" s="17">
        <v>3</v>
      </c>
      <c r="E73" s="17">
        <v>5861</v>
      </c>
      <c r="F73" s="17">
        <v>389</v>
      </c>
      <c r="G73" s="17">
        <v>70</v>
      </c>
      <c r="H73" s="17">
        <v>58</v>
      </c>
      <c r="I73" s="17">
        <v>0</v>
      </c>
      <c r="J73" s="17">
        <v>0</v>
      </c>
      <c r="K73" s="17">
        <v>356</v>
      </c>
      <c r="L73" s="17">
        <v>0</v>
      </c>
      <c r="M73" s="17">
        <v>0</v>
      </c>
      <c r="N73" s="17">
        <v>500</v>
      </c>
      <c r="O73" s="17">
        <v>0</v>
      </c>
      <c r="P73" s="17">
        <v>0</v>
      </c>
      <c r="Q73" s="17">
        <v>0</v>
      </c>
      <c r="R73" s="17">
        <v>0</v>
      </c>
      <c r="S73" s="17">
        <v>0</v>
      </c>
      <c r="T73" s="36">
        <v>0</v>
      </c>
      <c r="U73" s="17">
        <v>0</v>
      </c>
      <c r="V73" s="36">
        <v>0</v>
      </c>
      <c r="W73" s="17">
        <v>0</v>
      </c>
      <c r="X73" s="36">
        <v>0</v>
      </c>
      <c r="Y73" s="36">
        <v>0</v>
      </c>
      <c r="Z73" s="36"/>
      <c r="AA73" s="36"/>
    </row>
    <row r="74" spans="1:27" s="17" customFormat="1">
      <c r="A74" s="34">
        <v>310034</v>
      </c>
      <c r="B74" s="35" t="s">
        <v>163</v>
      </c>
      <c r="C74" s="35">
        <v>31003</v>
      </c>
      <c r="D74" s="17">
        <v>4</v>
      </c>
      <c r="E74" s="17">
        <v>7047</v>
      </c>
      <c r="F74" s="17">
        <v>468</v>
      </c>
      <c r="G74" s="17">
        <v>85</v>
      </c>
      <c r="H74" s="17">
        <v>70</v>
      </c>
      <c r="I74" s="17">
        <v>0</v>
      </c>
      <c r="J74" s="17">
        <v>0</v>
      </c>
      <c r="K74" s="17">
        <v>428</v>
      </c>
      <c r="L74" s="17">
        <v>0</v>
      </c>
      <c r="M74" s="17">
        <v>0</v>
      </c>
      <c r="N74" s="17">
        <v>500</v>
      </c>
      <c r="O74" s="17">
        <v>0</v>
      </c>
      <c r="P74" s="17">
        <v>0</v>
      </c>
      <c r="Q74" s="17">
        <v>0</v>
      </c>
      <c r="R74" s="17">
        <v>0</v>
      </c>
      <c r="S74" s="17">
        <v>0</v>
      </c>
      <c r="T74" s="36">
        <v>0</v>
      </c>
      <c r="U74" s="17">
        <v>0</v>
      </c>
      <c r="V74" s="36">
        <v>0</v>
      </c>
      <c r="W74" s="17">
        <v>0</v>
      </c>
      <c r="X74" s="36">
        <v>0</v>
      </c>
      <c r="Y74" s="36">
        <v>0</v>
      </c>
      <c r="Z74" s="36"/>
      <c r="AA74" s="36"/>
    </row>
    <row r="75" spans="1:27" s="17" customFormat="1">
      <c r="A75" s="34">
        <v>310035</v>
      </c>
      <c r="B75" s="35" t="s">
        <v>163</v>
      </c>
      <c r="C75" s="35">
        <v>31003</v>
      </c>
      <c r="D75" s="17">
        <v>5</v>
      </c>
      <c r="E75" s="17">
        <v>8470</v>
      </c>
      <c r="F75" s="17">
        <v>562</v>
      </c>
      <c r="G75" s="17">
        <v>102</v>
      </c>
      <c r="H75" s="17">
        <v>85</v>
      </c>
      <c r="I75" s="17">
        <v>0</v>
      </c>
      <c r="J75" s="17">
        <v>0</v>
      </c>
      <c r="K75" s="17">
        <v>515</v>
      </c>
      <c r="L75" s="17">
        <v>0</v>
      </c>
      <c r="M75" s="17">
        <v>0</v>
      </c>
      <c r="N75" s="17">
        <v>500</v>
      </c>
      <c r="O75" s="17">
        <v>0</v>
      </c>
      <c r="P75" s="17">
        <v>0</v>
      </c>
      <c r="Q75" s="17">
        <v>0</v>
      </c>
      <c r="R75" s="17">
        <v>0</v>
      </c>
      <c r="S75" s="17">
        <v>0</v>
      </c>
      <c r="T75" s="36">
        <v>0</v>
      </c>
      <c r="U75" s="17">
        <v>0</v>
      </c>
      <c r="V75" s="36">
        <v>0</v>
      </c>
      <c r="W75" s="17">
        <v>0</v>
      </c>
      <c r="X75" s="36">
        <v>0</v>
      </c>
      <c r="Y75" s="36">
        <v>0</v>
      </c>
      <c r="Z75" s="36"/>
      <c r="AA75" s="36"/>
    </row>
    <row r="76" spans="1:27" s="17" customFormat="1">
      <c r="A76" s="34">
        <v>310036</v>
      </c>
      <c r="B76" s="35" t="s">
        <v>163</v>
      </c>
      <c r="C76" s="35">
        <v>31003</v>
      </c>
      <c r="D76" s="17">
        <v>6</v>
      </c>
      <c r="E76" s="17">
        <v>10164</v>
      </c>
      <c r="F76" s="17">
        <v>675</v>
      </c>
      <c r="G76" s="17">
        <v>123</v>
      </c>
      <c r="H76" s="17">
        <v>102</v>
      </c>
      <c r="I76" s="17">
        <v>0</v>
      </c>
      <c r="J76" s="17">
        <v>0</v>
      </c>
      <c r="K76" s="17">
        <v>618</v>
      </c>
      <c r="L76" s="17">
        <v>0</v>
      </c>
      <c r="M76" s="17">
        <v>0</v>
      </c>
      <c r="N76" s="17">
        <v>500</v>
      </c>
      <c r="O76" s="17">
        <v>0</v>
      </c>
      <c r="P76" s="17">
        <v>0</v>
      </c>
      <c r="Q76" s="17">
        <v>0</v>
      </c>
      <c r="R76" s="17">
        <v>0</v>
      </c>
      <c r="S76" s="17">
        <v>0</v>
      </c>
      <c r="T76" s="36">
        <v>0</v>
      </c>
      <c r="U76" s="17">
        <v>0</v>
      </c>
      <c r="V76" s="36">
        <v>0</v>
      </c>
      <c r="W76" s="17">
        <v>0</v>
      </c>
      <c r="X76" s="36">
        <v>0</v>
      </c>
      <c r="Y76" s="36">
        <v>0</v>
      </c>
      <c r="Z76" s="36"/>
      <c r="AA76" s="36"/>
    </row>
    <row r="77" spans="1:27" s="17" customFormat="1">
      <c r="A77" s="34">
        <v>220041</v>
      </c>
      <c r="B77" s="35" t="s">
        <v>164</v>
      </c>
      <c r="C77" s="35">
        <v>22004</v>
      </c>
      <c r="D77" s="17">
        <v>1</v>
      </c>
      <c r="E77" s="17">
        <v>4065</v>
      </c>
      <c r="F77" s="17">
        <v>270</v>
      </c>
      <c r="G77" s="17">
        <v>49</v>
      </c>
      <c r="H77" s="17">
        <v>40</v>
      </c>
      <c r="I77" s="17">
        <v>0</v>
      </c>
      <c r="J77" s="17">
        <v>0</v>
      </c>
      <c r="K77" s="17">
        <v>247</v>
      </c>
      <c r="L77" s="17">
        <v>0</v>
      </c>
      <c r="M77" s="17">
        <v>0</v>
      </c>
      <c r="N77" s="17">
        <v>500</v>
      </c>
      <c r="O77" s="17">
        <v>0</v>
      </c>
      <c r="P77" s="17">
        <v>0</v>
      </c>
      <c r="Q77" s="17">
        <v>0</v>
      </c>
      <c r="R77" s="17">
        <v>0</v>
      </c>
      <c r="S77" s="17">
        <v>0</v>
      </c>
      <c r="T77" s="36">
        <v>0</v>
      </c>
      <c r="U77" s="17">
        <v>0</v>
      </c>
      <c r="V77" s="36">
        <v>0</v>
      </c>
      <c r="W77" s="17">
        <v>0</v>
      </c>
      <c r="X77" s="36">
        <v>0</v>
      </c>
      <c r="Y77" s="36">
        <v>0</v>
      </c>
      <c r="Z77" s="36"/>
      <c r="AA77" s="36"/>
    </row>
    <row r="78" spans="1:27" s="17" customFormat="1">
      <c r="A78" s="34">
        <v>220042</v>
      </c>
      <c r="B78" s="35" t="s">
        <v>164</v>
      </c>
      <c r="C78" s="35">
        <v>22004</v>
      </c>
      <c r="D78" s="17">
        <v>2</v>
      </c>
      <c r="E78" s="17">
        <v>4878</v>
      </c>
      <c r="F78" s="17">
        <v>324</v>
      </c>
      <c r="G78" s="17">
        <v>59</v>
      </c>
      <c r="H78" s="17">
        <v>48</v>
      </c>
      <c r="I78" s="17">
        <v>0</v>
      </c>
      <c r="J78" s="17">
        <v>0</v>
      </c>
      <c r="K78" s="17">
        <v>296</v>
      </c>
      <c r="L78" s="17">
        <v>0</v>
      </c>
      <c r="M78" s="17">
        <v>0</v>
      </c>
      <c r="N78" s="17">
        <v>500</v>
      </c>
      <c r="O78" s="17">
        <v>0</v>
      </c>
      <c r="P78" s="17">
        <v>0</v>
      </c>
      <c r="Q78" s="17">
        <v>0</v>
      </c>
      <c r="R78" s="17">
        <v>0</v>
      </c>
      <c r="S78" s="17">
        <v>0</v>
      </c>
      <c r="T78" s="36">
        <v>0</v>
      </c>
      <c r="U78" s="17">
        <v>0</v>
      </c>
      <c r="V78" s="36">
        <v>0</v>
      </c>
      <c r="W78" s="17">
        <v>0</v>
      </c>
      <c r="X78" s="36">
        <v>0</v>
      </c>
      <c r="Y78" s="36">
        <v>0</v>
      </c>
      <c r="Z78" s="36"/>
      <c r="AA78" s="36"/>
    </row>
    <row r="79" spans="1:27" s="17" customFormat="1">
      <c r="A79" s="34">
        <v>220043</v>
      </c>
      <c r="B79" s="35" t="s">
        <v>164</v>
      </c>
      <c r="C79" s="35">
        <v>22004</v>
      </c>
      <c r="D79" s="17">
        <v>3</v>
      </c>
      <c r="E79" s="17">
        <v>5861</v>
      </c>
      <c r="F79" s="17">
        <v>389</v>
      </c>
      <c r="G79" s="17">
        <v>70</v>
      </c>
      <c r="H79" s="17">
        <v>58</v>
      </c>
      <c r="I79" s="17">
        <v>0</v>
      </c>
      <c r="J79" s="17">
        <v>0</v>
      </c>
      <c r="K79" s="17">
        <v>356</v>
      </c>
      <c r="L79" s="17">
        <v>0</v>
      </c>
      <c r="M79" s="17">
        <v>0</v>
      </c>
      <c r="N79" s="17">
        <v>500</v>
      </c>
      <c r="O79" s="17">
        <v>0</v>
      </c>
      <c r="P79" s="17">
        <v>0</v>
      </c>
      <c r="Q79" s="17">
        <v>0</v>
      </c>
      <c r="R79" s="17">
        <v>0</v>
      </c>
      <c r="S79" s="17">
        <v>0</v>
      </c>
      <c r="T79" s="36">
        <v>0</v>
      </c>
      <c r="U79" s="17">
        <v>0</v>
      </c>
      <c r="V79" s="36">
        <v>0</v>
      </c>
      <c r="W79" s="17">
        <v>0</v>
      </c>
      <c r="X79" s="36">
        <v>0</v>
      </c>
      <c r="Y79" s="36">
        <v>0</v>
      </c>
      <c r="Z79" s="36"/>
      <c r="AA79" s="36"/>
    </row>
    <row r="80" spans="1:27" s="17" customFormat="1">
      <c r="A80" s="34">
        <v>220044</v>
      </c>
      <c r="B80" s="35" t="s">
        <v>164</v>
      </c>
      <c r="C80" s="35">
        <v>22004</v>
      </c>
      <c r="D80" s="17">
        <v>4</v>
      </c>
      <c r="E80" s="17">
        <v>7047</v>
      </c>
      <c r="F80" s="17">
        <v>468</v>
      </c>
      <c r="G80" s="17">
        <v>85</v>
      </c>
      <c r="H80" s="17">
        <v>70</v>
      </c>
      <c r="I80" s="17">
        <v>0</v>
      </c>
      <c r="J80" s="17">
        <v>0</v>
      </c>
      <c r="K80" s="17">
        <v>428</v>
      </c>
      <c r="L80" s="17">
        <v>0</v>
      </c>
      <c r="M80" s="17">
        <v>0</v>
      </c>
      <c r="N80" s="17">
        <v>500</v>
      </c>
      <c r="O80" s="17">
        <v>0</v>
      </c>
      <c r="P80" s="17">
        <v>0</v>
      </c>
      <c r="Q80" s="17">
        <v>0</v>
      </c>
      <c r="R80" s="17">
        <v>0</v>
      </c>
      <c r="S80" s="17">
        <v>0</v>
      </c>
      <c r="T80" s="36">
        <v>0</v>
      </c>
      <c r="U80" s="17">
        <v>0</v>
      </c>
      <c r="V80" s="36">
        <v>0</v>
      </c>
      <c r="W80" s="17">
        <v>0</v>
      </c>
      <c r="X80" s="36">
        <v>0</v>
      </c>
      <c r="Y80" s="36">
        <v>0</v>
      </c>
      <c r="Z80" s="36"/>
      <c r="AA80" s="36"/>
    </row>
    <row r="81" spans="1:27" s="17" customFormat="1">
      <c r="A81" s="34">
        <v>220045</v>
      </c>
      <c r="B81" s="35" t="s">
        <v>164</v>
      </c>
      <c r="C81" s="35">
        <v>22004</v>
      </c>
      <c r="D81" s="17">
        <v>5</v>
      </c>
      <c r="E81" s="17">
        <v>8470</v>
      </c>
      <c r="F81" s="17">
        <v>562</v>
      </c>
      <c r="G81" s="17">
        <v>102</v>
      </c>
      <c r="H81" s="17">
        <v>85</v>
      </c>
      <c r="I81" s="17">
        <v>0</v>
      </c>
      <c r="J81" s="17">
        <v>0</v>
      </c>
      <c r="K81" s="17">
        <v>515</v>
      </c>
      <c r="L81" s="17">
        <v>0</v>
      </c>
      <c r="M81" s="17">
        <v>0</v>
      </c>
      <c r="N81" s="17">
        <v>500</v>
      </c>
      <c r="O81" s="17">
        <v>0</v>
      </c>
      <c r="P81" s="17">
        <v>0</v>
      </c>
      <c r="Q81" s="17">
        <v>0</v>
      </c>
      <c r="R81" s="17">
        <v>0</v>
      </c>
      <c r="S81" s="17">
        <v>0</v>
      </c>
      <c r="T81" s="36">
        <v>0</v>
      </c>
      <c r="U81" s="17">
        <v>0</v>
      </c>
      <c r="V81" s="36">
        <v>0</v>
      </c>
      <c r="W81" s="17">
        <v>0</v>
      </c>
      <c r="X81" s="36">
        <v>0</v>
      </c>
      <c r="Y81" s="36">
        <v>0</v>
      </c>
      <c r="Z81" s="36"/>
      <c r="AA81" s="36"/>
    </row>
    <row r="82" spans="1:27" s="17" customFormat="1">
      <c r="A82" s="34">
        <v>220046</v>
      </c>
      <c r="B82" s="35" t="s">
        <v>164</v>
      </c>
      <c r="C82" s="35">
        <v>22004</v>
      </c>
      <c r="D82" s="17">
        <v>6</v>
      </c>
      <c r="E82" s="17">
        <v>10164</v>
      </c>
      <c r="F82" s="17">
        <v>675</v>
      </c>
      <c r="G82" s="17">
        <v>123</v>
      </c>
      <c r="H82" s="17">
        <v>102</v>
      </c>
      <c r="I82" s="17">
        <v>0</v>
      </c>
      <c r="J82" s="17">
        <v>0</v>
      </c>
      <c r="K82" s="17">
        <v>618</v>
      </c>
      <c r="L82" s="17">
        <v>0</v>
      </c>
      <c r="M82" s="17">
        <v>0</v>
      </c>
      <c r="N82" s="17">
        <v>500</v>
      </c>
      <c r="O82" s="17">
        <v>0</v>
      </c>
      <c r="P82" s="17">
        <v>0</v>
      </c>
      <c r="Q82" s="17">
        <v>0</v>
      </c>
      <c r="R82" s="17">
        <v>0</v>
      </c>
      <c r="S82" s="17">
        <v>0</v>
      </c>
      <c r="T82" s="36">
        <v>0</v>
      </c>
      <c r="U82" s="17">
        <v>0</v>
      </c>
      <c r="V82" s="36">
        <v>0</v>
      </c>
      <c r="W82" s="17">
        <v>0</v>
      </c>
      <c r="X82" s="36">
        <v>0</v>
      </c>
      <c r="Y82" s="36">
        <v>0</v>
      </c>
      <c r="Z82" s="36"/>
      <c r="AA82" s="36"/>
    </row>
    <row r="83" spans="1:27" s="17" customFormat="1">
      <c r="A83" s="34">
        <v>240050</v>
      </c>
      <c r="B83" s="35" t="s">
        <v>165</v>
      </c>
      <c r="C83" s="35">
        <v>24005</v>
      </c>
      <c r="D83" s="17">
        <v>0</v>
      </c>
      <c r="E83" s="17">
        <v>3388</v>
      </c>
      <c r="F83" s="17">
        <v>225</v>
      </c>
      <c r="G83" s="17">
        <v>41</v>
      </c>
      <c r="H83" s="17">
        <v>34</v>
      </c>
      <c r="I83" s="17">
        <v>0</v>
      </c>
      <c r="J83" s="17">
        <v>0</v>
      </c>
      <c r="K83" s="17">
        <v>206</v>
      </c>
      <c r="L83" s="17">
        <v>0</v>
      </c>
      <c r="M83" s="17">
        <v>0</v>
      </c>
      <c r="N83" s="17">
        <v>500</v>
      </c>
      <c r="O83" s="17">
        <v>0</v>
      </c>
      <c r="P83" s="17">
        <v>0</v>
      </c>
      <c r="Q83" s="17">
        <v>0</v>
      </c>
      <c r="R83" s="17">
        <v>0</v>
      </c>
      <c r="S83" s="17">
        <v>0</v>
      </c>
      <c r="T83" s="36">
        <v>0</v>
      </c>
      <c r="U83" s="17">
        <v>0</v>
      </c>
      <c r="V83" s="36">
        <v>0</v>
      </c>
      <c r="W83" s="17">
        <v>0</v>
      </c>
      <c r="X83" s="36">
        <v>0</v>
      </c>
      <c r="Y83" s="36">
        <v>0</v>
      </c>
      <c r="Z83" s="36"/>
      <c r="AA83" s="36"/>
    </row>
    <row r="84" spans="1:27" s="17" customFormat="1">
      <c r="A84" s="34">
        <v>240051</v>
      </c>
      <c r="B84" s="35" t="s">
        <v>165</v>
      </c>
      <c r="C84" s="35">
        <v>24005</v>
      </c>
      <c r="D84" s="17">
        <v>1</v>
      </c>
      <c r="E84" s="17">
        <v>4065</v>
      </c>
      <c r="F84" s="17">
        <v>270</v>
      </c>
      <c r="G84" s="17">
        <v>49</v>
      </c>
      <c r="H84" s="17">
        <v>40</v>
      </c>
      <c r="I84" s="17">
        <v>0</v>
      </c>
      <c r="J84" s="17">
        <v>0</v>
      </c>
      <c r="K84" s="17">
        <v>247</v>
      </c>
      <c r="L84" s="17">
        <v>0</v>
      </c>
      <c r="M84" s="17">
        <v>0</v>
      </c>
      <c r="N84" s="17">
        <v>500</v>
      </c>
      <c r="O84" s="17">
        <v>0</v>
      </c>
      <c r="P84" s="17">
        <v>0</v>
      </c>
      <c r="Q84" s="17">
        <v>0</v>
      </c>
      <c r="R84" s="17">
        <v>0</v>
      </c>
      <c r="S84" s="17">
        <v>0</v>
      </c>
      <c r="T84" s="36">
        <v>0</v>
      </c>
      <c r="U84" s="17">
        <v>0</v>
      </c>
      <c r="V84" s="36">
        <v>0</v>
      </c>
      <c r="W84" s="17">
        <v>0</v>
      </c>
      <c r="X84" s="36">
        <v>0</v>
      </c>
      <c r="Y84" s="36">
        <v>0</v>
      </c>
      <c r="Z84" s="36"/>
      <c r="AA84" s="36"/>
    </row>
    <row r="85" spans="1:27" s="17" customFormat="1">
      <c r="A85" s="34">
        <v>240052</v>
      </c>
      <c r="B85" s="35" t="s">
        <v>165</v>
      </c>
      <c r="C85" s="35">
        <v>24005</v>
      </c>
      <c r="D85" s="17">
        <v>2</v>
      </c>
      <c r="E85" s="17">
        <v>4878</v>
      </c>
      <c r="F85" s="17">
        <v>324</v>
      </c>
      <c r="G85" s="17">
        <v>59</v>
      </c>
      <c r="H85" s="17">
        <v>48</v>
      </c>
      <c r="I85" s="17">
        <v>0</v>
      </c>
      <c r="J85" s="17">
        <v>0</v>
      </c>
      <c r="K85" s="17">
        <v>296</v>
      </c>
      <c r="L85" s="17">
        <v>0</v>
      </c>
      <c r="M85" s="17">
        <v>0</v>
      </c>
      <c r="N85" s="17">
        <v>500</v>
      </c>
      <c r="O85" s="17">
        <v>0</v>
      </c>
      <c r="P85" s="17">
        <v>0</v>
      </c>
      <c r="Q85" s="17">
        <v>0</v>
      </c>
      <c r="R85" s="17">
        <v>0</v>
      </c>
      <c r="S85" s="17">
        <v>0</v>
      </c>
      <c r="T85" s="36">
        <v>0</v>
      </c>
      <c r="U85" s="17">
        <v>0</v>
      </c>
      <c r="V85" s="36">
        <v>0</v>
      </c>
      <c r="W85" s="17">
        <v>0</v>
      </c>
      <c r="X85" s="36">
        <v>0</v>
      </c>
      <c r="Y85" s="36">
        <v>0</v>
      </c>
      <c r="Z85" s="36"/>
      <c r="AA85" s="36"/>
    </row>
    <row r="86" spans="1:27" s="17" customFormat="1">
      <c r="A86" s="34">
        <v>240053</v>
      </c>
      <c r="B86" s="35" t="s">
        <v>165</v>
      </c>
      <c r="C86" s="35">
        <v>24005</v>
      </c>
      <c r="D86" s="17">
        <v>3</v>
      </c>
      <c r="E86" s="17">
        <v>5861</v>
      </c>
      <c r="F86" s="17">
        <v>389</v>
      </c>
      <c r="G86" s="17">
        <v>70</v>
      </c>
      <c r="H86" s="17">
        <v>58</v>
      </c>
      <c r="I86" s="17">
        <v>0</v>
      </c>
      <c r="J86" s="17">
        <v>0</v>
      </c>
      <c r="K86" s="17">
        <v>356</v>
      </c>
      <c r="L86" s="17">
        <v>0</v>
      </c>
      <c r="M86" s="17">
        <v>0</v>
      </c>
      <c r="N86" s="17">
        <v>500</v>
      </c>
      <c r="O86" s="17">
        <v>0</v>
      </c>
      <c r="P86" s="17">
        <v>0</v>
      </c>
      <c r="Q86" s="17">
        <v>0</v>
      </c>
      <c r="R86" s="17">
        <v>0</v>
      </c>
      <c r="S86" s="17">
        <v>0</v>
      </c>
      <c r="T86" s="36">
        <v>0</v>
      </c>
      <c r="U86" s="17">
        <v>0</v>
      </c>
      <c r="V86" s="36">
        <v>0</v>
      </c>
      <c r="W86" s="17">
        <v>0</v>
      </c>
      <c r="X86" s="36">
        <v>0</v>
      </c>
      <c r="Y86" s="36">
        <v>0</v>
      </c>
      <c r="Z86" s="36"/>
      <c r="AA86" s="36"/>
    </row>
    <row r="87" spans="1:27" s="17" customFormat="1">
      <c r="A87" s="34">
        <v>240054</v>
      </c>
      <c r="B87" s="35" t="s">
        <v>165</v>
      </c>
      <c r="C87" s="35">
        <v>24005</v>
      </c>
      <c r="D87" s="17">
        <v>4</v>
      </c>
      <c r="E87" s="17">
        <v>7047</v>
      </c>
      <c r="F87" s="17">
        <v>468</v>
      </c>
      <c r="G87" s="17">
        <v>85</v>
      </c>
      <c r="H87" s="17">
        <v>70</v>
      </c>
      <c r="I87" s="17">
        <v>0</v>
      </c>
      <c r="J87" s="17">
        <v>0</v>
      </c>
      <c r="K87" s="17">
        <v>428</v>
      </c>
      <c r="L87" s="17">
        <v>0</v>
      </c>
      <c r="M87" s="17">
        <v>0</v>
      </c>
      <c r="N87" s="17">
        <v>500</v>
      </c>
      <c r="O87" s="17">
        <v>0</v>
      </c>
      <c r="P87" s="17">
        <v>0</v>
      </c>
      <c r="Q87" s="17">
        <v>0</v>
      </c>
      <c r="R87" s="17">
        <v>0</v>
      </c>
      <c r="S87" s="17">
        <v>0</v>
      </c>
      <c r="T87" s="36">
        <v>0</v>
      </c>
      <c r="U87" s="17">
        <v>0</v>
      </c>
      <c r="V87" s="36">
        <v>0</v>
      </c>
      <c r="W87" s="17">
        <v>0</v>
      </c>
      <c r="X87" s="36">
        <v>0</v>
      </c>
      <c r="Y87" s="36">
        <v>0</v>
      </c>
      <c r="Z87" s="36"/>
      <c r="AA87" s="36"/>
    </row>
    <row r="88" spans="1:27" s="17" customFormat="1">
      <c r="A88" s="34">
        <v>240055</v>
      </c>
      <c r="B88" s="35" t="s">
        <v>165</v>
      </c>
      <c r="C88" s="35">
        <v>24005</v>
      </c>
      <c r="D88" s="17">
        <v>5</v>
      </c>
      <c r="E88" s="17">
        <v>8470</v>
      </c>
      <c r="F88" s="17">
        <v>562</v>
      </c>
      <c r="G88" s="17">
        <v>102</v>
      </c>
      <c r="H88" s="17">
        <v>85</v>
      </c>
      <c r="I88" s="17">
        <v>0</v>
      </c>
      <c r="J88" s="17">
        <v>0</v>
      </c>
      <c r="K88" s="17">
        <v>515</v>
      </c>
      <c r="L88" s="17">
        <v>0</v>
      </c>
      <c r="M88" s="17">
        <v>0</v>
      </c>
      <c r="N88" s="17">
        <v>500</v>
      </c>
      <c r="O88" s="17">
        <v>0</v>
      </c>
      <c r="P88" s="17">
        <v>0</v>
      </c>
      <c r="Q88" s="17">
        <v>0</v>
      </c>
      <c r="R88" s="17">
        <v>0</v>
      </c>
      <c r="S88" s="17">
        <v>0</v>
      </c>
      <c r="T88" s="36">
        <v>0</v>
      </c>
      <c r="U88" s="17">
        <v>0</v>
      </c>
      <c r="V88" s="36">
        <v>0</v>
      </c>
      <c r="W88" s="17">
        <v>0</v>
      </c>
      <c r="X88" s="36">
        <v>0</v>
      </c>
      <c r="Y88" s="36">
        <v>0</v>
      </c>
      <c r="Z88" s="36"/>
      <c r="AA88" s="36"/>
    </row>
    <row r="89" spans="1:27" s="17" customFormat="1">
      <c r="A89" s="34">
        <v>240056</v>
      </c>
      <c r="B89" s="35" t="s">
        <v>165</v>
      </c>
      <c r="C89" s="35">
        <v>24005</v>
      </c>
      <c r="D89" s="17">
        <v>6</v>
      </c>
      <c r="E89" s="17">
        <v>10164</v>
      </c>
      <c r="F89" s="17">
        <v>675</v>
      </c>
      <c r="G89" s="17">
        <v>123</v>
      </c>
      <c r="H89" s="17">
        <v>102</v>
      </c>
      <c r="I89" s="17">
        <v>0</v>
      </c>
      <c r="J89" s="17">
        <v>0</v>
      </c>
      <c r="K89" s="17">
        <v>618</v>
      </c>
      <c r="L89" s="17">
        <v>0</v>
      </c>
      <c r="M89" s="17">
        <v>0</v>
      </c>
      <c r="N89" s="17">
        <v>500</v>
      </c>
      <c r="O89" s="17">
        <v>0</v>
      </c>
      <c r="P89" s="17">
        <v>0</v>
      </c>
      <c r="Q89" s="17">
        <v>0</v>
      </c>
      <c r="R89" s="17">
        <v>0</v>
      </c>
      <c r="S89" s="17">
        <v>0</v>
      </c>
      <c r="T89" s="36">
        <v>0</v>
      </c>
      <c r="U89" s="17">
        <v>0</v>
      </c>
      <c r="V89" s="36">
        <v>0</v>
      </c>
      <c r="W89" s="17">
        <v>0</v>
      </c>
      <c r="X89" s="36">
        <v>0</v>
      </c>
      <c r="Y89" s="36">
        <v>0</v>
      </c>
      <c r="Z89" s="36"/>
      <c r="AA89" s="36"/>
    </row>
    <row r="91" spans="1:27" s="15" customFormat="1">
      <c r="A91" s="31">
        <v>320010</v>
      </c>
      <c r="B91" s="32" t="s">
        <v>166</v>
      </c>
      <c r="C91" s="32">
        <v>32001</v>
      </c>
      <c r="D91" s="15">
        <v>0</v>
      </c>
      <c r="E91" s="15">
        <v>3193</v>
      </c>
      <c r="F91" s="15">
        <v>424</v>
      </c>
      <c r="G91" s="15">
        <v>69</v>
      </c>
      <c r="H91" s="15">
        <v>84</v>
      </c>
      <c r="I91" s="15">
        <v>0</v>
      </c>
      <c r="J91" s="15">
        <v>0</v>
      </c>
      <c r="K91" s="15">
        <v>186</v>
      </c>
      <c r="L91" s="15">
        <v>0</v>
      </c>
      <c r="M91" s="15">
        <v>0</v>
      </c>
      <c r="N91" s="15">
        <v>500</v>
      </c>
      <c r="O91" s="15">
        <v>0</v>
      </c>
      <c r="P91" s="15">
        <v>0</v>
      </c>
      <c r="Q91" s="15">
        <v>0</v>
      </c>
      <c r="R91" s="15">
        <v>0</v>
      </c>
      <c r="S91" s="15">
        <v>0</v>
      </c>
      <c r="T91" s="33">
        <v>0</v>
      </c>
      <c r="U91" s="15">
        <v>0</v>
      </c>
      <c r="V91" s="33">
        <v>0</v>
      </c>
      <c r="W91" s="15">
        <v>0</v>
      </c>
      <c r="X91" s="33">
        <v>0</v>
      </c>
      <c r="Y91" s="33">
        <v>0</v>
      </c>
      <c r="Z91" s="33"/>
      <c r="AA91" s="33"/>
    </row>
    <row r="92" spans="1:27" s="15" customFormat="1">
      <c r="A92" s="31">
        <v>320011</v>
      </c>
      <c r="B92" s="32" t="s">
        <v>166</v>
      </c>
      <c r="C92" s="32">
        <v>32001</v>
      </c>
      <c r="D92" s="15">
        <v>1</v>
      </c>
      <c r="E92" s="15">
        <v>3831</v>
      </c>
      <c r="F92" s="15">
        <v>508</v>
      </c>
      <c r="G92" s="15">
        <v>82</v>
      </c>
      <c r="H92" s="15">
        <v>100</v>
      </c>
      <c r="I92" s="15">
        <v>0</v>
      </c>
      <c r="J92" s="15">
        <v>0</v>
      </c>
      <c r="K92" s="15">
        <v>223</v>
      </c>
      <c r="L92" s="15">
        <v>0</v>
      </c>
      <c r="M92" s="15">
        <v>0</v>
      </c>
      <c r="N92" s="15">
        <v>500</v>
      </c>
      <c r="O92" s="15">
        <v>0</v>
      </c>
      <c r="P92" s="15">
        <v>0</v>
      </c>
      <c r="Q92" s="15">
        <v>0</v>
      </c>
      <c r="R92" s="15">
        <v>0</v>
      </c>
      <c r="S92" s="15">
        <v>0</v>
      </c>
      <c r="T92" s="33">
        <v>0</v>
      </c>
      <c r="U92" s="15">
        <v>0</v>
      </c>
      <c r="V92" s="33">
        <v>0</v>
      </c>
      <c r="W92" s="15">
        <v>0</v>
      </c>
      <c r="X92" s="33">
        <v>0</v>
      </c>
      <c r="Y92" s="33">
        <v>0</v>
      </c>
      <c r="Z92" s="33"/>
      <c r="AA92" s="33"/>
    </row>
    <row r="93" spans="1:27" s="15" customFormat="1">
      <c r="A93" s="31">
        <v>320012</v>
      </c>
      <c r="B93" s="32" t="s">
        <v>166</v>
      </c>
      <c r="C93" s="32">
        <v>32001</v>
      </c>
      <c r="D93" s="15">
        <v>2</v>
      </c>
      <c r="E93" s="15">
        <v>4597</v>
      </c>
      <c r="F93" s="15">
        <v>610</v>
      </c>
      <c r="G93" s="15">
        <v>99</v>
      </c>
      <c r="H93" s="15">
        <v>120</v>
      </c>
      <c r="I93" s="15">
        <v>0</v>
      </c>
      <c r="J93" s="15">
        <v>0</v>
      </c>
      <c r="K93" s="15">
        <v>267</v>
      </c>
      <c r="L93" s="15">
        <v>0</v>
      </c>
      <c r="M93" s="15">
        <v>0</v>
      </c>
      <c r="N93" s="15">
        <v>500</v>
      </c>
      <c r="O93" s="15">
        <v>0</v>
      </c>
      <c r="P93" s="15">
        <v>0</v>
      </c>
      <c r="Q93" s="15">
        <v>0</v>
      </c>
      <c r="R93" s="15">
        <v>0</v>
      </c>
      <c r="S93" s="15">
        <v>0</v>
      </c>
      <c r="T93" s="33">
        <v>0</v>
      </c>
      <c r="U93" s="15">
        <v>0</v>
      </c>
      <c r="V93" s="33">
        <v>0</v>
      </c>
      <c r="W93" s="15">
        <v>0</v>
      </c>
      <c r="X93" s="33">
        <v>0</v>
      </c>
      <c r="Y93" s="33">
        <v>0</v>
      </c>
      <c r="Z93" s="33"/>
      <c r="AA93" s="33"/>
    </row>
    <row r="94" spans="1:27" s="15" customFormat="1">
      <c r="A94" s="31">
        <v>320013</v>
      </c>
      <c r="B94" s="32" t="s">
        <v>166</v>
      </c>
      <c r="C94" s="32">
        <v>32001</v>
      </c>
      <c r="D94" s="15">
        <v>3</v>
      </c>
      <c r="E94" s="15">
        <v>5523</v>
      </c>
      <c r="F94" s="15">
        <v>733</v>
      </c>
      <c r="G94" s="15">
        <v>119</v>
      </c>
      <c r="H94" s="15">
        <v>145</v>
      </c>
      <c r="I94" s="15">
        <v>0</v>
      </c>
      <c r="J94" s="15">
        <v>0</v>
      </c>
      <c r="K94" s="15">
        <v>321</v>
      </c>
      <c r="L94" s="15">
        <v>0</v>
      </c>
      <c r="M94" s="15">
        <v>0</v>
      </c>
      <c r="N94" s="15">
        <v>500</v>
      </c>
      <c r="O94" s="15">
        <v>0</v>
      </c>
      <c r="P94" s="15">
        <v>0</v>
      </c>
      <c r="Q94" s="15">
        <v>0</v>
      </c>
      <c r="R94" s="15">
        <v>0</v>
      </c>
      <c r="S94" s="15">
        <v>0</v>
      </c>
      <c r="T94" s="33">
        <v>0</v>
      </c>
      <c r="U94" s="15">
        <v>0</v>
      </c>
      <c r="V94" s="33">
        <v>0</v>
      </c>
      <c r="W94" s="15">
        <v>0</v>
      </c>
      <c r="X94" s="33">
        <v>0</v>
      </c>
      <c r="Y94" s="33">
        <v>0</v>
      </c>
      <c r="Z94" s="33"/>
      <c r="AA94" s="33"/>
    </row>
    <row r="95" spans="1:27" s="15" customFormat="1">
      <c r="A95" s="31">
        <v>320014</v>
      </c>
      <c r="B95" s="32" t="s">
        <v>166</v>
      </c>
      <c r="C95" s="32">
        <v>32001</v>
      </c>
      <c r="D95" s="15">
        <v>4</v>
      </c>
      <c r="E95" s="15">
        <v>6641</v>
      </c>
      <c r="F95" s="15">
        <v>881</v>
      </c>
      <c r="G95" s="15">
        <v>143</v>
      </c>
      <c r="H95" s="15">
        <v>174</v>
      </c>
      <c r="I95" s="15">
        <v>0</v>
      </c>
      <c r="J95" s="15">
        <v>0</v>
      </c>
      <c r="K95" s="15">
        <v>386</v>
      </c>
      <c r="L95" s="15">
        <v>0</v>
      </c>
      <c r="M95" s="15">
        <v>0</v>
      </c>
      <c r="N95" s="15">
        <v>500</v>
      </c>
      <c r="O95" s="15">
        <v>0</v>
      </c>
      <c r="P95" s="15">
        <v>0</v>
      </c>
      <c r="Q95" s="15">
        <v>0</v>
      </c>
      <c r="R95" s="15">
        <v>0</v>
      </c>
      <c r="S95" s="15">
        <v>0</v>
      </c>
      <c r="T95" s="33">
        <v>0</v>
      </c>
      <c r="U95" s="15">
        <v>0</v>
      </c>
      <c r="V95" s="33">
        <v>0</v>
      </c>
      <c r="W95" s="15">
        <v>0</v>
      </c>
      <c r="X95" s="33">
        <v>0</v>
      </c>
      <c r="Y95" s="33">
        <v>0</v>
      </c>
      <c r="Z95" s="33"/>
      <c r="AA95" s="33"/>
    </row>
    <row r="96" spans="1:27" s="15" customFormat="1">
      <c r="A96" s="31">
        <v>320015</v>
      </c>
      <c r="B96" s="32" t="s">
        <v>166</v>
      </c>
      <c r="C96" s="32">
        <v>32001</v>
      </c>
      <c r="D96" s="15">
        <v>5</v>
      </c>
      <c r="E96" s="15">
        <v>7982</v>
      </c>
      <c r="F96" s="15">
        <v>1060</v>
      </c>
      <c r="G96" s="15">
        <v>172</v>
      </c>
      <c r="H96" s="15">
        <v>210</v>
      </c>
      <c r="I96" s="15">
        <v>0</v>
      </c>
      <c r="J96" s="15">
        <v>0</v>
      </c>
      <c r="K96" s="15">
        <v>465</v>
      </c>
      <c r="L96" s="15">
        <v>0</v>
      </c>
      <c r="M96" s="15">
        <v>0</v>
      </c>
      <c r="N96" s="15">
        <v>500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33">
        <v>0</v>
      </c>
      <c r="U96" s="15">
        <v>0</v>
      </c>
      <c r="V96" s="33">
        <v>0</v>
      </c>
      <c r="W96" s="15">
        <v>0</v>
      </c>
      <c r="X96" s="33">
        <v>0</v>
      </c>
      <c r="Y96" s="33">
        <v>0</v>
      </c>
      <c r="Z96" s="33"/>
      <c r="AA96" s="33"/>
    </row>
    <row r="97" spans="1:27" s="15" customFormat="1">
      <c r="A97" s="31">
        <v>320016</v>
      </c>
      <c r="B97" s="32" t="s">
        <v>166</v>
      </c>
      <c r="C97" s="32">
        <v>32001</v>
      </c>
      <c r="D97" s="15">
        <v>6</v>
      </c>
      <c r="E97" s="15">
        <v>9579</v>
      </c>
      <c r="F97" s="15">
        <v>1272</v>
      </c>
      <c r="G97" s="15">
        <v>207</v>
      </c>
      <c r="H97" s="15">
        <v>252</v>
      </c>
      <c r="I97" s="15">
        <v>0</v>
      </c>
      <c r="J97" s="15">
        <v>0</v>
      </c>
      <c r="K97" s="15">
        <v>558</v>
      </c>
      <c r="L97" s="15">
        <v>0</v>
      </c>
      <c r="M97" s="15">
        <v>0</v>
      </c>
      <c r="N97" s="15">
        <v>500</v>
      </c>
      <c r="O97" s="15">
        <v>0</v>
      </c>
      <c r="P97" s="15">
        <v>0</v>
      </c>
      <c r="Q97" s="15">
        <v>0</v>
      </c>
      <c r="R97" s="15">
        <v>0</v>
      </c>
      <c r="S97" s="15">
        <v>0</v>
      </c>
      <c r="T97" s="33">
        <v>0</v>
      </c>
      <c r="U97" s="15">
        <v>0</v>
      </c>
      <c r="V97" s="33">
        <v>0</v>
      </c>
      <c r="W97" s="15">
        <v>0</v>
      </c>
      <c r="X97" s="33">
        <v>0</v>
      </c>
      <c r="Y97" s="33">
        <v>0</v>
      </c>
      <c r="Z97" s="33"/>
      <c r="AA97" s="33"/>
    </row>
    <row r="98" spans="1:27" s="17" customFormat="1">
      <c r="A98" s="34">
        <v>310020</v>
      </c>
      <c r="B98" s="35" t="s">
        <v>167</v>
      </c>
      <c r="C98" s="35">
        <v>31002</v>
      </c>
      <c r="D98" s="17">
        <v>0</v>
      </c>
      <c r="E98" s="17">
        <v>3388</v>
      </c>
      <c r="F98" s="17">
        <v>225</v>
      </c>
      <c r="G98" s="17">
        <v>41</v>
      </c>
      <c r="H98" s="17">
        <v>34</v>
      </c>
      <c r="I98" s="17">
        <v>0</v>
      </c>
      <c r="J98" s="17">
        <v>0</v>
      </c>
      <c r="K98" s="17">
        <v>206</v>
      </c>
      <c r="L98" s="17">
        <v>0</v>
      </c>
      <c r="M98" s="17">
        <v>0</v>
      </c>
      <c r="N98" s="17">
        <v>500</v>
      </c>
      <c r="O98" s="17">
        <v>0</v>
      </c>
      <c r="P98" s="17">
        <v>0</v>
      </c>
      <c r="Q98" s="17">
        <v>0</v>
      </c>
      <c r="R98" s="17">
        <v>0</v>
      </c>
      <c r="S98" s="17">
        <v>0</v>
      </c>
      <c r="T98" s="36">
        <v>0</v>
      </c>
      <c r="U98" s="17">
        <v>0</v>
      </c>
      <c r="V98" s="36">
        <v>0</v>
      </c>
      <c r="W98" s="17">
        <v>0</v>
      </c>
      <c r="X98" s="36">
        <v>0</v>
      </c>
      <c r="Y98" s="36">
        <v>0</v>
      </c>
      <c r="Z98" s="36"/>
      <c r="AA98" s="36"/>
    </row>
    <row r="99" spans="1:27" s="17" customFormat="1">
      <c r="A99" s="34">
        <v>310021</v>
      </c>
      <c r="B99" s="35" t="s">
        <v>167</v>
      </c>
      <c r="C99" s="35">
        <v>31002</v>
      </c>
      <c r="D99" s="17">
        <v>1</v>
      </c>
      <c r="E99" s="17">
        <v>4065</v>
      </c>
      <c r="F99" s="17">
        <v>270</v>
      </c>
      <c r="G99" s="17">
        <v>49</v>
      </c>
      <c r="H99" s="17">
        <v>40</v>
      </c>
      <c r="I99" s="17">
        <v>0</v>
      </c>
      <c r="J99" s="17">
        <v>0</v>
      </c>
      <c r="K99" s="17">
        <v>247</v>
      </c>
      <c r="L99" s="17">
        <v>0</v>
      </c>
      <c r="M99" s="17">
        <v>0</v>
      </c>
      <c r="N99" s="17">
        <v>500</v>
      </c>
      <c r="O99" s="17">
        <v>0</v>
      </c>
      <c r="P99" s="17">
        <v>0</v>
      </c>
      <c r="Q99" s="17">
        <v>0</v>
      </c>
      <c r="R99" s="17">
        <v>0</v>
      </c>
      <c r="S99" s="17">
        <v>0</v>
      </c>
      <c r="T99" s="36">
        <v>0</v>
      </c>
      <c r="U99" s="17">
        <v>0</v>
      </c>
      <c r="V99" s="36">
        <v>0</v>
      </c>
      <c r="W99" s="17">
        <v>0</v>
      </c>
      <c r="X99" s="36">
        <v>0</v>
      </c>
      <c r="Y99" s="36">
        <v>0</v>
      </c>
      <c r="Z99" s="36"/>
      <c r="AA99" s="36"/>
    </row>
    <row r="100" spans="1:27" s="17" customFormat="1">
      <c r="A100" s="34">
        <v>310022</v>
      </c>
      <c r="B100" s="35" t="s">
        <v>167</v>
      </c>
      <c r="C100" s="35">
        <v>31002</v>
      </c>
      <c r="D100" s="17">
        <v>2</v>
      </c>
      <c r="E100" s="17">
        <v>4878</v>
      </c>
      <c r="F100" s="17">
        <v>324</v>
      </c>
      <c r="G100" s="17">
        <v>59</v>
      </c>
      <c r="H100" s="17">
        <v>48</v>
      </c>
      <c r="I100" s="17">
        <v>0</v>
      </c>
      <c r="J100" s="17">
        <v>0</v>
      </c>
      <c r="K100" s="17">
        <v>296</v>
      </c>
      <c r="L100" s="17">
        <v>0</v>
      </c>
      <c r="M100" s="17">
        <v>0</v>
      </c>
      <c r="N100" s="17">
        <v>500</v>
      </c>
      <c r="O100" s="17">
        <v>0</v>
      </c>
      <c r="P100" s="17">
        <v>0</v>
      </c>
      <c r="Q100" s="17">
        <v>0</v>
      </c>
      <c r="R100" s="17">
        <v>0</v>
      </c>
      <c r="S100" s="17">
        <v>0</v>
      </c>
      <c r="T100" s="36">
        <v>0</v>
      </c>
      <c r="U100" s="17">
        <v>0</v>
      </c>
      <c r="V100" s="36">
        <v>0</v>
      </c>
      <c r="W100" s="17">
        <v>0</v>
      </c>
      <c r="X100" s="36">
        <v>0</v>
      </c>
      <c r="Y100" s="36">
        <v>0</v>
      </c>
      <c r="Z100" s="36"/>
      <c r="AA100" s="36"/>
    </row>
    <row r="101" spans="1:27" s="17" customFormat="1">
      <c r="A101" s="34">
        <v>310023</v>
      </c>
      <c r="B101" s="35" t="s">
        <v>167</v>
      </c>
      <c r="C101" s="35">
        <v>31002</v>
      </c>
      <c r="D101" s="17">
        <v>3</v>
      </c>
      <c r="E101" s="17">
        <v>5861</v>
      </c>
      <c r="F101" s="17">
        <v>389</v>
      </c>
      <c r="G101" s="17">
        <v>70</v>
      </c>
      <c r="H101" s="17">
        <v>58</v>
      </c>
      <c r="I101" s="17">
        <v>0</v>
      </c>
      <c r="J101" s="17">
        <v>0</v>
      </c>
      <c r="K101" s="17">
        <v>356</v>
      </c>
      <c r="L101" s="17">
        <v>0</v>
      </c>
      <c r="M101" s="17">
        <v>0</v>
      </c>
      <c r="N101" s="17">
        <v>500</v>
      </c>
      <c r="O101" s="17">
        <v>0</v>
      </c>
      <c r="P101" s="17">
        <v>0</v>
      </c>
      <c r="Q101" s="17">
        <v>0</v>
      </c>
      <c r="R101" s="17">
        <v>0</v>
      </c>
      <c r="S101" s="17">
        <v>0</v>
      </c>
      <c r="T101" s="36">
        <v>0</v>
      </c>
      <c r="U101" s="17">
        <v>0</v>
      </c>
      <c r="V101" s="36">
        <v>0</v>
      </c>
      <c r="W101" s="17">
        <v>0</v>
      </c>
      <c r="X101" s="36">
        <v>0</v>
      </c>
      <c r="Y101" s="36">
        <v>0</v>
      </c>
      <c r="Z101" s="36"/>
      <c r="AA101" s="36"/>
    </row>
    <row r="102" spans="1:27" s="17" customFormat="1">
      <c r="A102" s="34">
        <v>310024</v>
      </c>
      <c r="B102" s="35" t="s">
        <v>167</v>
      </c>
      <c r="C102" s="35">
        <v>31002</v>
      </c>
      <c r="D102" s="17">
        <v>4</v>
      </c>
      <c r="E102" s="17">
        <v>7047</v>
      </c>
      <c r="F102" s="17">
        <v>468</v>
      </c>
      <c r="G102" s="17">
        <v>85</v>
      </c>
      <c r="H102" s="17">
        <v>70</v>
      </c>
      <c r="I102" s="17">
        <v>0</v>
      </c>
      <c r="J102" s="17">
        <v>0</v>
      </c>
      <c r="K102" s="17">
        <v>428</v>
      </c>
      <c r="L102" s="17">
        <v>0</v>
      </c>
      <c r="M102" s="17">
        <v>0</v>
      </c>
      <c r="N102" s="17">
        <v>500</v>
      </c>
      <c r="O102" s="17">
        <v>0</v>
      </c>
      <c r="P102" s="17">
        <v>0</v>
      </c>
      <c r="Q102" s="17">
        <v>0</v>
      </c>
      <c r="R102" s="17">
        <v>0</v>
      </c>
      <c r="S102" s="17">
        <v>0</v>
      </c>
      <c r="T102" s="36">
        <v>0</v>
      </c>
      <c r="U102" s="17">
        <v>0</v>
      </c>
      <c r="V102" s="36">
        <v>0</v>
      </c>
      <c r="W102" s="17">
        <v>0</v>
      </c>
      <c r="X102" s="36">
        <v>0</v>
      </c>
      <c r="Y102" s="36">
        <v>0</v>
      </c>
      <c r="Z102" s="36"/>
      <c r="AA102" s="36"/>
    </row>
    <row r="103" spans="1:27" s="17" customFormat="1">
      <c r="A103" s="34">
        <v>310025</v>
      </c>
      <c r="B103" s="35" t="s">
        <v>167</v>
      </c>
      <c r="C103" s="35">
        <v>31002</v>
      </c>
      <c r="D103" s="17">
        <v>5</v>
      </c>
      <c r="E103" s="17">
        <v>8470</v>
      </c>
      <c r="F103" s="17">
        <v>562</v>
      </c>
      <c r="G103" s="17">
        <v>102</v>
      </c>
      <c r="H103" s="17">
        <v>85</v>
      </c>
      <c r="I103" s="17">
        <v>0</v>
      </c>
      <c r="J103" s="17">
        <v>0</v>
      </c>
      <c r="K103" s="17">
        <v>515</v>
      </c>
      <c r="L103" s="17">
        <v>0</v>
      </c>
      <c r="M103" s="17">
        <v>0</v>
      </c>
      <c r="N103" s="17">
        <v>500</v>
      </c>
      <c r="O103" s="17">
        <v>0</v>
      </c>
      <c r="P103" s="17">
        <v>0</v>
      </c>
      <c r="Q103" s="17">
        <v>0</v>
      </c>
      <c r="R103" s="17">
        <v>0</v>
      </c>
      <c r="S103" s="17">
        <v>0</v>
      </c>
      <c r="T103" s="36">
        <v>0</v>
      </c>
      <c r="U103" s="17">
        <v>0</v>
      </c>
      <c r="V103" s="36">
        <v>0</v>
      </c>
      <c r="W103" s="17">
        <v>0</v>
      </c>
      <c r="X103" s="36">
        <v>0</v>
      </c>
      <c r="Y103" s="36">
        <v>0</v>
      </c>
      <c r="Z103" s="36"/>
      <c r="AA103" s="36"/>
    </row>
    <row r="104" spans="1:27" s="17" customFormat="1">
      <c r="A104" s="34">
        <v>310026</v>
      </c>
      <c r="B104" s="35" t="s">
        <v>167</v>
      </c>
      <c r="C104" s="35">
        <v>31002</v>
      </c>
      <c r="D104" s="17">
        <v>6</v>
      </c>
      <c r="E104" s="17">
        <v>10164</v>
      </c>
      <c r="F104" s="17">
        <v>675</v>
      </c>
      <c r="G104" s="17">
        <v>123</v>
      </c>
      <c r="H104" s="17">
        <v>102</v>
      </c>
      <c r="I104" s="17">
        <v>0</v>
      </c>
      <c r="J104" s="17">
        <v>0</v>
      </c>
      <c r="K104" s="17">
        <v>618</v>
      </c>
      <c r="L104" s="17">
        <v>0</v>
      </c>
      <c r="M104" s="17">
        <v>0</v>
      </c>
      <c r="N104" s="17">
        <v>500</v>
      </c>
      <c r="O104" s="17">
        <v>0</v>
      </c>
      <c r="P104" s="17">
        <v>0</v>
      </c>
      <c r="Q104" s="17">
        <v>0</v>
      </c>
      <c r="R104" s="17">
        <v>0</v>
      </c>
      <c r="S104" s="17">
        <v>0</v>
      </c>
      <c r="T104" s="36">
        <v>0</v>
      </c>
      <c r="U104" s="17">
        <v>0</v>
      </c>
      <c r="V104" s="36">
        <v>0</v>
      </c>
      <c r="W104" s="17">
        <v>0</v>
      </c>
      <c r="X104" s="36">
        <v>0</v>
      </c>
      <c r="Y104" s="36">
        <v>0</v>
      </c>
      <c r="Z104" s="36"/>
      <c r="AA104" s="36"/>
    </row>
    <row r="105" spans="1:27" customFormat="1">
      <c r="A105" s="37">
        <v>340030</v>
      </c>
      <c r="B105" s="38" t="s">
        <v>168</v>
      </c>
      <c r="C105" s="1">
        <v>34003</v>
      </c>
      <c r="D105" s="1">
        <v>0</v>
      </c>
      <c r="E105" s="1">
        <v>3491</v>
      </c>
      <c r="F105" s="1">
        <v>325</v>
      </c>
      <c r="G105" s="1">
        <v>76</v>
      </c>
      <c r="H105" s="1">
        <v>91</v>
      </c>
      <c r="I105" s="1">
        <v>0</v>
      </c>
      <c r="J105" s="1">
        <v>0</v>
      </c>
      <c r="K105" s="1">
        <v>211</v>
      </c>
      <c r="L105" s="1">
        <v>0</v>
      </c>
      <c r="M105" s="1">
        <v>0</v>
      </c>
      <c r="N105" s="1">
        <v>500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AA105" s="1"/>
    </row>
    <row r="106" spans="1:27" customFormat="1">
      <c r="A106" s="45">
        <v>340031</v>
      </c>
      <c r="B106" s="38" t="s">
        <v>168</v>
      </c>
      <c r="C106" s="1">
        <v>34003</v>
      </c>
      <c r="D106" s="1">
        <v>1</v>
      </c>
      <c r="E106" s="1">
        <v>4189</v>
      </c>
      <c r="F106" s="1">
        <v>390</v>
      </c>
      <c r="G106" s="1">
        <v>91</v>
      </c>
      <c r="H106" s="1">
        <v>109</v>
      </c>
      <c r="I106" s="1">
        <v>0</v>
      </c>
      <c r="J106" s="1">
        <v>0</v>
      </c>
      <c r="K106" s="1">
        <v>253</v>
      </c>
      <c r="L106" s="1">
        <v>0</v>
      </c>
      <c r="M106" s="1">
        <v>0</v>
      </c>
      <c r="N106" s="1">
        <v>500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AA106" s="1"/>
    </row>
    <row r="107" spans="1:27" customFormat="1">
      <c r="A107" s="45">
        <v>340032</v>
      </c>
      <c r="B107" s="38" t="s">
        <v>168</v>
      </c>
      <c r="C107" s="1">
        <v>34003</v>
      </c>
      <c r="D107" s="1">
        <v>2</v>
      </c>
      <c r="E107" s="1">
        <v>5027</v>
      </c>
      <c r="F107" s="1">
        <v>468</v>
      </c>
      <c r="G107" s="1">
        <v>109</v>
      </c>
      <c r="H107" s="1">
        <v>131</v>
      </c>
      <c r="I107" s="1">
        <v>0</v>
      </c>
      <c r="J107" s="1">
        <v>0</v>
      </c>
      <c r="K107" s="1">
        <v>303</v>
      </c>
      <c r="L107" s="1">
        <v>0</v>
      </c>
      <c r="M107" s="1">
        <v>0</v>
      </c>
      <c r="N107" s="1">
        <v>500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AA107" s="1"/>
    </row>
    <row r="108" spans="1:27" customFormat="1">
      <c r="A108" s="45">
        <v>340033</v>
      </c>
      <c r="B108" s="38" t="s">
        <v>168</v>
      </c>
      <c r="C108" s="1">
        <v>34003</v>
      </c>
      <c r="D108" s="1">
        <v>3</v>
      </c>
      <c r="E108" s="1">
        <v>6039</v>
      </c>
      <c r="F108" s="1">
        <v>562</v>
      </c>
      <c r="G108" s="1">
        <v>131</v>
      </c>
      <c r="H108" s="1">
        <v>157</v>
      </c>
      <c r="I108" s="1">
        <v>0</v>
      </c>
      <c r="J108" s="1">
        <v>0</v>
      </c>
      <c r="K108" s="1">
        <v>365</v>
      </c>
      <c r="L108" s="1">
        <v>0</v>
      </c>
      <c r="M108" s="1">
        <v>0</v>
      </c>
      <c r="N108" s="1">
        <v>500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AA108" s="1"/>
    </row>
    <row r="109" spans="1:27" customFormat="1">
      <c r="A109" s="45">
        <v>340034</v>
      </c>
      <c r="B109" s="38" t="s">
        <v>168</v>
      </c>
      <c r="C109" s="1">
        <v>34003</v>
      </c>
      <c r="D109" s="1">
        <v>4</v>
      </c>
      <c r="E109" s="1">
        <v>7261</v>
      </c>
      <c r="F109" s="1">
        <v>676</v>
      </c>
      <c r="G109" s="1">
        <v>158</v>
      </c>
      <c r="H109" s="1">
        <v>189</v>
      </c>
      <c r="I109" s="1">
        <v>0</v>
      </c>
      <c r="J109" s="1">
        <v>0</v>
      </c>
      <c r="K109" s="1">
        <v>438</v>
      </c>
      <c r="L109" s="1">
        <v>0</v>
      </c>
      <c r="M109" s="1">
        <v>0</v>
      </c>
      <c r="N109" s="1">
        <v>500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AA109" s="1"/>
    </row>
    <row r="110" spans="1:27" customFormat="1">
      <c r="A110" s="45">
        <v>340035</v>
      </c>
      <c r="B110" s="38" t="s">
        <v>168</v>
      </c>
      <c r="C110" s="1">
        <v>34003</v>
      </c>
      <c r="D110" s="1">
        <v>5</v>
      </c>
      <c r="E110" s="1">
        <v>8727</v>
      </c>
      <c r="F110" s="1">
        <v>812</v>
      </c>
      <c r="G110" s="1">
        <v>190</v>
      </c>
      <c r="H110" s="1">
        <v>227</v>
      </c>
      <c r="I110" s="1">
        <v>0</v>
      </c>
      <c r="J110" s="1">
        <v>0</v>
      </c>
      <c r="K110" s="1">
        <v>527</v>
      </c>
      <c r="L110" s="1">
        <v>0</v>
      </c>
      <c r="M110" s="1">
        <v>0</v>
      </c>
      <c r="N110" s="1">
        <v>500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AA110" s="1"/>
    </row>
    <row r="111" spans="1:27">
      <c r="A111" s="45">
        <v>340036</v>
      </c>
      <c r="B111" s="38" t="s">
        <v>168</v>
      </c>
      <c r="C111" s="1">
        <v>34003</v>
      </c>
      <c r="D111" s="1">
        <v>6</v>
      </c>
      <c r="E111" s="1">
        <v>10473</v>
      </c>
      <c r="F111" s="1">
        <v>975</v>
      </c>
      <c r="G111" s="1">
        <v>228</v>
      </c>
      <c r="H111" s="1">
        <v>273</v>
      </c>
      <c r="I111" s="1">
        <v>0</v>
      </c>
      <c r="J111" s="1">
        <v>0</v>
      </c>
      <c r="K111" s="1">
        <v>633</v>
      </c>
      <c r="L111" s="1">
        <v>0</v>
      </c>
      <c r="M111" s="1">
        <v>0</v>
      </c>
      <c r="N111" s="1">
        <v>500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>
        <v>0</v>
      </c>
      <c r="U111" s="1">
        <v>0</v>
      </c>
      <c r="V111">
        <v>0</v>
      </c>
      <c r="W111" s="1">
        <v>0</v>
      </c>
      <c r="X111">
        <v>0</v>
      </c>
      <c r="Y111">
        <v>0</v>
      </c>
    </row>
    <row r="112" spans="1:27" s="17" customFormat="1">
      <c r="A112" s="34">
        <v>330040</v>
      </c>
      <c r="B112" s="35" t="s">
        <v>169</v>
      </c>
      <c r="C112" s="35">
        <v>33004</v>
      </c>
      <c r="D112" s="17">
        <v>0</v>
      </c>
      <c r="E112" s="17">
        <v>3388</v>
      </c>
      <c r="F112" s="17">
        <v>225</v>
      </c>
      <c r="G112" s="17">
        <v>41</v>
      </c>
      <c r="H112" s="17">
        <v>34</v>
      </c>
      <c r="I112" s="17">
        <v>0</v>
      </c>
      <c r="J112" s="17">
        <v>0</v>
      </c>
      <c r="K112" s="17">
        <v>206</v>
      </c>
      <c r="L112" s="17">
        <v>0</v>
      </c>
      <c r="M112" s="17">
        <v>0</v>
      </c>
      <c r="N112" s="17">
        <v>500</v>
      </c>
      <c r="O112" s="17">
        <v>0</v>
      </c>
      <c r="P112" s="17">
        <v>0</v>
      </c>
      <c r="Q112" s="17">
        <v>0</v>
      </c>
      <c r="R112" s="17">
        <v>0</v>
      </c>
      <c r="S112" s="17">
        <v>0</v>
      </c>
      <c r="T112" s="36">
        <v>0</v>
      </c>
      <c r="U112" s="17">
        <v>0</v>
      </c>
      <c r="V112" s="36">
        <v>0</v>
      </c>
      <c r="W112" s="17">
        <v>0</v>
      </c>
      <c r="X112" s="36">
        <v>0</v>
      </c>
      <c r="Y112" s="36">
        <v>0</v>
      </c>
      <c r="Z112" s="36"/>
      <c r="AA112" s="36"/>
    </row>
    <row r="113" spans="1:27" s="17" customFormat="1">
      <c r="A113" s="34">
        <v>330041</v>
      </c>
      <c r="B113" s="35" t="s">
        <v>169</v>
      </c>
      <c r="C113" s="35">
        <v>33004</v>
      </c>
      <c r="D113" s="17">
        <v>1</v>
      </c>
      <c r="E113" s="17">
        <v>4065</v>
      </c>
      <c r="F113" s="17">
        <v>270</v>
      </c>
      <c r="G113" s="17">
        <v>49</v>
      </c>
      <c r="H113" s="17">
        <v>40</v>
      </c>
      <c r="I113" s="17">
        <v>0</v>
      </c>
      <c r="J113" s="17">
        <v>0</v>
      </c>
      <c r="K113" s="17">
        <v>247</v>
      </c>
      <c r="L113" s="17">
        <v>0</v>
      </c>
      <c r="M113" s="17">
        <v>0</v>
      </c>
      <c r="N113" s="17">
        <v>500</v>
      </c>
      <c r="O113" s="17">
        <v>0</v>
      </c>
      <c r="P113" s="17">
        <v>0</v>
      </c>
      <c r="Q113" s="17">
        <v>0</v>
      </c>
      <c r="R113" s="17">
        <v>0</v>
      </c>
      <c r="S113" s="17">
        <v>0</v>
      </c>
      <c r="T113" s="36">
        <v>0</v>
      </c>
      <c r="U113" s="17">
        <v>0</v>
      </c>
      <c r="V113" s="36">
        <v>0</v>
      </c>
      <c r="W113" s="17">
        <v>0</v>
      </c>
      <c r="X113" s="36">
        <v>0</v>
      </c>
      <c r="Y113" s="36">
        <v>0</v>
      </c>
      <c r="Z113" s="36"/>
      <c r="AA113" s="36"/>
    </row>
    <row r="114" spans="1:27" s="17" customFormat="1">
      <c r="A114" s="34">
        <v>330042</v>
      </c>
      <c r="B114" s="35" t="s">
        <v>169</v>
      </c>
      <c r="C114" s="35">
        <v>33004</v>
      </c>
      <c r="D114" s="17">
        <v>2</v>
      </c>
      <c r="E114" s="17">
        <v>4878</v>
      </c>
      <c r="F114" s="17">
        <v>324</v>
      </c>
      <c r="G114" s="17">
        <v>59</v>
      </c>
      <c r="H114" s="17">
        <v>48</v>
      </c>
      <c r="I114" s="17">
        <v>0</v>
      </c>
      <c r="J114" s="17">
        <v>0</v>
      </c>
      <c r="K114" s="17">
        <v>296</v>
      </c>
      <c r="L114" s="17">
        <v>0</v>
      </c>
      <c r="M114" s="17">
        <v>0</v>
      </c>
      <c r="N114" s="17">
        <v>500</v>
      </c>
      <c r="O114" s="17">
        <v>0</v>
      </c>
      <c r="P114" s="17">
        <v>0</v>
      </c>
      <c r="Q114" s="17">
        <v>0</v>
      </c>
      <c r="R114" s="17">
        <v>0</v>
      </c>
      <c r="S114" s="17">
        <v>0</v>
      </c>
      <c r="T114" s="36">
        <v>0</v>
      </c>
      <c r="U114" s="17">
        <v>0</v>
      </c>
      <c r="V114" s="36">
        <v>0</v>
      </c>
      <c r="W114" s="17">
        <v>0</v>
      </c>
      <c r="X114" s="36">
        <v>0</v>
      </c>
      <c r="Y114" s="36">
        <v>0</v>
      </c>
      <c r="Z114" s="36"/>
      <c r="AA114" s="36"/>
    </row>
    <row r="115" spans="1:27" s="17" customFormat="1">
      <c r="A115" s="34">
        <v>330043</v>
      </c>
      <c r="B115" s="35" t="s">
        <v>169</v>
      </c>
      <c r="C115" s="35">
        <v>33004</v>
      </c>
      <c r="D115" s="17">
        <v>3</v>
      </c>
      <c r="E115" s="17">
        <v>5861</v>
      </c>
      <c r="F115" s="17">
        <v>389</v>
      </c>
      <c r="G115" s="17">
        <v>70</v>
      </c>
      <c r="H115" s="17">
        <v>58</v>
      </c>
      <c r="I115" s="17">
        <v>0</v>
      </c>
      <c r="J115" s="17">
        <v>0</v>
      </c>
      <c r="K115" s="17">
        <v>356</v>
      </c>
      <c r="L115" s="17">
        <v>0</v>
      </c>
      <c r="M115" s="17">
        <v>0</v>
      </c>
      <c r="N115" s="17">
        <v>500</v>
      </c>
      <c r="O115" s="17">
        <v>0</v>
      </c>
      <c r="P115" s="17">
        <v>0</v>
      </c>
      <c r="Q115" s="17">
        <v>0</v>
      </c>
      <c r="R115" s="17">
        <v>0</v>
      </c>
      <c r="S115" s="17">
        <v>0</v>
      </c>
      <c r="T115" s="36">
        <v>0</v>
      </c>
      <c r="U115" s="17">
        <v>0</v>
      </c>
      <c r="V115" s="36">
        <v>0</v>
      </c>
      <c r="W115" s="17">
        <v>0</v>
      </c>
      <c r="X115" s="36">
        <v>0</v>
      </c>
      <c r="Y115" s="36">
        <v>0</v>
      </c>
      <c r="Z115" s="36"/>
      <c r="AA115" s="36"/>
    </row>
    <row r="116" spans="1:27" s="17" customFormat="1">
      <c r="A116" s="34">
        <v>330044</v>
      </c>
      <c r="B116" s="35" t="s">
        <v>169</v>
      </c>
      <c r="C116" s="35">
        <v>33004</v>
      </c>
      <c r="D116" s="17">
        <v>4</v>
      </c>
      <c r="E116" s="17">
        <v>7047</v>
      </c>
      <c r="F116" s="17">
        <v>468</v>
      </c>
      <c r="G116" s="17">
        <v>85</v>
      </c>
      <c r="H116" s="17">
        <v>70</v>
      </c>
      <c r="I116" s="17">
        <v>0</v>
      </c>
      <c r="J116" s="17">
        <v>0</v>
      </c>
      <c r="K116" s="17">
        <v>428</v>
      </c>
      <c r="L116" s="17">
        <v>0</v>
      </c>
      <c r="M116" s="17">
        <v>0</v>
      </c>
      <c r="N116" s="17">
        <v>500</v>
      </c>
      <c r="O116" s="17">
        <v>0</v>
      </c>
      <c r="P116" s="17">
        <v>0</v>
      </c>
      <c r="Q116" s="17">
        <v>0</v>
      </c>
      <c r="R116" s="17">
        <v>0</v>
      </c>
      <c r="S116" s="17">
        <v>0</v>
      </c>
      <c r="T116" s="36">
        <v>0</v>
      </c>
      <c r="U116" s="17">
        <v>0</v>
      </c>
      <c r="V116" s="36">
        <v>0</v>
      </c>
      <c r="W116" s="17">
        <v>0</v>
      </c>
      <c r="X116" s="36">
        <v>0</v>
      </c>
      <c r="Y116" s="36">
        <v>0</v>
      </c>
      <c r="Z116" s="36"/>
      <c r="AA116" s="36"/>
    </row>
    <row r="117" spans="1:27" s="17" customFormat="1">
      <c r="A117" s="34">
        <v>330045</v>
      </c>
      <c r="B117" s="35" t="s">
        <v>169</v>
      </c>
      <c r="C117" s="35">
        <v>33004</v>
      </c>
      <c r="D117" s="17">
        <v>5</v>
      </c>
      <c r="E117" s="17">
        <v>8470</v>
      </c>
      <c r="F117" s="17">
        <v>562</v>
      </c>
      <c r="G117" s="17">
        <v>102</v>
      </c>
      <c r="H117" s="17">
        <v>85</v>
      </c>
      <c r="I117" s="17">
        <v>0</v>
      </c>
      <c r="J117" s="17">
        <v>0</v>
      </c>
      <c r="K117" s="17">
        <v>515</v>
      </c>
      <c r="L117" s="17">
        <v>0</v>
      </c>
      <c r="M117" s="17">
        <v>0</v>
      </c>
      <c r="N117" s="17">
        <v>500</v>
      </c>
      <c r="O117" s="17">
        <v>0</v>
      </c>
      <c r="P117" s="17">
        <v>0</v>
      </c>
      <c r="Q117" s="17">
        <v>0</v>
      </c>
      <c r="R117" s="17">
        <v>0</v>
      </c>
      <c r="S117" s="17">
        <v>0</v>
      </c>
      <c r="T117" s="36">
        <v>0</v>
      </c>
      <c r="U117" s="17">
        <v>0</v>
      </c>
      <c r="V117" s="36">
        <v>0</v>
      </c>
      <c r="W117" s="17">
        <v>0</v>
      </c>
      <c r="X117" s="36">
        <v>0</v>
      </c>
      <c r="Y117" s="36">
        <v>0</v>
      </c>
      <c r="Z117" s="36"/>
      <c r="AA117" s="36"/>
    </row>
    <row r="118" spans="1:27" s="17" customFormat="1">
      <c r="A118" s="34">
        <v>330046</v>
      </c>
      <c r="B118" s="35" t="s">
        <v>169</v>
      </c>
      <c r="C118" s="35">
        <v>33004</v>
      </c>
      <c r="D118" s="17">
        <v>6</v>
      </c>
      <c r="E118" s="17">
        <v>10164</v>
      </c>
      <c r="F118" s="17">
        <v>675</v>
      </c>
      <c r="G118" s="17">
        <v>123</v>
      </c>
      <c r="H118" s="17">
        <v>102</v>
      </c>
      <c r="I118" s="17">
        <v>0</v>
      </c>
      <c r="J118" s="17">
        <v>0</v>
      </c>
      <c r="K118" s="17">
        <v>618</v>
      </c>
      <c r="L118" s="17">
        <v>0</v>
      </c>
      <c r="M118" s="17">
        <v>0</v>
      </c>
      <c r="N118" s="17">
        <v>500</v>
      </c>
      <c r="O118" s="17">
        <v>0</v>
      </c>
      <c r="P118" s="17">
        <v>0</v>
      </c>
      <c r="Q118" s="17">
        <v>0</v>
      </c>
      <c r="R118" s="17">
        <v>0</v>
      </c>
      <c r="S118" s="17">
        <v>0</v>
      </c>
      <c r="T118" s="36">
        <v>0</v>
      </c>
      <c r="U118" s="17">
        <v>0</v>
      </c>
      <c r="V118" s="36">
        <v>0</v>
      </c>
      <c r="W118" s="17">
        <v>0</v>
      </c>
      <c r="X118" s="36">
        <v>0</v>
      </c>
      <c r="Y118" s="36">
        <v>0</v>
      </c>
      <c r="Z118" s="36"/>
      <c r="AA118" s="36"/>
    </row>
    <row r="119" spans="1:27" s="17" customFormat="1">
      <c r="A119" s="34">
        <v>320050</v>
      </c>
      <c r="B119" s="35" t="s">
        <v>170</v>
      </c>
      <c r="C119" s="35">
        <v>32005</v>
      </c>
      <c r="D119" s="17">
        <v>0</v>
      </c>
      <c r="E119" s="17">
        <v>3388</v>
      </c>
      <c r="F119" s="17">
        <v>225</v>
      </c>
      <c r="G119" s="17">
        <v>41</v>
      </c>
      <c r="H119" s="17">
        <v>34</v>
      </c>
      <c r="I119" s="17">
        <v>0</v>
      </c>
      <c r="J119" s="17">
        <v>0</v>
      </c>
      <c r="K119" s="17">
        <v>206</v>
      </c>
      <c r="L119" s="17">
        <v>0</v>
      </c>
      <c r="M119" s="17">
        <v>0</v>
      </c>
      <c r="N119" s="17">
        <v>500</v>
      </c>
      <c r="O119" s="17">
        <v>0</v>
      </c>
      <c r="P119" s="17">
        <v>0</v>
      </c>
      <c r="Q119" s="17">
        <v>0</v>
      </c>
      <c r="R119" s="17">
        <v>0</v>
      </c>
      <c r="S119" s="17">
        <v>0</v>
      </c>
      <c r="T119" s="36">
        <v>0</v>
      </c>
      <c r="U119" s="17">
        <v>0</v>
      </c>
      <c r="V119" s="36">
        <v>0</v>
      </c>
      <c r="W119" s="17">
        <v>0</v>
      </c>
      <c r="X119" s="36">
        <v>0</v>
      </c>
      <c r="Y119" s="36">
        <v>0</v>
      </c>
      <c r="Z119" s="36"/>
      <c r="AA119" s="36"/>
    </row>
    <row r="120" spans="1:27" s="17" customFormat="1">
      <c r="A120" s="34">
        <v>320051</v>
      </c>
      <c r="B120" s="35" t="s">
        <v>170</v>
      </c>
      <c r="C120" s="35">
        <v>32005</v>
      </c>
      <c r="D120" s="17">
        <v>1</v>
      </c>
      <c r="E120" s="17">
        <v>4065</v>
      </c>
      <c r="F120" s="17">
        <v>270</v>
      </c>
      <c r="G120" s="17">
        <v>49</v>
      </c>
      <c r="H120" s="17">
        <v>40</v>
      </c>
      <c r="I120" s="17">
        <v>0</v>
      </c>
      <c r="J120" s="17">
        <v>0</v>
      </c>
      <c r="K120" s="17">
        <v>247</v>
      </c>
      <c r="L120" s="17">
        <v>0</v>
      </c>
      <c r="M120" s="17">
        <v>0</v>
      </c>
      <c r="N120" s="17">
        <v>500</v>
      </c>
      <c r="O120" s="17">
        <v>0</v>
      </c>
      <c r="P120" s="17">
        <v>0</v>
      </c>
      <c r="Q120" s="17">
        <v>0</v>
      </c>
      <c r="R120" s="17">
        <v>0</v>
      </c>
      <c r="S120" s="17">
        <v>0</v>
      </c>
      <c r="T120" s="36">
        <v>0</v>
      </c>
      <c r="U120" s="17">
        <v>0</v>
      </c>
      <c r="V120" s="36">
        <v>0</v>
      </c>
      <c r="W120" s="17">
        <v>0</v>
      </c>
      <c r="X120" s="36">
        <v>0</v>
      </c>
      <c r="Y120" s="36">
        <v>0</v>
      </c>
      <c r="Z120" s="36"/>
      <c r="AA120" s="36"/>
    </row>
    <row r="121" spans="1:27" s="17" customFormat="1">
      <c r="A121" s="34">
        <v>320052</v>
      </c>
      <c r="B121" s="35" t="s">
        <v>170</v>
      </c>
      <c r="C121" s="35">
        <v>32005</v>
      </c>
      <c r="D121" s="17">
        <v>2</v>
      </c>
      <c r="E121" s="17">
        <v>4878</v>
      </c>
      <c r="F121" s="17">
        <v>324</v>
      </c>
      <c r="G121" s="17">
        <v>59</v>
      </c>
      <c r="H121" s="17">
        <v>48</v>
      </c>
      <c r="I121" s="17">
        <v>0</v>
      </c>
      <c r="J121" s="17">
        <v>0</v>
      </c>
      <c r="K121" s="17">
        <v>296</v>
      </c>
      <c r="L121" s="17">
        <v>0</v>
      </c>
      <c r="M121" s="17">
        <v>0</v>
      </c>
      <c r="N121" s="17">
        <v>500</v>
      </c>
      <c r="O121" s="17">
        <v>0</v>
      </c>
      <c r="P121" s="17">
        <v>0</v>
      </c>
      <c r="Q121" s="17">
        <v>0</v>
      </c>
      <c r="R121" s="17">
        <v>0</v>
      </c>
      <c r="S121" s="17">
        <v>0</v>
      </c>
      <c r="T121" s="36">
        <v>0</v>
      </c>
      <c r="U121" s="17">
        <v>0</v>
      </c>
      <c r="V121" s="36">
        <v>0</v>
      </c>
      <c r="W121" s="17">
        <v>0</v>
      </c>
      <c r="X121" s="36">
        <v>0</v>
      </c>
      <c r="Y121" s="36">
        <v>0</v>
      </c>
      <c r="Z121" s="36"/>
      <c r="AA121" s="36"/>
    </row>
    <row r="122" spans="1:27" s="17" customFormat="1">
      <c r="A122" s="34">
        <v>320053</v>
      </c>
      <c r="B122" s="35" t="s">
        <v>170</v>
      </c>
      <c r="C122" s="35">
        <v>32005</v>
      </c>
      <c r="D122" s="17">
        <v>3</v>
      </c>
      <c r="E122" s="17">
        <v>5861</v>
      </c>
      <c r="F122" s="17">
        <v>389</v>
      </c>
      <c r="G122" s="17">
        <v>70</v>
      </c>
      <c r="H122" s="17">
        <v>58</v>
      </c>
      <c r="I122" s="17">
        <v>0</v>
      </c>
      <c r="J122" s="17">
        <v>0</v>
      </c>
      <c r="K122" s="17">
        <v>356</v>
      </c>
      <c r="L122" s="17">
        <v>0</v>
      </c>
      <c r="M122" s="17">
        <v>0</v>
      </c>
      <c r="N122" s="17">
        <v>500</v>
      </c>
      <c r="O122" s="17">
        <v>0</v>
      </c>
      <c r="P122" s="17">
        <v>0</v>
      </c>
      <c r="Q122" s="17">
        <v>0</v>
      </c>
      <c r="R122" s="17">
        <v>0</v>
      </c>
      <c r="S122" s="17">
        <v>0</v>
      </c>
      <c r="T122" s="36">
        <v>0</v>
      </c>
      <c r="U122" s="17">
        <v>0</v>
      </c>
      <c r="V122" s="36">
        <v>0</v>
      </c>
      <c r="W122" s="17">
        <v>0</v>
      </c>
      <c r="X122" s="36">
        <v>0</v>
      </c>
      <c r="Y122" s="36">
        <v>0</v>
      </c>
      <c r="Z122" s="36"/>
      <c r="AA122" s="36"/>
    </row>
    <row r="123" spans="1:27" s="17" customFormat="1">
      <c r="A123" s="34">
        <v>320054</v>
      </c>
      <c r="B123" s="35" t="s">
        <v>170</v>
      </c>
      <c r="C123" s="35">
        <v>32005</v>
      </c>
      <c r="D123" s="17">
        <v>4</v>
      </c>
      <c r="E123" s="17">
        <v>7047</v>
      </c>
      <c r="F123" s="17">
        <v>468</v>
      </c>
      <c r="G123" s="17">
        <v>85</v>
      </c>
      <c r="H123" s="17">
        <v>70</v>
      </c>
      <c r="I123" s="17">
        <v>0</v>
      </c>
      <c r="J123" s="17">
        <v>0</v>
      </c>
      <c r="K123" s="17">
        <v>428</v>
      </c>
      <c r="L123" s="17">
        <v>0</v>
      </c>
      <c r="M123" s="17">
        <v>0</v>
      </c>
      <c r="N123" s="17">
        <v>500</v>
      </c>
      <c r="O123" s="17">
        <v>0</v>
      </c>
      <c r="P123" s="17">
        <v>0</v>
      </c>
      <c r="Q123" s="17">
        <v>0</v>
      </c>
      <c r="R123" s="17">
        <v>0</v>
      </c>
      <c r="S123" s="17">
        <v>0</v>
      </c>
      <c r="T123" s="36">
        <v>0</v>
      </c>
      <c r="U123" s="17">
        <v>0</v>
      </c>
      <c r="V123" s="36">
        <v>0</v>
      </c>
      <c r="W123" s="17">
        <v>0</v>
      </c>
      <c r="X123" s="36">
        <v>0</v>
      </c>
      <c r="Y123" s="36">
        <v>0</v>
      </c>
      <c r="Z123" s="36"/>
      <c r="AA123" s="36"/>
    </row>
    <row r="124" spans="1:27" s="17" customFormat="1">
      <c r="A124" s="34">
        <v>320055</v>
      </c>
      <c r="B124" s="35" t="s">
        <v>170</v>
      </c>
      <c r="C124" s="35">
        <v>32005</v>
      </c>
      <c r="D124" s="17">
        <v>5</v>
      </c>
      <c r="E124" s="17">
        <v>8470</v>
      </c>
      <c r="F124" s="17">
        <v>562</v>
      </c>
      <c r="G124" s="17">
        <v>102</v>
      </c>
      <c r="H124" s="17">
        <v>85</v>
      </c>
      <c r="I124" s="17">
        <v>0</v>
      </c>
      <c r="J124" s="17">
        <v>0</v>
      </c>
      <c r="K124" s="17">
        <v>515</v>
      </c>
      <c r="L124" s="17">
        <v>0</v>
      </c>
      <c r="M124" s="17">
        <v>0</v>
      </c>
      <c r="N124" s="17">
        <v>500</v>
      </c>
      <c r="O124" s="17">
        <v>0</v>
      </c>
      <c r="P124" s="17">
        <v>0</v>
      </c>
      <c r="Q124" s="17">
        <v>0</v>
      </c>
      <c r="R124" s="17">
        <v>0</v>
      </c>
      <c r="S124" s="17">
        <v>0</v>
      </c>
      <c r="T124" s="36">
        <v>0</v>
      </c>
      <c r="U124" s="17">
        <v>0</v>
      </c>
      <c r="V124" s="36">
        <v>0</v>
      </c>
      <c r="W124" s="17">
        <v>0</v>
      </c>
      <c r="X124" s="36">
        <v>0</v>
      </c>
      <c r="Y124" s="36">
        <v>0</v>
      </c>
      <c r="Z124" s="36"/>
      <c r="AA124" s="36"/>
    </row>
    <row r="125" spans="1:27" s="17" customFormat="1">
      <c r="A125" s="34">
        <v>320056</v>
      </c>
      <c r="B125" s="35" t="s">
        <v>170</v>
      </c>
      <c r="C125" s="35">
        <v>32005</v>
      </c>
      <c r="D125" s="17">
        <v>6</v>
      </c>
      <c r="E125" s="17">
        <v>10164</v>
      </c>
      <c r="F125" s="17">
        <v>675</v>
      </c>
      <c r="G125" s="17">
        <v>123</v>
      </c>
      <c r="H125" s="17">
        <v>102</v>
      </c>
      <c r="I125" s="17">
        <v>0</v>
      </c>
      <c r="J125" s="17">
        <v>0</v>
      </c>
      <c r="K125" s="17">
        <v>618</v>
      </c>
      <c r="L125" s="17">
        <v>0</v>
      </c>
      <c r="M125" s="17">
        <v>0</v>
      </c>
      <c r="N125" s="17">
        <v>500</v>
      </c>
      <c r="O125" s="17">
        <v>0</v>
      </c>
      <c r="P125" s="17">
        <v>0</v>
      </c>
      <c r="Q125" s="17">
        <v>0</v>
      </c>
      <c r="R125" s="17">
        <v>0</v>
      </c>
      <c r="S125" s="17">
        <v>0</v>
      </c>
      <c r="T125" s="36">
        <v>0</v>
      </c>
      <c r="U125" s="17">
        <v>0</v>
      </c>
      <c r="V125" s="36">
        <v>0</v>
      </c>
      <c r="W125" s="17">
        <v>0</v>
      </c>
      <c r="X125" s="36">
        <v>0</v>
      </c>
      <c r="Y125" s="36">
        <v>0</v>
      </c>
      <c r="Z125" s="36"/>
      <c r="AA125" s="36"/>
    </row>
    <row r="126" spans="1:27" customFormat="1">
      <c r="A126" s="45">
        <v>339990</v>
      </c>
      <c r="B126" s="38" t="s">
        <v>171</v>
      </c>
      <c r="C126" s="1">
        <v>33999</v>
      </c>
      <c r="D126" s="1">
        <v>0</v>
      </c>
      <c r="E126" s="1">
        <v>1723</v>
      </c>
      <c r="F126" s="1">
        <v>236</v>
      </c>
      <c r="G126" s="1">
        <v>45</v>
      </c>
      <c r="H126" s="1">
        <v>37</v>
      </c>
      <c r="I126" s="1">
        <v>0</v>
      </c>
      <c r="J126" s="1">
        <v>0</v>
      </c>
      <c r="K126" s="1">
        <v>116</v>
      </c>
      <c r="L126" s="1">
        <v>0</v>
      </c>
      <c r="M126" s="1">
        <v>0</v>
      </c>
      <c r="N126" s="1">
        <v>500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AA126" s="1"/>
    </row>
    <row r="127" spans="1:27" customFormat="1">
      <c r="A127" s="45">
        <v>339991</v>
      </c>
      <c r="B127" s="38" t="s">
        <v>171</v>
      </c>
      <c r="C127" s="1">
        <v>33999</v>
      </c>
      <c r="D127" s="1">
        <v>1</v>
      </c>
      <c r="E127" s="1">
        <v>2067</v>
      </c>
      <c r="F127" s="1">
        <v>283</v>
      </c>
      <c r="G127" s="1">
        <v>54</v>
      </c>
      <c r="H127" s="1">
        <v>44</v>
      </c>
      <c r="I127" s="1">
        <v>0</v>
      </c>
      <c r="J127" s="1">
        <v>0</v>
      </c>
      <c r="K127" s="1">
        <v>139</v>
      </c>
      <c r="L127" s="1">
        <v>0</v>
      </c>
      <c r="M127" s="1">
        <v>0</v>
      </c>
      <c r="N127" s="1">
        <v>500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AA127" s="1"/>
    </row>
    <row r="128" spans="1:27" customFormat="1">
      <c r="A128" s="45">
        <v>339992</v>
      </c>
      <c r="B128" s="38" t="s">
        <v>171</v>
      </c>
      <c r="C128" s="1">
        <v>33999</v>
      </c>
      <c r="D128" s="1">
        <v>2</v>
      </c>
      <c r="E128" s="1">
        <v>2481</v>
      </c>
      <c r="F128" s="1">
        <v>339</v>
      </c>
      <c r="G128" s="1">
        <v>64</v>
      </c>
      <c r="H128" s="1">
        <v>53</v>
      </c>
      <c r="I128" s="1">
        <v>0</v>
      </c>
      <c r="J128" s="1">
        <v>0</v>
      </c>
      <c r="K128" s="1">
        <v>167</v>
      </c>
      <c r="L128" s="1">
        <v>0</v>
      </c>
      <c r="M128" s="1">
        <v>0</v>
      </c>
      <c r="N128" s="1">
        <v>500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AA128" s="1"/>
    </row>
    <row r="129" spans="1:27" customFormat="1">
      <c r="A129" s="45">
        <v>339993</v>
      </c>
      <c r="B129" s="38" t="s">
        <v>171</v>
      </c>
      <c r="C129" s="1">
        <v>33999</v>
      </c>
      <c r="D129" s="1">
        <v>3</v>
      </c>
      <c r="E129" s="1">
        <v>2980</v>
      </c>
      <c r="F129" s="1">
        <v>408</v>
      </c>
      <c r="G129" s="1">
        <v>77</v>
      </c>
      <c r="H129" s="1">
        <v>64</v>
      </c>
      <c r="I129" s="1">
        <v>0</v>
      </c>
      <c r="J129" s="1">
        <v>0</v>
      </c>
      <c r="K129" s="1">
        <v>200</v>
      </c>
      <c r="L129" s="1">
        <v>0</v>
      </c>
      <c r="M129" s="1">
        <v>0</v>
      </c>
      <c r="N129" s="1">
        <v>500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AA129" s="1"/>
    </row>
    <row r="130" spans="1:27" customFormat="1">
      <c r="A130" s="45">
        <v>339994</v>
      </c>
      <c r="B130" s="38" t="s">
        <v>171</v>
      </c>
      <c r="C130" s="1">
        <v>33999</v>
      </c>
      <c r="D130" s="1">
        <v>4</v>
      </c>
      <c r="E130" s="1">
        <v>3583</v>
      </c>
      <c r="F130" s="1">
        <v>490</v>
      </c>
      <c r="G130" s="1">
        <v>93</v>
      </c>
      <c r="H130" s="1">
        <v>76</v>
      </c>
      <c r="I130" s="1">
        <v>0</v>
      </c>
      <c r="J130" s="1">
        <v>0</v>
      </c>
      <c r="K130" s="1">
        <v>241</v>
      </c>
      <c r="L130" s="1">
        <v>0</v>
      </c>
      <c r="M130" s="1">
        <v>0</v>
      </c>
      <c r="N130" s="1">
        <v>500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AA130" s="1"/>
    </row>
    <row r="131" spans="1:27" customFormat="1">
      <c r="A131" s="45">
        <v>339995</v>
      </c>
      <c r="B131" s="38" t="s">
        <v>171</v>
      </c>
      <c r="C131" s="1">
        <v>33999</v>
      </c>
      <c r="D131" s="1">
        <v>5</v>
      </c>
      <c r="E131" s="1">
        <v>4307</v>
      </c>
      <c r="F131" s="1">
        <v>590</v>
      </c>
      <c r="G131" s="1">
        <v>112</v>
      </c>
      <c r="H131" s="1">
        <v>92</v>
      </c>
      <c r="I131" s="1">
        <v>0</v>
      </c>
      <c r="J131" s="1">
        <v>0</v>
      </c>
      <c r="K131" s="1">
        <v>290</v>
      </c>
      <c r="L131" s="1">
        <v>0</v>
      </c>
      <c r="M131" s="1">
        <v>0</v>
      </c>
      <c r="N131" s="1">
        <v>500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AA131" s="1"/>
    </row>
    <row r="132" spans="1:27">
      <c r="A132" s="45">
        <v>339996</v>
      </c>
      <c r="B132" s="38" t="s">
        <v>171</v>
      </c>
      <c r="C132" s="1">
        <v>33999</v>
      </c>
      <c r="D132" s="1">
        <v>6</v>
      </c>
      <c r="E132" s="1">
        <v>5169</v>
      </c>
      <c r="F132" s="1">
        <v>708</v>
      </c>
      <c r="G132" s="1">
        <v>135</v>
      </c>
      <c r="H132" s="1">
        <v>111</v>
      </c>
      <c r="I132" s="1">
        <v>0</v>
      </c>
      <c r="J132" s="1">
        <v>0</v>
      </c>
      <c r="K132" s="1">
        <v>348</v>
      </c>
      <c r="L132" s="1">
        <v>0</v>
      </c>
      <c r="M132" s="1">
        <v>0</v>
      </c>
      <c r="N132" s="1">
        <v>500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>
        <v>0</v>
      </c>
      <c r="U132" s="1">
        <v>0</v>
      </c>
      <c r="V132">
        <v>0</v>
      </c>
      <c r="W132" s="1">
        <v>0</v>
      </c>
      <c r="X132">
        <v>0</v>
      </c>
      <c r="Y132">
        <v>0</v>
      </c>
    </row>
    <row r="133" spans="1:27">
      <c r="A133" s="45">
        <v>430020</v>
      </c>
      <c r="B133" s="1" t="s">
        <v>335</v>
      </c>
      <c r="C133" s="1">
        <v>43002</v>
      </c>
      <c r="D133" s="1">
        <v>0</v>
      </c>
      <c r="E133" s="1">
        <v>3677</v>
      </c>
      <c r="F133" s="1">
        <v>499</v>
      </c>
      <c r="G133" s="1">
        <v>96</v>
      </c>
      <c r="H133" s="1">
        <v>78</v>
      </c>
      <c r="I133" s="1">
        <v>0</v>
      </c>
      <c r="J133" s="1">
        <v>0</v>
      </c>
      <c r="K133" s="1">
        <v>230</v>
      </c>
      <c r="L133" s="1">
        <v>0</v>
      </c>
      <c r="M133" s="1">
        <v>0</v>
      </c>
      <c r="N133" s="1">
        <v>500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>
        <v>0</v>
      </c>
      <c r="U133" s="1">
        <v>0</v>
      </c>
      <c r="V133">
        <v>0</v>
      </c>
      <c r="W133" s="1">
        <v>0</v>
      </c>
      <c r="X133">
        <v>0</v>
      </c>
      <c r="Y133">
        <v>0</v>
      </c>
    </row>
    <row r="134" spans="1:27">
      <c r="A134" s="45">
        <v>430021</v>
      </c>
      <c r="B134" s="1" t="s">
        <v>335</v>
      </c>
      <c r="C134" s="1">
        <v>43002</v>
      </c>
      <c r="D134" s="1">
        <v>1</v>
      </c>
      <c r="E134" s="1">
        <v>4412</v>
      </c>
      <c r="F134" s="1">
        <v>598</v>
      </c>
      <c r="G134" s="1">
        <v>115</v>
      </c>
      <c r="H134" s="1">
        <v>93</v>
      </c>
      <c r="I134" s="1">
        <v>0</v>
      </c>
      <c r="J134" s="1">
        <v>0</v>
      </c>
      <c r="K134" s="1">
        <v>276</v>
      </c>
      <c r="L134" s="1">
        <v>0</v>
      </c>
      <c r="M134" s="1">
        <v>0</v>
      </c>
      <c r="N134" s="1">
        <v>500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>
        <v>0</v>
      </c>
      <c r="U134" s="1">
        <v>0</v>
      </c>
      <c r="V134">
        <v>0</v>
      </c>
      <c r="W134" s="1">
        <v>0</v>
      </c>
      <c r="X134">
        <v>0</v>
      </c>
      <c r="Y134">
        <v>0</v>
      </c>
    </row>
    <row r="135" spans="1:27">
      <c r="A135" s="45">
        <v>430022</v>
      </c>
      <c r="B135" s="1" t="s">
        <v>335</v>
      </c>
      <c r="C135" s="1">
        <v>43002</v>
      </c>
      <c r="D135" s="1">
        <v>2</v>
      </c>
      <c r="E135" s="1">
        <v>5294</v>
      </c>
      <c r="F135" s="1">
        <v>718</v>
      </c>
      <c r="G135" s="1">
        <v>138</v>
      </c>
      <c r="H135" s="1">
        <v>112</v>
      </c>
      <c r="I135" s="1">
        <v>0</v>
      </c>
      <c r="J135" s="1">
        <v>0</v>
      </c>
      <c r="K135" s="1">
        <v>331</v>
      </c>
      <c r="L135" s="1">
        <v>0</v>
      </c>
      <c r="M135" s="1">
        <v>0</v>
      </c>
      <c r="N135" s="1">
        <v>500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>
        <v>0</v>
      </c>
      <c r="U135" s="1">
        <v>0</v>
      </c>
      <c r="V135">
        <v>0</v>
      </c>
      <c r="W135" s="1">
        <v>0</v>
      </c>
      <c r="X135">
        <v>0</v>
      </c>
      <c r="Y135">
        <v>0</v>
      </c>
    </row>
    <row r="136" spans="1:27">
      <c r="A136" s="45">
        <v>430023</v>
      </c>
      <c r="B136" s="1" t="s">
        <v>335</v>
      </c>
      <c r="C136" s="1">
        <v>43002</v>
      </c>
      <c r="D136" s="1">
        <v>3</v>
      </c>
      <c r="E136" s="1">
        <v>6361</v>
      </c>
      <c r="F136" s="1">
        <v>863</v>
      </c>
      <c r="G136" s="1">
        <v>166</v>
      </c>
      <c r="H136" s="1">
        <v>134</v>
      </c>
      <c r="I136" s="1">
        <v>0</v>
      </c>
      <c r="J136" s="1">
        <v>0</v>
      </c>
      <c r="K136" s="1">
        <v>397</v>
      </c>
      <c r="L136" s="1">
        <v>0</v>
      </c>
      <c r="M136" s="1">
        <v>0</v>
      </c>
      <c r="N136" s="1">
        <v>500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>
        <v>0</v>
      </c>
      <c r="U136" s="1">
        <v>0</v>
      </c>
      <c r="V136">
        <v>0</v>
      </c>
      <c r="W136" s="1">
        <v>0</v>
      </c>
      <c r="X136">
        <v>0</v>
      </c>
      <c r="Y136">
        <v>0</v>
      </c>
    </row>
    <row r="137" spans="1:27">
      <c r="A137" s="45">
        <v>430024</v>
      </c>
      <c r="B137" s="1" t="s">
        <v>335</v>
      </c>
      <c r="C137" s="1">
        <v>43002</v>
      </c>
      <c r="D137" s="1">
        <v>4</v>
      </c>
      <c r="E137" s="1">
        <v>7648</v>
      </c>
      <c r="F137" s="1">
        <v>1037</v>
      </c>
      <c r="G137" s="1">
        <v>199</v>
      </c>
      <c r="H137" s="1">
        <v>162</v>
      </c>
      <c r="I137" s="1">
        <v>0</v>
      </c>
      <c r="J137" s="1">
        <v>0</v>
      </c>
      <c r="K137" s="1">
        <v>478</v>
      </c>
      <c r="L137" s="1">
        <v>0</v>
      </c>
      <c r="M137" s="1">
        <v>0</v>
      </c>
      <c r="N137" s="1">
        <v>500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>
        <v>0</v>
      </c>
      <c r="U137" s="1">
        <v>0</v>
      </c>
      <c r="V137">
        <v>0</v>
      </c>
      <c r="W137" s="1">
        <v>0</v>
      </c>
      <c r="X137">
        <v>0</v>
      </c>
      <c r="Y137">
        <v>0</v>
      </c>
    </row>
    <row r="138" spans="1:27">
      <c r="A138" s="45">
        <v>430025</v>
      </c>
      <c r="B138" s="1" t="s">
        <v>335</v>
      </c>
      <c r="C138" s="1">
        <v>43002</v>
      </c>
      <c r="D138" s="1">
        <v>5</v>
      </c>
      <c r="E138" s="1">
        <v>9192</v>
      </c>
      <c r="F138" s="1">
        <v>1247</v>
      </c>
      <c r="G138" s="1">
        <v>240</v>
      </c>
      <c r="H138" s="1">
        <v>195</v>
      </c>
      <c r="I138" s="1">
        <v>0</v>
      </c>
      <c r="J138" s="1">
        <v>0</v>
      </c>
      <c r="K138" s="1">
        <v>575</v>
      </c>
      <c r="L138" s="1">
        <v>0</v>
      </c>
      <c r="M138" s="1">
        <v>0</v>
      </c>
      <c r="N138" s="1">
        <v>500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>
        <v>0</v>
      </c>
      <c r="U138" s="1">
        <v>0</v>
      </c>
      <c r="V138">
        <v>0</v>
      </c>
      <c r="W138" s="1">
        <v>0</v>
      </c>
      <c r="X138">
        <v>0</v>
      </c>
      <c r="Y138">
        <v>0</v>
      </c>
    </row>
    <row r="139" spans="1:27">
      <c r="A139" s="45">
        <v>430026</v>
      </c>
      <c r="B139" s="1" t="s">
        <v>335</v>
      </c>
      <c r="C139" s="1">
        <v>43002</v>
      </c>
      <c r="D139" s="1">
        <v>6</v>
      </c>
      <c r="E139" s="1">
        <v>11031</v>
      </c>
      <c r="F139" s="1">
        <v>1497</v>
      </c>
      <c r="G139" s="1">
        <v>288</v>
      </c>
      <c r="H139" s="1">
        <v>234</v>
      </c>
      <c r="I139" s="1">
        <v>0</v>
      </c>
      <c r="J139" s="1">
        <v>0</v>
      </c>
      <c r="K139" s="1">
        <v>690</v>
      </c>
      <c r="L139" s="1">
        <v>0</v>
      </c>
      <c r="M139" s="1">
        <v>0</v>
      </c>
      <c r="N139" s="1">
        <v>500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>
        <v>0</v>
      </c>
      <c r="U139" s="1">
        <v>0</v>
      </c>
      <c r="V139">
        <v>0</v>
      </c>
      <c r="W139" s="1">
        <v>0</v>
      </c>
      <c r="X139">
        <v>0</v>
      </c>
      <c r="Y139">
        <v>0</v>
      </c>
    </row>
    <row r="140" spans="1:27">
      <c r="A140" s="45">
        <v>410030</v>
      </c>
      <c r="B140" s="1" t="s">
        <v>355</v>
      </c>
      <c r="C140" s="1">
        <v>41003</v>
      </c>
      <c r="D140" s="1">
        <v>0</v>
      </c>
      <c r="E140" s="1">
        <v>4276</v>
      </c>
      <c r="F140" s="1">
        <v>348</v>
      </c>
      <c r="G140" s="1">
        <v>127</v>
      </c>
      <c r="H140" s="1">
        <v>76</v>
      </c>
      <c r="I140" s="1">
        <v>0</v>
      </c>
      <c r="J140" s="1">
        <v>0</v>
      </c>
      <c r="K140" s="1">
        <v>237</v>
      </c>
      <c r="L140" s="1">
        <v>0</v>
      </c>
      <c r="M140" s="1">
        <v>0</v>
      </c>
      <c r="N140" s="1">
        <v>500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>
        <v>0</v>
      </c>
      <c r="U140" s="1">
        <v>0</v>
      </c>
      <c r="V140">
        <v>0</v>
      </c>
      <c r="W140" s="1">
        <v>0</v>
      </c>
      <c r="X140">
        <v>0</v>
      </c>
      <c r="Y140">
        <v>0</v>
      </c>
    </row>
    <row r="141" spans="1:27">
      <c r="A141" s="45">
        <v>410031</v>
      </c>
      <c r="B141" s="1" t="s">
        <v>355</v>
      </c>
      <c r="C141" s="1">
        <v>41003</v>
      </c>
      <c r="D141" s="1">
        <v>1</v>
      </c>
      <c r="E141" s="1">
        <v>5131</v>
      </c>
      <c r="F141" s="1">
        <v>417</v>
      </c>
      <c r="G141" s="1">
        <v>152</v>
      </c>
      <c r="H141" s="1">
        <v>91</v>
      </c>
      <c r="I141" s="1">
        <v>0</v>
      </c>
      <c r="J141" s="1">
        <v>0</v>
      </c>
      <c r="K141" s="1">
        <v>284</v>
      </c>
      <c r="L141" s="1">
        <v>0</v>
      </c>
      <c r="M141" s="1">
        <v>0</v>
      </c>
      <c r="N141" s="1">
        <v>500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>
        <v>0</v>
      </c>
      <c r="U141" s="1">
        <v>0</v>
      </c>
      <c r="V141">
        <v>0</v>
      </c>
      <c r="W141" s="1">
        <v>0</v>
      </c>
      <c r="X141">
        <v>0</v>
      </c>
      <c r="Y141">
        <v>0</v>
      </c>
    </row>
    <row r="142" spans="1:27">
      <c r="A142" s="45">
        <v>410032</v>
      </c>
      <c r="B142" s="1" t="s">
        <v>355</v>
      </c>
      <c r="C142" s="1">
        <v>41003</v>
      </c>
      <c r="D142" s="1">
        <v>2</v>
      </c>
      <c r="E142" s="1">
        <v>6157</v>
      </c>
      <c r="F142" s="1">
        <v>501</v>
      </c>
      <c r="G142" s="1">
        <v>182</v>
      </c>
      <c r="H142" s="1">
        <v>109</v>
      </c>
      <c r="I142" s="1">
        <v>0</v>
      </c>
      <c r="J142" s="1">
        <v>0</v>
      </c>
      <c r="K142" s="1">
        <v>341</v>
      </c>
      <c r="L142" s="1">
        <v>0</v>
      </c>
      <c r="M142" s="1">
        <v>0</v>
      </c>
      <c r="N142" s="1">
        <v>500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>
        <v>0</v>
      </c>
      <c r="U142" s="1">
        <v>0</v>
      </c>
      <c r="V142">
        <v>0</v>
      </c>
      <c r="W142" s="1">
        <v>0</v>
      </c>
      <c r="X142">
        <v>0</v>
      </c>
      <c r="Y142">
        <v>0</v>
      </c>
    </row>
    <row r="143" spans="1:27">
      <c r="A143" s="45">
        <v>410033</v>
      </c>
      <c r="B143" s="1" t="s">
        <v>355</v>
      </c>
      <c r="C143" s="1">
        <v>41003</v>
      </c>
      <c r="D143" s="1">
        <v>3</v>
      </c>
      <c r="E143" s="1">
        <v>7397</v>
      </c>
      <c r="F143" s="1">
        <v>602</v>
      </c>
      <c r="G143" s="1">
        <v>219</v>
      </c>
      <c r="H143" s="1">
        <v>131</v>
      </c>
      <c r="I143" s="1">
        <v>0</v>
      </c>
      <c r="J143" s="1">
        <v>0</v>
      </c>
      <c r="K143" s="1">
        <v>410</v>
      </c>
      <c r="L143" s="1">
        <v>0</v>
      </c>
      <c r="M143" s="1">
        <v>0</v>
      </c>
      <c r="N143" s="1">
        <v>500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>
        <v>0</v>
      </c>
      <c r="U143" s="1">
        <v>0</v>
      </c>
      <c r="V143">
        <v>0</v>
      </c>
      <c r="W143" s="1">
        <v>0</v>
      </c>
      <c r="X143">
        <v>0</v>
      </c>
      <c r="Y143">
        <v>0</v>
      </c>
    </row>
    <row r="144" spans="1:27">
      <c r="A144" s="45">
        <v>410034</v>
      </c>
      <c r="B144" s="1" t="s">
        <v>355</v>
      </c>
      <c r="C144" s="1">
        <v>41003</v>
      </c>
      <c r="D144" s="1">
        <v>4</v>
      </c>
      <c r="E144" s="1">
        <v>8894</v>
      </c>
      <c r="F144" s="1">
        <v>723</v>
      </c>
      <c r="G144" s="1">
        <v>264</v>
      </c>
      <c r="H144" s="1">
        <v>158</v>
      </c>
      <c r="I144" s="1">
        <v>0</v>
      </c>
      <c r="J144" s="1">
        <v>0</v>
      </c>
      <c r="K144" s="1">
        <v>492</v>
      </c>
      <c r="L144" s="1">
        <v>0</v>
      </c>
      <c r="M144" s="1">
        <v>0</v>
      </c>
      <c r="N144" s="1">
        <v>500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>
        <v>0</v>
      </c>
      <c r="U144" s="1">
        <v>0</v>
      </c>
      <c r="V144">
        <v>0</v>
      </c>
      <c r="W144" s="1">
        <v>0</v>
      </c>
      <c r="X144">
        <v>0</v>
      </c>
      <c r="Y144">
        <v>0</v>
      </c>
    </row>
    <row r="145" spans="1:25">
      <c r="A145" s="45">
        <v>410035</v>
      </c>
      <c r="B145" s="1" t="s">
        <v>355</v>
      </c>
      <c r="C145" s="1">
        <v>41003</v>
      </c>
      <c r="D145" s="1">
        <v>5</v>
      </c>
      <c r="E145" s="1">
        <v>10690</v>
      </c>
      <c r="F145" s="1">
        <v>870</v>
      </c>
      <c r="G145" s="1">
        <v>317</v>
      </c>
      <c r="H145" s="1">
        <v>190</v>
      </c>
      <c r="I145" s="1">
        <v>0</v>
      </c>
      <c r="J145" s="1">
        <v>0</v>
      </c>
      <c r="K145" s="1">
        <v>592</v>
      </c>
      <c r="L145" s="1">
        <v>0</v>
      </c>
      <c r="M145" s="1">
        <v>0</v>
      </c>
      <c r="N145" s="1">
        <v>500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>
        <v>0</v>
      </c>
      <c r="U145" s="1">
        <v>0</v>
      </c>
      <c r="V145">
        <v>0</v>
      </c>
      <c r="W145" s="1">
        <v>0</v>
      </c>
      <c r="X145">
        <v>0</v>
      </c>
      <c r="Y145">
        <v>0</v>
      </c>
    </row>
    <row r="146" spans="1:25">
      <c r="A146" s="45">
        <v>410036</v>
      </c>
      <c r="B146" s="1" t="s">
        <v>355</v>
      </c>
      <c r="C146" s="1">
        <v>41003</v>
      </c>
      <c r="D146" s="1">
        <v>6</v>
      </c>
      <c r="E146" s="1">
        <v>12828</v>
      </c>
      <c r="F146" s="1">
        <v>1044</v>
      </c>
      <c r="G146" s="1">
        <v>381</v>
      </c>
      <c r="H146" s="1">
        <v>228</v>
      </c>
      <c r="I146" s="1">
        <v>0</v>
      </c>
      <c r="J146" s="1">
        <v>0</v>
      </c>
      <c r="K146" s="1">
        <v>711</v>
      </c>
      <c r="L146" s="1">
        <v>0</v>
      </c>
      <c r="M146" s="1">
        <v>0</v>
      </c>
      <c r="N146" s="1">
        <v>500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>
        <v>0</v>
      </c>
      <c r="U146" s="1">
        <v>0</v>
      </c>
      <c r="V146">
        <v>0</v>
      </c>
      <c r="W146" s="1">
        <v>0</v>
      </c>
      <c r="X146">
        <v>0</v>
      </c>
      <c r="Y146">
        <v>0</v>
      </c>
    </row>
    <row r="147" spans="1:25">
      <c r="A147" s="45">
        <v>430050</v>
      </c>
      <c r="B147" s="1" t="s">
        <v>339</v>
      </c>
      <c r="C147" s="1">
        <v>43005</v>
      </c>
      <c r="D147" s="1">
        <v>0</v>
      </c>
      <c r="E147" s="1">
        <v>3494</v>
      </c>
      <c r="F147" s="1">
        <v>474</v>
      </c>
      <c r="G147" s="1">
        <v>92</v>
      </c>
      <c r="H147" s="1">
        <v>74</v>
      </c>
      <c r="I147" s="1">
        <v>0</v>
      </c>
      <c r="J147" s="1">
        <v>0</v>
      </c>
      <c r="K147" s="1">
        <v>225</v>
      </c>
      <c r="L147" s="1">
        <v>0</v>
      </c>
      <c r="M147" s="1">
        <v>0</v>
      </c>
      <c r="N147" s="1">
        <v>500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>
        <v>0</v>
      </c>
      <c r="U147" s="1">
        <v>0</v>
      </c>
      <c r="V147">
        <v>0</v>
      </c>
      <c r="W147" s="1">
        <v>0</v>
      </c>
      <c r="X147">
        <v>0</v>
      </c>
      <c r="Y147">
        <v>0</v>
      </c>
    </row>
    <row r="148" spans="1:25">
      <c r="A148" s="45">
        <v>430051</v>
      </c>
      <c r="B148" s="1" t="s">
        <v>339</v>
      </c>
      <c r="C148" s="1">
        <v>43005</v>
      </c>
      <c r="D148" s="1">
        <v>1</v>
      </c>
      <c r="E148" s="1">
        <v>4192</v>
      </c>
      <c r="F148" s="1">
        <v>568</v>
      </c>
      <c r="G148" s="1">
        <v>110</v>
      </c>
      <c r="H148" s="1">
        <v>88</v>
      </c>
      <c r="I148" s="1">
        <v>0</v>
      </c>
      <c r="J148" s="1">
        <v>0</v>
      </c>
      <c r="K148" s="1">
        <v>270</v>
      </c>
      <c r="L148" s="1">
        <v>0</v>
      </c>
      <c r="M148" s="1">
        <v>0</v>
      </c>
      <c r="N148" s="1">
        <v>500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>
        <v>0</v>
      </c>
      <c r="U148" s="1">
        <v>0</v>
      </c>
      <c r="V148">
        <v>0</v>
      </c>
      <c r="W148" s="1">
        <v>0</v>
      </c>
      <c r="X148">
        <v>0</v>
      </c>
      <c r="Y148">
        <v>0</v>
      </c>
    </row>
    <row r="149" spans="1:25">
      <c r="A149" s="45">
        <v>430052</v>
      </c>
      <c r="B149" s="1" t="s">
        <v>339</v>
      </c>
      <c r="C149" s="1">
        <v>43005</v>
      </c>
      <c r="D149" s="1">
        <v>2</v>
      </c>
      <c r="E149" s="1">
        <v>5031</v>
      </c>
      <c r="F149" s="1">
        <v>682</v>
      </c>
      <c r="G149" s="1">
        <v>132</v>
      </c>
      <c r="H149" s="1">
        <v>106</v>
      </c>
      <c r="I149" s="1">
        <v>0</v>
      </c>
      <c r="J149" s="1">
        <v>0</v>
      </c>
      <c r="K149" s="1">
        <v>324</v>
      </c>
      <c r="L149" s="1">
        <v>0</v>
      </c>
      <c r="M149" s="1">
        <v>0</v>
      </c>
      <c r="N149" s="1">
        <v>500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>
        <v>0</v>
      </c>
      <c r="U149" s="1">
        <v>0</v>
      </c>
      <c r="V149">
        <v>0</v>
      </c>
      <c r="W149" s="1">
        <v>0</v>
      </c>
      <c r="X149">
        <v>0</v>
      </c>
      <c r="Y149">
        <v>0</v>
      </c>
    </row>
    <row r="150" spans="1:25">
      <c r="A150" s="45">
        <v>430053</v>
      </c>
      <c r="B150" s="1" t="s">
        <v>339</v>
      </c>
      <c r="C150" s="1">
        <v>43005</v>
      </c>
      <c r="D150" s="1">
        <v>3</v>
      </c>
      <c r="E150" s="1">
        <v>6044</v>
      </c>
      <c r="F150" s="1">
        <v>820</v>
      </c>
      <c r="G150" s="1">
        <v>159</v>
      </c>
      <c r="H150" s="1">
        <v>128</v>
      </c>
      <c r="I150" s="1">
        <v>0</v>
      </c>
      <c r="J150" s="1">
        <v>0</v>
      </c>
      <c r="K150" s="1">
        <v>389</v>
      </c>
      <c r="L150" s="1">
        <v>0</v>
      </c>
      <c r="M150" s="1">
        <v>0</v>
      </c>
      <c r="N150" s="1">
        <v>500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>
        <v>0</v>
      </c>
      <c r="U150" s="1">
        <v>0</v>
      </c>
      <c r="V150">
        <v>0</v>
      </c>
      <c r="W150" s="1">
        <v>0</v>
      </c>
      <c r="X150">
        <v>0</v>
      </c>
      <c r="Y150">
        <v>0</v>
      </c>
    </row>
    <row r="151" spans="1:25">
      <c r="A151" s="45">
        <v>430054</v>
      </c>
      <c r="B151" s="1" t="s">
        <v>339</v>
      </c>
      <c r="C151" s="1">
        <v>43005</v>
      </c>
      <c r="D151" s="1">
        <v>4</v>
      </c>
      <c r="E151" s="1">
        <v>7267</v>
      </c>
      <c r="F151" s="1">
        <v>985</v>
      </c>
      <c r="G151" s="1">
        <v>191</v>
      </c>
      <c r="H151" s="1">
        <v>153</v>
      </c>
      <c r="I151" s="1">
        <v>0</v>
      </c>
      <c r="J151" s="1">
        <v>0</v>
      </c>
      <c r="K151" s="1">
        <v>468</v>
      </c>
      <c r="L151" s="1">
        <v>0</v>
      </c>
      <c r="M151" s="1">
        <v>0</v>
      </c>
      <c r="N151" s="1">
        <v>500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>
        <v>0</v>
      </c>
      <c r="U151" s="1">
        <v>0</v>
      </c>
      <c r="V151">
        <v>0</v>
      </c>
      <c r="W151" s="1">
        <v>0</v>
      </c>
      <c r="X151">
        <v>0</v>
      </c>
      <c r="Y151">
        <v>0</v>
      </c>
    </row>
    <row r="152" spans="1:25">
      <c r="A152" s="45">
        <v>430055</v>
      </c>
      <c r="B152" s="1" t="s">
        <v>339</v>
      </c>
      <c r="C152" s="1">
        <v>43005</v>
      </c>
      <c r="D152" s="1">
        <v>5</v>
      </c>
      <c r="E152" s="1">
        <v>8735</v>
      </c>
      <c r="F152" s="1">
        <v>1185</v>
      </c>
      <c r="G152" s="1">
        <v>230</v>
      </c>
      <c r="H152" s="1">
        <v>185</v>
      </c>
      <c r="I152" s="1">
        <v>0</v>
      </c>
      <c r="J152" s="1">
        <v>0</v>
      </c>
      <c r="K152" s="1">
        <v>562</v>
      </c>
      <c r="L152" s="1">
        <v>0</v>
      </c>
      <c r="M152" s="1">
        <v>0</v>
      </c>
      <c r="N152" s="1">
        <v>500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>
        <v>0</v>
      </c>
      <c r="U152" s="1">
        <v>0</v>
      </c>
      <c r="V152">
        <v>0</v>
      </c>
      <c r="W152" s="1">
        <v>0</v>
      </c>
      <c r="X152">
        <v>0</v>
      </c>
      <c r="Y152">
        <v>0</v>
      </c>
    </row>
    <row r="153" spans="1:25">
      <c r="A153" s="45">
        <v>430056</v>
      </c>
      <c r="B153" s="1" t="s">
        <v>339</v>
      </c>
      <c r="C153" s="1">
        <v>43005</v>
      </c>
      <c r="D153" s="1">
        <v>6</v>
      </c>
      <c r="E153" s="1">
        <v>10482</v>
      </c>
      <c r="F153" s="1">
        <v>1422</v>
      </c>
      <c r="G153" s="1">
        <v>276</v>
      </c>
      <c r="H153" s="1">
        <v>222</v>
      </c>
      <c r="I153" s="1">
        <v>0</v>
      </c>
      <c r="J153" s="1">
        <v>0</v>
      </c>
      <c r="K153" s="1">
        <v>675</v>
      </c>
      <c r="L153" s="1">
        <v>0</v>
      </c>
      <c r="M153" s="1">
        <v>0</v>
      </c>
      <c r="N153" s="1">
        <v>500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>
        <v>0</v>
      </c>
      <c r="U153" s="1">
        <v>0</v>
      </c>
      <c r="V153">
        <v>0</v>
      </c>
      <c r="W153" s="1">
        <v>0</v>
      </c>
      <c r="X153">
        <v>0</v>
      </c>
      <c r="Y153">
        <v>0</v>
      </c>
    </row>
  </sheetData>
  <phoneticPr fontId="1" type="noConversion"/>
  <conditionalFormatting sqref="A5 Z5:XFD5">
    <cfRule type="duplicateValues" dxfId="2" priority="2"/>
  </conditionalFormatting>
  <conditionalFormatting sqref="B5:Y5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5"/>
  <sheetViews>
    <sheetView topLeftCell="A41" workbookViewId="0">
      <selection activeCell="B1" sqref="B1:Y8"/>
    </sheetView>
  </sheetViews>
  <sheetFormatPr defaultRowHeight="14.25"/>
  <sheetData>
    <row r="1" spans="1:16">
      <c r="A1" t="s">
        <v>322</v>
      </c>
      <c r="B1">
        <v>13001</v>
      </c>
    </row>
    <row r="2" spans="1:16">
      <c r="A2" t="s">
        <v>319</v>
      </c>
      <c r="B2">
        <v>145</v>
      </c>
    </row>
    <row r="3" spans="1:16">
      <c r="A3" t="s">
        <v>320</v>
      </c>
      <c r="B3">
        <v>6</v>
      </c>
    </row>
    <row r="4" spans="1:16">
      <c r="A4" t="s">
        <v>321</v>
      </c>
      <c r="B4">
        <v>6</v>
      </c>
    </row>
    <row r="10" spans="1:16">
      <c r="A10">
        <v>1</v>
      </c>
      <c r="I10">
        <v>2</v>
      </c>
    </row>
    <row r="11" spans="1:16">
      <c r="A11" t="s">
        <v>5</v>
      </c>
      <c r="B11">
        <f>IF(Test!C12&gt;0,Test!C12,$B$1)</f>
        <v>13001</v>
      </c>
      <c r="I11" t="s">
        <v>5</v>
      </c>
      <c r="J11">
        <f>IF(Test!K12&gt;0,Test!K12,$B$1)</f>
        <v>11004</v>
      </c>
    </row>
    <row r="12" spans="1:16">
      <c r="A12" t="s">
        <v>229</v>
      </c>
      <c r="B12">
        <f>IF(Test!E10&gt;0,Test!E10,$B$2)</f>
        <v>145</v>
      </c>
      <c r="I12" t="s">
        <v>229</v>
      </c>
      <c r="J12">
        <f>IF(Test!M10&gt;0,Test!M10,$B$2)</f>
        <v>145</v>
      </c>
    </row>
    <row r="13" spans="1:16">
      <c r="A13" t="s">
        <v>172</v>
      </c>
      <c r="B13">
        <f>IF(Test!E11&gt;1,Test!E11,$B$3)</f>
        <v>6</v>
      </c>
      <c r="I13" t="s">
        <v>172</v>
      </c>
      <c r="J13">
        <f>IF(Test!M11&gt;1,Test!M11,$B$3)</f>
        <v>6</v>
      </c>
    </row>
    <row r="14" spans="1:16">
      <c r="A14" t="s">
        <v>136</v>
      </c>
      <c r="B14">
        <f>IF(Test!E12&gt;0,Test!E12,$B$4)</f>
        <v>6</v>
      </c>
      <c r="I14" t="s">
        <v>136</v>
      </c>
      <c r="J14">
        <f>IF(Test!M12&gt;0,Test!M12,$B$4)</f>
        <v>6</v>
      </c>
    </row>
    <row r="15" spans="1:16">
      <c r="B15" t="s">
        <v>240</v>
      </c>
      <c r="C15" t="s">
        <v>228</v>
      </c>
      <c r="D15" t="s">
        <v>227</v>
      </c>
      <c r="E15" t="s">
        <v>226</v>
      </c>
      <c r="F15" t="s">
        <v>232</v>
      </c>
      <c r="G15" t="s">
        <v>231</v>
      </c>
      <c r="H15" t="s">
        <v>230</v>
      </c>
      <c r="J15" t="s">
        <v>240</v>
      </c>
      <c r="K15" t="s">
        <v>228</v>
      </c>
      <c r="L15" t="s">
        <v>227</v>
      </c>
      <c r="M15" t="s">
        <v>226</v>
      </c>
      <c r="N15" t="s">
        <v>232</v>
      </c>
      <c r="O15" t="s">
        <v>231</v>
      </c>
      <c r="P15" t="s">
        <v>230</v>
      </c>
    </row>
    <row r="16" spans="1:16">
      <c r="A16">
        <f>Test!C16</f>
        <v>1</v>
      </c>
      <c r="B16">
        <f>(E16+C16)*(D16+1)</f>
        <v>6961.5</v>
      </c>
      <c r="C16">
        <f>IF(F16=0,0,VLOOKUP(B11,hero_info!$A:$AE,F16,0)*(B12-1))</f>
        <v>2736</v>
      </c>
      <c r="D16">
        <f>IF(G16=0,0,VLOOKUP(B13,hero_star_info!$A:$AJ,G16,0)/10000)</f>
        <v>0.7</v>
      </c>
      <c r="E16">
        <f>IF(H16=0,0,VLOOKUP(VALUE(CONCATENATE(B11,B14)),hero_data_info!$A:$Y,H16,0))</f>
        <v>1359</v>
      </c>
      <c r="F16">
        <f>IFERROR(VLOOKUP(A16,属性对应量表位置!$A:$E,3,0),0)</f>
        <v>17</v>
      </c>
      <c r="G16">
        <f>IFERROR(VLOOKUP(A16,属性对应量表位置!$A:$E,4,0),0)</f>
        <v>6</v>
      </c>
      <c r="H16">
        <f>IFERROR(VLOOKUP(A16,属性对应量表位置!$A:$E,5,0),0)</f>
        <v>6</v>
      </c>
      <c r="I16">
        <f>Test!K16</f>
        <v>1</v>
      </c>
      <c r="J16">
        <f>(M16+K16)*(L16+1)</f>
        <v>4788.8999999999996</v>
      </c>
      <c r="K16">
        <f>IF(N16=0,0,VLOOKUP(J11,hero_info!$A:$AE,N16,0)*(J12-1))</f>
        <v>1872</v>
      </c>
      <c r="L16">
        <f>IF(O16=0,0,VLOOKUP(J13,hero_star_info!$A:$AJ,O16,0)/10000)</f>
        <v>0.7</v>
      </c>
      <c r="M16">
        <f>IF(P16=0,0,VLOOKUP(VALUE(CONCATENATE(J11,J14)),hero_data_info!$A:$Y,P16,0))</f>
        <v>945</v>
      </c>
      <c r="N16">
        <f>IFERROR(VLOOKUP(I16,属性对应量表位置!$A:$E,3,0),0)</f>
        <v>17</v>
      </c>
      <c r="O16">
        <f>IFERROR(VLOOKUP(I16,属性对应量表位置!$A:$E,4,0),0)</f>
        <v>6</v>
      </c>
      <c r="P16">
        <f>IFERROR(VLOOKUP(I16,属性对应量表位置!$A:$E,5,0),0)</f>
        <v>6</v>
      </c>
    </row>
    <row r="17" spans="1:18">
      <c r="A17">
        <f>Test!C17</f>
        <v>2</v>
      </c>
      <c r="B17">
        <f t="shared" ref="B17:B25" si="0">(E17+C17)*(D17+1)</f>
        <v>46083.6</v>
      </c>
      <c r="C17">
        <f>IF(F17=0,0,VLOOKUP(B11,hero_info!$A:$AE,F17,0)*(B12-1))</f>
        <v>17856</v>
      </c>
      <c r="D17">
        <f>IF(G17=0,0,VLOOKUP(B13,hero_star_info!$A:$AJ,G17,0)/10000)</f>
        <v>0.7</v>
      </c>
      <c r="E17">
        <f>IF(H17=0,0,VLOOKUP(VALUE(CONCATENATE(B11,B14)),hero_data_info!$A:$Y,H17,0))</f>
        <v>9252</v>
      </c>
      <c r="F17">
        <f>IFERROR(VLOOKUP(A17,属性对应量表位置!$A:$E,3,0),0)</f>
        <v>16</v>
      </c>
      <c r="G17">
        <f>IFERROR(VLOOKUP(A17,属性对应量表位置!$A:$E,4,0),0)</f>
        <v>5</v>
      </c>
      <c r="H17">
        <f>IFERROR(VLOOKUP(A17,属性对应量表位置!$A:$E,5,0),0)</f>
        <v>5</v>
      </c>
      <c r="I17">
        <f>Test!K17</f>
        <v>2</v>
      </c>
      <c r="J17">
        <f t="shared" ref="J17:J25" si="1">(M17+K17)*(L17+1)</f>
        <v>53493.9</v>
      </c>
      <c r="K17">
        <f>IF(N17=0,0,VLOOKUP(J11,hero_info!$A:$AE,N17,0)*(J12-1))</f>
        <v>20736</v>
      </c>
      <c r="L17">
        <f>IF(O17=0,0,VLOOKUP(J13,hero_star_info!$A:$AJ,O17,0)/10000)</f>
        <v>0.7</v>
      </c>
      <c r="M17">
        <f>IF(P17=0,0,VLOOKUP(VALUE(CONCATENATE(J11,J14)),hero_data_info!$A:$Y,P17,0))</f>
        <v>10731</v>
      </c>
      <c r="N17">
        <f>IFERROR(VLOOKUP(I17,属性对应量表位置!$A:$E,3,0),0)</f>
        <v>16</v>
      </c>
      <c r="O17">
        <f>IFERROR(VLOOKUP(I17,属性对应量表位置!$A:$E,4,0),0)</f>
        <v>5</v>
      </c>
      <c r="P17">
        <f>IFERROR(VLOOKUP(I17,属性对应量表位置!$A:$E,5,0),0)</f>
        <v>5</v>
      </c>
    </row>
    <row r="18" spans="1:18">
      <c r="A18">
        <f>Test!C18</f>
        <v>5</v>
      </c>
      <c r="B18">
        <f t="shared" si="0"/>
        <v>1387.2</v>
      </c>
      <c r="C18">
        <f>IF(F18=0,0,VLOOKUP(B11,hero_info!$A:$AE,F18,0)*(B12-1))</f>
        <v>576</v>
      </c>
      <c r="D18">
        <f>IF(G18=0,0,VLOOKUP(B13,hero_star_info!$A:$AJ,G18,0)/10000)</f>
        <v>0.7</v>
      </c>
      <c r="E18">
        <f>IF(H18=0,0,VLOOKUP(VALUE(CONCATENATE(B11,B14)),hero_data_info!$A:$Y,H18,0))</f>
        <v>240</v>
      </c>
      <c r="F18">
        <f>IFERROR(VLOOKUP(A18,属性对应量表位置!$A:$E,3,0),0)</f>
        <v>18</v>
      </c>
      <c r="G18">
        <f>IFERROR(VLOOKUP(A18,属性对应量表位置!$A:$E,4,0),0)</f>
        <v>7</v>
      </c>
      <c r="H18">
        <f>IFERROR(VLOOKUP(A18,属性对应量表位置!$A:$E,5,0),0)</f>
        <v>7</v>
      </c>
      <c r="I18">
        <f>Test!K18</f>
        <v>5</v>
      </c>
      <c r="J18">
        <f t="shared" si="1"/>
        <v>1759.5</v>
      </c>
      <c r="K18">
        <f>IF(N18=0,0,VLOOKUP(J11,hero_info!$A:$AE,N18,0)*(J12-1))</f>
        <v>720</v>
      </c>
      <c r="L18">
        <f>IF(O18=0,0,VLOOKUP(J13,hero_star_info!$A:$AJ,O18,0)/10000)</f>
        <v>0.7</v>
      </c>
      <c r="M18">
        <f>IF(P18=0,0,VLOOKUP(VALUE(CONCATENATE(J11,J14)),hero_data_info!$A:$Y,P18,0))</f>
        <v>315</v>
      </c>
      <c r="N18">
        <f>IFERROR(VLOOKUP(I18,属性对应量表位置!$A:$E,3,0),0)</f>
        <v>18</v>
      </c>
      <c r="O18">
        <f>IFERROR(VLOOKUP(I18,属性对应量表位置!$A:$E,4,0),0)</f>
        <v>7</v>
      </c>
      <c r="P18">
        <f>IFERROR(VLOOKUP(I18,属性对应量表位置!$A:$E,5,0),0)</f>
        <v>7</v>
      </c>
    </row>
    <row r="19" spans="1:18">
      <c r="A19">
        <f>Test!C19</f>
        <v>6</v>
      </c>
      <c r="B19">
        <f t="shared" si="0"/>
        <v>1076.0999999999999</v>
      </c>
      <c r="C19">
        <f>IF(F19=0,0,VLOOKUP(B11,hero_info!$A:$AE,F19,0)*(B12-1))</f>
        <v>432</v>
      </c>
      <c r="D19">
        <f>IF(G19=0,0,VLOOKUP(B13,hero_star_info!$A:$AJ,G19,0)/10000)</f>
        <v>0.7</v>
      </c>
      <c r="E19">
        <f>IF(H19=0,0,VLOOKUP(VALUE(CONCATENATE(B11,B14)),hero_data_info!$A:$Y,H19,0))</f>
        <v>201</v>
      </c>
      <c r="F19">
        <f>IFERROR(VLOOKUP(A19,属性对应量表位置!$A:$E,3,0),0)</f>
        <v>19</v>
      </c>
      <c r="G19">
        <f>IFERROR(VLOOKUP(A19,属性对应量表位置!$A:$E,4,0),0)</f>
        <v>8</v>
      </c>
      <c r="H19">
        <f>IFERROR(VLOOKUP(A19,属性对应量表位置!$A:$E,5,0),0)</f>
        <v>8</v>
      </c>
      <c r="I19">
        <f>Test!K19</f>
        <v>6</v>
      </c>
      <c r="J19">
        <f t="shared" si="1"/>
        <v>1065.8999999999999</v>
      </c>
      <c r="K19">
        <f>IF(N19=0,0,VLOOKUP(J11,hero_info!$A:$AE,N19,0)*(J12-1))</f>
        <v>432</v>
      </c>
      <c r="L19">
        <f>IF(O19=0,0,VLOOKUP(J13,hero_star_info!$A:$AJ,O19,0)/10000)</f>
        <v>0.7</v>
      </c>
      <c r="M19">
        <f>IF(P19=0,0,VLOOKUP(VALUE(CONCATENATE(J11,J14)),hero_data_info!$A:$Y,P19,0))</f>
        <v>195</v>
      </c>
      <c r="N19">
        <f>IFERROR(VLOOKUP(I19,属性对应量表位置!$A:$E,3,0),0)</f>
        <v>19</v>
      </c>
      <c r="O19">
        <f>IFERROR(VLOOKUP(I19,属性对应量表位置!$A:$E,4,0),0)</f>
        <v>8</v>
      </c>
      <c r="P19">
        <f>IFERROR(VLOOKUP(I19,属性对应量表位置!$A:$E,5,0),0)</f>
        <v>8</v>
      </c>
    </row>
    <row r="20" spans="1:18">
      <c r="A20">
        <f>Test!C20</f>
        <v>4</v>
      </c>
      <c r="B20">
        <f t="shared" si="0"/>
        <v>1338</v>
      </c>
      <c r="C20">
        <f>IF(F20=0,0,VLOOKUP(B11,hero_info!$A:$AE,F20,0)*(B12-1))</f>
        <v>720</v>
      </c>
      <c r="D20">
        <f>IF(G20=0,0,VLOOKUP(B13,hero_star_info!$A:$AJ,G20,0)/10000)</f>
        <v>0</v>
      </c>
      <c r="E20">
        <f>IF(H20=0,0,VLOOKUP(VALUE(CONCATENATE(B11,B14)),hero_data_info!$A:$Y,H20,0))</f>
        <v>618</v>
      </c>
      <c r="F20">
        <f>IFERROR(VLOOKUP(A20,属性对应量表位置!$A:$E,3,0),0)</f>
        <v>22</v>
      </c>
      <c r="G20">
        <f>IFERROR(VLOOKUP(A20,属性对应量表位置!$A:$E,4,0),0)</f>
        <v>11</v>
      </c>
      <c r="H20">
        <f>IFERROR(VLOOKUP(A20,属性对应量表位置!$A:$E,5,0),0)</f>
        <v>11</v>
      </c>
      <c r="I20">
        <f>Test!K20</f>
        <v>4</v>
      </c>
      <c r="J20">
        <f t="shared" si="1"/>
        <v>1356</v>
      </c>
      <c r="K20">
        <f>IF(N20=0,0,VLOOKUP(J11,hero_info!$A:$AE,N20,0)*(J12-1))</f>
        <v>720</v>
      </c>
      <c r="L20">
        <f>IF(O20=0,0,VLOOKUP(J13,hero_star_info!$A:$AJ,O20,0)/10000)</f>
        <v>0</v>
      </c>
      <c r="M20">
        <f>IF(P20=0,0,VLOOKUP(VALUE(CONCATENATE(J11,J14)),hero_data_info!$A:$Y,P20,0))</f>
        <v>636</v>
      </c>
      <c r="N20">
        <f>IFERROR(VLOOKUP(I20,属性对应量表位置!$A:$E,3,0),0)</f>
        <v>22</v>
      </c>
      <c r="O20">
        <f>IFERROR(VLOOKUP(I20,属性对应量表位置!$A:$E,4,0),0)</f>
        <v>11</v>
      </c>
      <c r="P20">
        <f>IFERROR(VLOOKUP(I20,属性对应量表位置!$A:$E,5,0),0)</f>
        <v>11</v>
      </c>
    </row>
    <row r="21" spans="1:18">
      <c r="A21">
        <f>Test!C21</f>
        <v>20</v>
      </c>
      <c r="B21">
        <f t="shared" si="0"/>
        <v>500</v>
      </c>
      <c r="C21">
        <f>IF(F21=0,0,VLOOKUP(B11,hero_info!$A:$AE,F21,0)*(B12-1))</f>
        <v>0</v>
      </c>
      <c r="D21">
        <f>IF(G21=0,0,VLOOKUP(B13,hero_star_info!$A:$AJ,G21,0)/10000)</f>
        <v>0</v>
      </c>
      <c r="E21">
        <f>IF(H21=0,0,VLOOKUP(VALUE(CONCATENATE(B11,B14)),hero_data_info!$A:$Y,H21,0))</f>
        <v>500</v>
      </c>
      <c r="F21">
        <f>IFERROR(VLOOKUP(A21,属性对应量表位置!$A:$E,3,0),0)</f>
        <v>0</v>
      </c>
      <c r="G21">
        <f>IFERROR(VLOOKUP(A21,属性对应量表位置!$A:$E,4,0),0)</f>
        <v>0</v>
      </c>
      <c r="H21">
        <f>IFERROR(VLOOKUP(A21,属性对应量表位置!$A:$E,5,0),0)</f>
        <v>14</v>
      </c>
      <c r="I21">
        <f>Test!K21</f>
        <v>20</v>
      </c>
      <c r="J21">
        <f t="shared" si="1"/>
        <v>500</v>
      </c>
      <c r="K21">
        <f>IF(N21=0,0,VLOOKUP(J11,hero_info!$A:$AE,N21,0)*(J12-1))</f>
        <v>0</v>
      </c>
      <c r="L21">
        <f>IF(O21=0,0,VLOOKUP(J13,hero_star_info!$A:$AJ,O21,0)/10000)</f>
        <v>0</v>
      </c>
      <c r="M21">
        <f>IF(P21=0,0,VLOOKUP(VALUE(CONCATENATE(J11,J14)),hero_data_info!$A:$Y,P21,0))</f>
        <v>500</v>
      </c>
      <c r="N21">
        <f>IFERROR(VLOOKUP(I21,属性对应量表位置!$A:$E,3,0),0)</f>
        <v>0</v>
      </c>
      <c r="O21">
        <f>IFERROR(VLOOKUP(I21,属性对应量表位置!$A:$E,4,0),0)</f>
        <v>0</v>
      </c>
      <c r="P21">
        <f>IFERROR(VLOOKUP(I21,属性对应量表位置!$A:$E,5,0),0)</f>
        <v>14</v>
      </c>
    </row>
    <row r="22" spans="1:18">
      <c r="A22">
        <f>Test!C22</f>
        <v>0</v>
      </c>
      <c r="B22">
        <f t="shared" si="0"/>
        <v>0</v>
      </c>
      <c r="C22">
        <f>IF(F22=0,0,VLOOKUP(B11,hero_info!$A:$AE,F22,0)*(B12-1))</f>
        <v>0</v>
      </c>
      <c r="D22">
        <f>IF(G22=0,0,VLOOKUP(B13,hero_star_info!$A:$AJ,G22,0)/10000)</f>
        <v>0</v>
      </c>
      <c r="E22">
        <f>IF(H22=0,0,VLOOKUP(VALUE(CONCATENATE(B11,B14)),hero_data_info!$A:$Y,H22,0))</f>
        <v>0</v>
      </c>
      <c r="F22">
        <f>IFERROR(VLOOKUP(A22,属性对应量表位置!$A:$E,3,0),0)</f>
        <v>0</v>
      </c>
      <c r="G22">
        <f>IFERROR(VLOOKUP(A22,属性对应量表位置!$A:$E,4,0),0)</f>
        <v>0</v>
      </c>
      <c r="H22">
        <f>IFERROR(VLOOKUP(A22,属性对应量表位置!$A:$E,5,0),0)</f>
        <v>0</v>
      </c>
      <c r="I22">
        <f>Test!K22</f>
        <v>0</v>
      </c>
      <c r="J22">
        <f t="shared" si="1"/>
        <v>0</v>
      </c>
      <c r="K22">
        <f>IF(N22=0,0,VLOOKUP(J11,hero_info!$A:$AE,N22,0)*(J12-1))</f>
        <v>0</v>
      </c>
      <c r="L22">
        <f>IF(O22=0,0,VLOOKUP(J13,hero_star_info!$A:$AJ,O22,0)/10000)</f>
        <v>0</v>
      </c>
      <c r="M22">
        <f>IF(P22=0,0,VLOOKUP(VALUE(CONCATENATE(J11,J14)),hero_data_info!$A:$Y,P22,0))</f>
        <v>0</v>
      </c>
      <c r="N22">
        <f>IFERROR(VLOOKUP(I22,属性对应量表位置!$A:$E,3,0),0)</f>
        <v>0</v>
      </c>
      <c r="O22">
        <f>IFERROR(VLOOKUP(I22,属性对应量表位置!$A:$E,4,0),0)</f>
        <v>0</v>
      </c>
      <c r="P22">
        <f>IFERROR(VLOOKUP(I22,属性对应量表位置!$A:$E,5,0),0)</f>
        <v>0</v>
      </c>
    </row>
    <row r="23" spans="1:18">
      <c r="A23">
        <v>0</v>
      </c>
      <c r="B23">
        <f t="shared" si="0"/>
        <v>0</v>
      </c>
      <c r="C23">
        <f>IF(F23=0,0,VLOOKUP(B11,hero_info!$A:$AE,F23,0)*(B12-1))</f>
        <v>0</v>
      </c>
      <c r="D23">
        <f>IF(G23=0,0,VLOOKUP(B13,hero_star_info!$A:$AJ,G23,0)/10000)</f>
        <v>0</v>
      </c>
      <c r="E23">
        <f>IF(H23=0,0,VLOOKUP(VALUE(CONCATENATE(B11,B14)),hero_data_info!$A:$Y,H23,0))</f>
        <v>0</v>
      </c>
      <c r="F23">
        <f>IFERROR(VLOOKUP(A23,属性对应量表位置!$A:$E,3,0),0)</f>
        <v>0</v>
      </c>
      <c r="G23">
        <f>IFERROR(VLOOKUP(A23,属性对应量表位置!$A:$E,4,0),0)</f>
        <v>0</v>
      </c>
      <c r="H23">
        <f>IFERROR(VLOOKUP(A23,属性对应量表位置!$A:$E,5,0),0)</f>
        <v>0</v>
      </c>
      <c r="I23">
        <v>0</v>
      </c>
      <c r="J23">
        <f t="shared" si="1"/>
        <v>0</v>
      </c>
      <c r="K23">
        <f>IF(N23=0,0,VLOOKUP(J11,hero_info!$A:$AE,N23,0)*(J12-1))</f>
        <v>0</v>
      </c>
      <c r="L23">
        <f>IF(O23=0,0,VLOOKUP(J13,hero_star_info!$A:$AJ,O23,0)/10000)</f>
        <v>0</v>
      </c>
      <c r="M23">
        <f>IF(P23=0,0,VLOOKUP(VALUE(CONCATENATE(J11,J14)),hero_data_info!$A:$Y,P23,0))</f>
        <v>0</v>
      </c>
      <c r="N23">
        <f>IFERROR(VLOOKUP(I23,属性对应量表位置!$A:$E,3,0),0)</f>
        <v>0</v>
      </c>
      <c r="O23">
        <f>IFERROR(VLOOKUP(I23,属性对应量表位置!$A:$E,4,0),0)</f>
        <v>0</v>
      </c>
      <c r="P23">
        <f>IFERROR(VLOOKUP(I23,属性对应量表位置!$A:$E,5,0),0)</f>
        <v>0</v>
      </c>
    </row>
    <row r="24" spans="1:18">
      <c r="A24">
        <f>Test!C24</f>
        <v>0</v>
      </c>
      <c r="B24">
        <f t="shared" si="0"/>
        <v>0</v>
      </c>
      <c r="C24">
        <f>IF(F24=0,0,VLOOKUP(B11,hero_info!$A:$AE,F24,0)*(B12-1))</f>
        <v>0</v>
      </c>
      <c r="D24">
        <f>IF(G24=0,0,VLOOKUP(B13,hero_star_info!$A:$AJ,G24,0)/10000)</f>
        <v>0</v>
      </c>
      <c r="E24">
        <f>IF(H24=0,0,VLOOKUP(VALUE(CONCATENATE(B11,B14)),hero_data_info!$A:$Y,H24,0))</f>
        <v>0</v>
      </c>
      <c r="F24">
        <f>IFERROR(VLOOKUP(A24,属性对应量表位置!$A:$E,3,0),0)</f>
        <v>0</v>
      </c>
      <c r="G24">
        <f>IFERROR(VLOOKUP(A24,属性对应量表位置!$A:$E,4,0),0)</f>
        <v>0</v>
      </c>
      <c r="H24">
        <f>IFERROR(VLOOKUP(A24,属性对应量表位置!$A:$E,5,0),0)</f>
        <v>0</v>
      </c>
      <c r="I24">
        <f>Test!K24</f>
        <v>0</v>
      </c>
      <c r="J24">
        <f t="shared" si="1"/>
        <v>0</v>
      </c>
      <c r="K24">
        <f>IF(N24=0,0,VLOOKUP(J11,hero_info!$A:$AE,N24,0)*(J12-1))</f>
        <v>0</v>
      </c>
      <c r="L24">
        <f>IF(O24=0,0,VLOOKUP(J13,hero_star_info!$A:$AJ,O24,0)/10000)</f>
        <v>0</v>
      </c>
      <c r="M24">
        <f>IF(P24=0,0,VLOOKUP(VALUE(CONCATENATE(J11,J14)),hero_data_info!$A:$Y,P24,0))</f>
        <v>0</v>
      </c>
      <c r="N24">
        <f>IFERROR(VLOOKUP(I24,属性对应量表位置!$A:$E,3,0),0)</f>
        <v>0</v>
      </c>
      <c r="O24">
        <f>IFERROR(VLOOKUP(I24,属性对应量表位置!$A:$E,4,0),0)</f>
        <v>0</v>
      </c>
      <c r="P24">
        <f>IFERROR(VLOOKUP(I24,属性对应量表位置!$A:$E,5,0),0)</f>
        <v>0</v>
      </c>
    </row>
    <row r="25" spans="1:18">
      <c r="A25">
        <f>Test!C25</f>
        <v>0</v>
      </c>
      <c r="B25">
        <f t="shared" si="0"/>
        <v>0</v>
      </c>
      <c r="C25">
        <f>IF(F25=0,0,VLOOKUP(B11,hero_info!$A:$AE,F25,0)*(B12-1))</f>
        <v>0</v>
      </c>
      <c r="D25">
        <f>IF(G25=0,0,VLOOKUP(B13,hero_star_info!$A:$AJ,G25,0)/10000)</f>
        <v>0</v>
      </c>
      <c r="E25">
        <f>IF(H25=0,0,VLOOKUP(VALUE(CONCATENATE(B11,B14)),hero_data_info!$A:$Y,H25,0))</f>
        <v>0</v>
      </c>
      <c r="F25">
        <f>IFERROR(VLOOKUP(A25,属性对应量表位置!$A:$E,3,0),0)</f>
        <v>0</v>
      </c>
      <c r="G25">
        <f>IFERROR(VLOOKUP(A25,属性对应量表位置!$A:$E,4,0),0)</f>
        <v>0</v>
      </c>
      <c r="H25">
        <f>IFERROR(VLOOKUP(A25,属性对应量表位置!$A:$E,5,0),0)</f>
        <v>0</v>
      </c>
      <c r="I25">
        <f>Test!K25</f>
        <v>0</v>
      </c>
      <c r="J25">
        <f t="shared" si="1"/>
        <v>0</v>
      </c>
      <c r="K25">
        <f>IF(N25=0,0,VLOOKUP(J11,hero_info!$A:$AE,N25,0)*(J12-1))</f>
        <v>0</v>
      </c>
      <c r="L25">
        <f>IF(O25=0,0,VLOOKUP(J13,hero_star_info!$A:$AJ,O25,0)/10000)</f>
        <v>0</v>
      </c>
      <c r="M25">
        <f>IF(P25=0,0,VLOOKUP(VALUE(CONCATENATE(J11,J14)),hero_data_info!$A:$Y,P25,0))</f>
        <v>0</v>
      </c>
      <c r="N25">
        <f>IFERROR(VLOOKUP(I25,属性对应量表位置!$A:$E,3,0),0)</f>
        <v>0</v>
      </c>
      <c r="O25">
        <f>IFERROR(VLOOKUP(I25,属性对应量表位置!$A:$E,4,0),0)</f>
        <v>0</v>
      </c>
      <c r="P25">
        <f>IFERROR(VLOOKUP(I25,属性对应量表位置!$A:$E,5,0),0)</f>
        <v>0</v>
      </c>
    </row>
    <row r="30" spans="1:18">
      <c r="A30">
        <v>3</v>
      </c>
      <c r="I30">
        <v>4</v>
      </c>
      <c r="Q30">
        <v>5</v>
      </c>
    </row>
    <row r="31" spans="1:18">
      <c r="A31" t="s">
        <v>5</v>
      </c>
      <c r="B31">
        <f>IF(Test!C32&gt;0,Test!C32,$B$1)</f>
        <v>12005</v>
      </c>
      <c r="I31" t="s">
        <v>5</v>
      </c>
      <c r="J31">
        <f>IF(Test!K32&gt;0,Test!K32,$B$1)</f>
        <v>22001</v>
      </c>
      <c r="Q31" t="s">
        <v>5</v>
      </c>
      <c r="R31">
        <f>IF(Test!S32&gt;0,Test!S32,$B$1)</f>
        <v>34003</v>
      </c>
    </row>
    <row r="32" spans="1:18">
      <c r="A32" t="s">
        <v>229</v>
      </c>
      <c r="B32">
        <f>IF(Test!E30&gt;0,Test!E30,$B$2)</f>
        <v>145</v>
      </c>
      <c r="I32" t="s">
        <v>229</v>
      </c>
      <c r="J32">
        <f>IF(Test!M30&gt;0,Test!M30,$B$2)</f>
        <v>145</v>
      </c>
      <c r="Q32" t="s">
        <v>229</v>
      </c>
      <c r="R32">
        <f>IF(Test!U30&gt;0,Test!U30,$B$2)</f>
        <v>145</v>
      </c>
    </row>
    <row r="33" spans="1:24">
      <c r="A33" t="s">
        <v>172</v>
      </c>
      <c r="B33">
        <f>IF(Test!E31&gt;1,Test!E31,$B$3)</f>
        <v>6</v>
      </c>
      <c r="I33" t="s">
        <v>172</v>
      </c>
      <c r="J33">
        <f>IF(Test!M31&gt;1,Test!M31,$B$3)</f>
        <v>6</v>
      </c>
      <c r="Q33" t="s">
        <v>172</v>
      </c>
      <c r="R33">
        <f>IF(Test!U31&gt;1,Test!U31,$B$3)</f>
        <v>6</v>
      </c>
    </row>
    <row r="34" spans="1:24">
      <c r="A34" t="s">
        <v>136</v>
      </c>
      <c r="B34">
        <f>IF(Test!E32&gt;0,Test!E32,$B$4)</f>
        <v>6</v>
      </c>
      <c r="I34" t="s">
        <v>136</v>
      </c>
      <c r="J34">
        <f>IF(Test!M32&gt;0,Test!M32,$B$4)</f>
        <v>6</v>
      </c>
      <c r="Q34" t="s">
        <v>136</v>
      </c>
      <c r="R34">
        <f>IF(Test!U32&gt;0,Test!U32,$B$4)</f>
        <v>6</v>
      </c>
    </row>
    <row r="35" spans="1:24">
      <c r="B35" t="s">
        <v>240</v>
      </c>
      <c r="C35" t="s">
        <v>228</v>
      </c>
      <c r="D35" t="s">
        <v>227</v>
      </c>
      <c r="E35" t="s">
        <v>226</v>
      </c>
      <c r="F35" t="s">
        <v>232</v>
      </c>
      <c r="G35" t="s">
        <v>231</v>
      </c>
      <c r="H35" t="s">
        <v>230</v>
      </c>
      <c r="J35" t="s">
        <v>240</v>
      </c>
      <c r="K35" t="s">
        <v>228</v>
      </c>
      <c r="L35" t="s">
        <v>227</v>
      </c>
      <c r="M35" t="s">
        <v>226</v>
      </c>
      <c r="N35" t="s">
        <v>232</v>
      </c>
      <c r="O35" t="s">
        <v>231</v>
      </c>
      <c r="P35" t="s">
        <v>230</v>
      </c>
      <c r="R35" t="s">
        <v>240</v>
      </c>
      <c r="S35" t="s">
        <v>228</v>
      </c>
      <c r="T35" t="s">
        <v>227</v>
      </c>
      <c r="U35" t="s">
        <v>226</v>
      </c>
      <c r="V35" t="s">
        <v>232</v>
      </c>
      <c r="W35" t="s">
        <v>231</v>
      </c>
      <c r="X35" t="s">
        <v>230</v>
      </c>
    </row>
    <row r="36" spans="1:24">
      <c r="A36">
        <f>Test!C36</f>
        <v>1</v>
      </c>
      <c r="B36">
        <f>(E36+C36)*(D36+1)</f>
        <v>6308.7</v>
      </c>
      <c r="C36">
        <f>IF(F36=0,0,VLOOKUP(B31,hero_info!$A:$AE,F36,0)*(B32-1))</f>
        <v>2448</v>
      </c>
      <c r="D36">
        <f>IF(G36=0,0,VLOOKUP(B33,hero_star_info!$A:$AJ,G36,0)/10000)</f>
        <v>0.7</v>
      </c>
      <c r="E36">
        <f>IF(H36=0,0,VLOOKUP(VALUE(CONCATENATE(B31,B34)),hero_data_info!$A:$Y,H36,0))</f>
        <v>1263</v>
      </c>
      <c r="F36">
        <f>IFERROR(VLOOKUP(A36,属性对应量表位置!$A:$E,3,0),0)</f>
        <v>17</v>
      </c>
      <c r="G36">
        <f>IFERROR(VLOOKUP(A36,属性对应量表位置!$A:$E,4,0),0)</f>
        <v>6</v>
      </c>
      <c r="H36">
        <f>IFERROR(VLOOKUP(A36,属性对应量表位置!$A:$E,5,0),0)</f>
        <v>6</v>
      </c>
      <c r="I36">
        <f>Test!K36</f>
        <v>1</v>
      </c>
      <c r="J36">
        <f>(M36+K36)*(L36+1)</f>
        <v>5946.5999999999995</v>
      </c>
      <c r="K36">
        <f>IF(N36=0,0,VLOOKUP(J31,hero_info!$A:$AE,N36,0)*(J32-1))</f>
        <v>2304</v>
      </c>
      <c r="L36">
        <f>IF(O36=0,0,VLOOKUP(J33,hero_star_info!$A:$AJ,O36,0)/10000)</f>
        <v>0.7</v>
      </c>
      <c r="M36">
        <f>IF(P36=0,0,VLOOKUP(VALUE(CONCATENATE(J31,J34)),hero_data_info!$A:$Y,P36,0))</f>
        <v>1194</v>
      </c>
      <c r="N36">
        <f>IFERROR(VLOOKUP(I36,属性对应量表位置!$A:$E,3,0),0)</f>
        <v>17</v>
      </c>
      <c r="O36">
        <f>IFERROR(VLOOKUP(I36,属性对应量表位置!$A:$E,4,0),0)</f>
        <v>6</v>
      </c>
      <c r="P36">
        <f>IFERROR(VLOOKUP(I36,属性对应量表位置!$A:$E,5,0),0)</f>
        <v>6</v>
      </c>
      <c r="Q36">
        <f>Test!S36</f>
        <v>1</v>
      </c>
      <c r="R36">
        <f>(U36+S36)*(T36+1)</f>
        <v>5084.7</v>
      </c>
      <c r="S36">
        <f>IF(V36=0,0,VLOOKUP(R31,hero_info!$A:$AE,V36,0)*(R32-1))</f>
        <v>2016</v>
      </c>
      <c r="T36">
        <f>IF(W36=0,0,VLOOKUP(R33,hero_star_info!$A:$AJ,W36,0)/10000)</f>
        <v>0.7</v>
      </c>
      <c r="U36">
        <f>IF(X36=0,0,VLOOKUP(VALUE(CONCATENATE(R31,R34)),hero_data_info!$A:$Y,X36,0))</f>
        <v>975</v>
      </c>
      <c r="V36">
        <f>IFERROR(VLOOKUP(Q36,属性对应量表位置!$A:$E,3,0),0)</f>
        <v>17</v>
      </c>
      <c r="W36">
        <f>IFERROR(VLOOKUP(Q36,属性对应量表位置!$A:$E,4,0),0)</f>
        <v>6</v>
      </c>
      <c r="X36">
        <f>IFERROR(VLOOKUP(Q36,属性对应量表位置!$A:$E,5,0),0)</f>
        <v>6</v>
      </c>
    </row>
    <row r="37" spans="1:24">
      <c r="A37">
        <f>Test!C37</f>
        <v>2</v>
      </c>
      <c r="B37">
        <f t="shared" ref="B37:B45" si="2">(E37+C37)*(D37+1)</f>
        <v>44247.6</v>
      </c>
      <c r="C37">
        <f>IF(F37=0,0,VLOOKUP(B31,hero_info!$A:$AE,F37,0)*(B32-1))</f>
        <v>17136</v>
      </c>
      <c r="D37">
        <f>IF(G37=0,0,VLOOKUP(B33,hero_star_info!$A:$AJ,G37,0)/10000)</f>
        <v>0.7</v>
      </c>
      <c r="E37">
        <f>IF(H37=0,0,VLOOKUP(VALUE(CONCATENATE(B31,B34)),hero_data_info!$A:$Y,H37,0))</f>
        <v>8892</v>
      </c>
      <c r="F37">
        <f>IFERROR(VLOOKUP(A37,属性对应量表位置!$A:$E,3,0),0)</f>
        <v>16</v>
      </c>
      <c r="G37">
        <f>IFERROR(VLOOKUP(A37,属性对应量表位置!$A:$E,4,0),0)</f>
        <v>5</v>
      </c>
      <c r="H37">
        <f>IFERROR(VLOOKUP(A37,属性对应量表位置!$A:$E,5,0),0)</f>
        <v>5</v>
      </c>
      <c r="I37">
        <f>Test!K37</f>
        <v>2</v>
      </c>
      <c r="J37">
        <f t="shared" ref="J37:J45" si="3">(M37+K37)*(L37+1)</f>
        <v>49087.5</v>
      </c>
      <c r="K37">
        <f>IF(N37=0,0,VLOOKUP(J31,hero_info!$A:$AE,N37,0)*(J32-1))</f>
        <v>19008</v>
      </c>
      <c r="L37">
        <f>IF(O37=0,0,VLOOKUP(J33,hero_star_info!$A:$AJ,O37,0)/10000)</f>
        <v>0.7</v>
      </c>
      <c r="M37">
        <f>IF(P37=0,0,VLOOKUP(VALUE(CONCATENATE(J31,J34)),hero_data_info!$A:$Y,P37,0))</f>
        <v>9867</v>
      </c>
      <c r="N37">
        <f>IFERROR(VLOOKUP(I37,属性对应量表位置!$A:$E,3,0),0)</f>
        <v>16</v>
      </c>
      <c r="O37">
        <f>IFERROR(VLOOKUP(I37,属性对应量表位置!$A:$E,4,0),0)</f>
        <v>5</v>
      </c>
      <c r="P37">
        <f>IFERROR(VLOOKUP(I37,属性对应量表位置!$A:$E,5,0),0)</f>
        <v>5</v>
      </c>
      <c r="Q37">
        <f>Test!S37</f>
        <v>2</v>
      </c>
      <c r="R37">
        <f t="shared" ref="R37:R45" si="4">(U37+S37)*(T37+1)</f>
        <v>52076.1</v>
      </c>
      <c r="S37">
        <f>IF(V37=0,0,VLOOKUP(R31,hero_info!$A:$AE,V37,0)*(R32-1))</f>
        <v>20160</v>
      </c>
      <c r="T37">
        <f>IF(W37=0,0,VLOOKUP(R33,hero_star_info!$A:$AJ,W37,0)/10000)</f>
        <v>0.7</v>
      </c>
      <c r="U37">
        <f>IF(X37=0,0,VLOOKUP(VALUE(CONCATENATE(R31,R34)),hero_data_info!$A:$Y,X37,0))</f>
        <v>10473</v>
      </c>
      <c r="V37">
        <f>IFERROR(VLOOKUP(Q37,属性对应量表位置!$A:$E,3,0),0)</f>
        <v>16</v>
      </c>
      <c r="W37">
        <f>IFERROR(VLOOKUP(Q37,属性对应量表位置!$A:$E,4,0),0)</f>
        <v>5</v>
      </c>
      <c r="X37">
        <f>IFERROR(VLOOKUP(Q37,属性对应量表位置!$A:$E,5,0),0)</f>
        <v>5</v>
      </c>
    </row>
    <row r="38" spans="1:24">
      <c r="A38">
        <f>Test!C38</f>
        <v>5</v>
      </c>
      <c r="B38">
        <f t="shared" si="2"/>
        <v>1060.8</v>
      </c>
      <c r="C38">
        <f>IF(F38=0,0,VLOOKUP(B31,hero_info!$A:$AE,F38,0)*(B32-1))</f>
        <v>432</v>
      </c>
      <c r="D38">
        <f>IF(G38=0,0,VLOOKUP(B33,hero_star_info!$A:$AJ,G38,0)/10000)</f>
        <v>0.7</v>
      </c>
      <c r="E38">
        <f>IF(H38=0,0,VLOOKUP(VALUE(CONCATENATE(B31,B34)),hero_data_info!$A:$Y,H38,0))</f>
        <v>192</v>
      </c>
      <c r="F38">
        <f>IFERROR(VLOOKUP(A38,属性对应量表位置!$A:$E,3,0),0)</f>
        <v>18</v>
      </c>
      <c r="G38">
        <f>IFERROR(VLOOKUP(A38,属性对应量表位置!$A:$E,4,0),0)</f>
        <v>7</v>
      </c>
      <c r="H38">
        <f>IFERROR(VLOOKUP(A38,属性对应量表位置!$A:$E,5,0),0)</f>
        <v>7</v>
      </c>
      <c r="I38">
        <f>Test!K38</f>
        <v>5</v>
      </c>
      <c r="J38">
        <f t="shared" si="3"/>
        <v>1096.5</v>
      </c>
      <c r="K38">
        <f>IF(N38=0,0,VLOOKUP(J31,hero_info!$A:$AE,N38,0)*(J32-1))</f>
        <v>432</v>
      </c>
      <c r="L38">
        <f>IF(O38=0,0,VLOOKUP(J33,hero_star_info!$A:$AJ,O38,0)/10000)</f>
        <v>0.7</v>
      </c>
      <c r="M38">
        <f>IF(P38=0,0,VLOOKUP(VALUE(CONCATENATE(J31,J34)),hero_data_info!$A:$Y,P38,0))</f>
        <v>213</v>
      </c>
      <c r="N38">
        <f>IFERROR(VLOOKUP(I38,属性对应量表位置!$A:$E,3,0),0)</f>
        <v>18</v>
      </c>
      <c r="O38">
        <f>IFERROR(VLOOKUP(I38,属性对应量表位置!$A:$E,4,0),0)</f>
        <v>7</v>
      </c>
      <c r="P38">
        <f>IFERROR(VLOOKUP(I38,属性对应量表位置!$A:$E,5,0),0)</f>
        <v>7</v>
      </c>
      <c r="Q38">
        <f>Test!S38</f>
        <v>5</v>
      </c>
      <c r="R38">
        <f t="shared" si="4"/>
        <v>1366.8</v>
      </c>
      <c r="S38">
        <f>IF(V38=0,0,VLOOKUP(R31,hero_info!$A:$AE,V38,0)*(R32-1))</f>
        <v>576</v>
      </c>
      <c r="T38">
        <f>IF(W38=0,0,VLOOKUP(R33,hero_star_info!$A:$AJ,W38,0)/10000)</f>
        <v>0.7</v>
      </c>
      <c r="U38">
        <f>IF(X38=0,0,VLOOKUP(VALUE(CONCATENATE(R31,R34)),hero_data_info!$A:$Y,X38,0))</f>
        <v>228</v>
      </c>
      <c r="V38">
        <f>IFERROR(VLOOKUP(Q38,属性对应量表位置!$A:$E,3,0),0)</f>
        <v>18</v>
      </c>
      <c r="W38">
        <f>IFERROR(VLOOKUP(Q38,属性对应量表位置!$A:$E,4,0),0)</f>
        <v>7</v>
      </c>
      <c r="X38">
        <f>IFERROR(VLOOKUP(Q38,属性对应量表位置!$A:$E,5,0),0)</f>
        <v>7</v>
      </c>
    </row>
    <row r="39" spans="1:24">
      <c r="A39">
        <f>Test!C39</f>
        <v>6</v>
      </c>
      <c r="B39">
        <f t="shared" si="2"/>
        <v>1377</v>
      </c>
      <c r="C39">
        <f>IF(F39=0,0,VLOOKUP(B31,hero_info!$A:$AE,F39,0)*(B32-1))</f>
        <v>576</v>
      </c>
      <c r="D39">
        <f>IF(G39=0,0,VLOOKUP(B33,hero_star_info!$A:$AJ,G39,0)/10000)</f>
        <v>0.7</v>
      </c>
      <c r="E39">
        <f>IF(H39=0,0,VLOOKUP(VALUE(CONCATENATE(B31,B34)),hero_data_info!$A:$Y,H39,0))</f>
        <v>234</v>
      </c>
      <c r="F39">
        <f>IFERROR(VLOOKUP(A39,属性对应量表位置!$A:$E,3,0),0)</f>
        <v>19</v>
      </c>
      <c r="G39">
        <f>IFERROR(VLOOKUP(A39,属性对应量表位置!$A:$E,4,0),0)</f>
        <v>8</v>
      </c>
      <c r="H39">
        <f>IFERROR(VLOOKUP(A39,属性对应量表位置!$A:$E,5,0),0)</f>
        <v>8</v>
      </c>
      <c r="I39">
        <f>Test!K39</f>
        <v>6</v>
      </c>
      <c r="J39">
        <f t="shared" si="3"/>
        <v>1417.8</v>
      </c>
      <c r="K39">
        <f>IF(N39=0,0,VLOOKUP(J31,hero_info!$A:$AE,N39,0)*(J32-1))</f>
        <v>576</v>
      </c>
      <c r="L39">
        <f>IF(O39=0,0,VLOOKUP(J33,hero_star_info!$A:$AJ,O39,0)/10000)</f>
        <v>0.7</v>
      </c>
      <c r="M39">
        <f>IF(P39=0,0,VLOOKUP(VALUE(CONCATENATE(J31,J34)),hero_data_info!$A:$Y,P39,0))</f>
        <v>258</v>
      </c>
      <c r="N39">
        <f>IFERROR(VLOOKUP(I39,属性对应量表位置!$A:$E,3,0),0)</f>
        <v>19</v>
      </c>
      <c r="O39">
        <f>IFERROR(VLOOKUP(I39,属性对应量表位置!$A:$E,4,0),0)</f>
        <v>8</v>
      </c>
      <c r="P39">
        <f>IFERROR(VLOOKUP(I39,属性对应量表位置!$A:$E,5,0),0)</f>
        <v>8</v>
      </c>
      <c r="Q39">
        <f>Test!S39</f>
        <v>6</v>
      </c>
      <c r="R39">
        <f t="shared" si="4"/>
        <v>1443.3</v>
      </c>
      <c r="S39">
        <f>IF(V39=0,0,VLOOKUP(R31,hero_info!$A:$AE,V39,0)*(R32-1))</f>
        <v>576</v>
      </c>
      <c r="T39">
        <f>IF(W39=0,0,VLOOKUP(R33,hero_star_info!$A:$AJ,W39,0)/10000)</f>
        <v>0.7</v>
      </c>
      <c r="U39">
        <f>IF(X39=0,0,VLOOKUP(VALUE(CONCATENATE(R31,R34)),hero_data_info!$A:$Y,X39,0))</f>
        <v>273</v>
      </c>
      <c r="V39">
        <f>IFERROR(VLOOKUP(Q39,属性对应量表位置!$A:$E,3,0),0)</f>
        <v>19</v>
      </c>
      <c r="W39">
        <f>IFERROR(VLOOKUP(Q39,属性对应量表位置!$A:$E,4,0),0)</f>
        <v>8</v>
      </c>
      <c r="X39">
        <f>IFERROR(VLOOKUP(Q39,属性对应量表位置!$A:$E,5,0),0)</f>
        <v>8</v>
      </c>
    </row>
    <row r="40" spans="1:24">
      <c r="A40">
        <f>Test!C40</f>
        <v>4</v>
      </c>
      <c r="B40">
        <f t="shared" si="2"/>
        <v>1152</v>
      </c>
      <c r="C40">
        <f>IF(F40=0,0,VLOOKUP(B31,hero_info!$A:$AE,F40,0)*(B32-1))</f>
        <v>576</v>
      </c>
      <c r="D40">
        <f>IF(G40=0,0,VLOOKUP(B33,hero_star_info!$A:$AJ,G40,0)/10000)</f>
        <v>0</v>
      </c>
      <c r="E40">
        <f>IF(H40=0,0,VLOOKUP(VALUE(CONCATENATE(B31,B34)),hero_data_info!$A:$Y,H40,0))</f>
        <v>576</v>
      </c>
      <c r="F40">
        <f>IFERROR(VLOOKUP(A40,属性对应量表位置!$A:$E,3,0),0)</f>
        <v>22</v>
      </c>
      <c r="G40">
        <f>IFERROR(VLOOKUP(A40,属性对应量表位置!$A:$E,4,0),0)</f>
        <v>11</v>
      </c>
      <c r="H40">
        <f>IFERROR(VLOOKUP(A40,属性对应量表位置!$A:$E,5,0),0)</f>
        <v>11</v>
      </c>
      <c r="I40">
        <f>Test!K40</f>
        <v>4</v>
      </c>
      <c r="J40">
        <f t="shared" si="3"/>
        <v>1101</v>
      </c>
      <c r="K40">
        <f>IF(N40=0,0,VLOOKUP(J31,hero_info!$A:$AE,N40,0)*(J32-1))</f>
        <v>576</v>
      </c>
      <c r="L40">
        <f>IF(O40=0,0,VLOOKUP(J33,hero_star_info!$A:$AJ,O40,0)/10000)</f>
        <v>0</v>
      </c>
      <c r="M40">
        <f>IF(P40=0,0,VLOOKUP(VALUE(CONCATENATE(J31,J34)),hero_data_info!$A:$Y,P40,0))</f>
        <v>525</v>
      </c>
      <c r="N40">
        <f>IFERROR(VLOOKUP(I40,属性对应量表位置!$A:$E,3,0),0)</f>
        <v>22</v>
      </c>
      <c r="O40">
        <f>IFERROR(VLOOKUP(I40,属性对应量表位置!$A:$E,4,0),0)</f>
        <v>11</v>
      </c>
      <c r="P40">
        <f>IFERROR(VLOOKUP(I40,属性对应量表位置!$A:$E,5,0),0)</f>
        <v>11</v>
      </c>
      <c r="Q40">
        <f>Test!S40</f>
        <v>4</v>
      </c>
      <c r="R40">
        <f t="shared" si="4"/>
        <v>1353</v>
      </c>
      <c r="S40">
        <f>IF(V40=0,0,VLOOKUP(R31,hero_info!$A:$AE,V40,0)*(R32-1))</f>
        <v>720</v>
      </c>
      <c r="T40">
        <f>IF(W40=0,0,VLOOKUP(R33,hero_star_info!$A:$AJ,W40,0)/10000)</f>
        <v>0</v>
      </c>
      <c r="U40">
        <f>IF(X40=0,0,VLOOKUP(VALUE(CONCATENATE(R31,R34)),hero_data_info!$A:$Y,X40,0))</f>
        <v>633</v>
      </c>
      <c r="V40">
        <f>IFERROR(VLOOKUP(Q40,属性对应量表位置!$A:$E,3,0),0)</f>
        <v>22</v>
      </c>
      <c r="W40">
        <f>IFERROR(VLOOKUP(Q40,属性对应量表位置!$A:$E,4,0),0)</f>
        <v>11</v>
      </c>
      <c r="X40">
        <f>IFERROR(VLOOKUP(Q40,属性对应量表位置!$A:$E,5,0),0)</f>
        <v>11</v>
      </c>
    </row>
    <row r="41" spans="1:24">
      <c r="A41">
        <f>Test!C41</f>
        <v>20</v>
      </c>
      <c r="B41">
        <f t="shared" si="2"/>
        <v>500</v>
      </c>
      <c r="C41">
        <f>IF(F41=0,0,VLOOKUP(B31,hero_info!$A:$AE,F41,0)*(B32-1))</f>
        <v>0</v>
      </c>
      <c r="D41">
        <f>IF(G41=0,0,VLOOKUP(B33,hero_star_info!$A:$AJ,G41,0)/10000)</f>
        <v>0</v>
      </c>
      <c r="E41">
        <f>IF(H41=0,0,VLOOKUP(VALUE(CONCATENATE(B31,B34)),hero_data_info!$A:$Y,H41,0))</f>
        <v>500</v>
      </c>
      <c r="F41">
        <f>IFERROR(VLOOKUP(A41,属性对应量表位置!$A:$E,3,0),0)</f>
        <v>0</v>
      </c>
      <c r="G41">
        <f>IFERROR(VLOOKUP(A41,属性对应量表位置!$A:$E,4,0),0)</f>
        <v>0</v>
      </c>
      <c r="H41">
        <f>IFERROR(VLOOKUP(A41,属性对应量表位置!$A:$E,5,0),0)</f>
        <v>14</v>
      </c>
      <c r="I41">
        <f>Test!K41</f>
        <v>20</v>
      </c>
      <c r="J41">
        <f t="shared" si="3"/>
        <v>500</v>
      </c>
      <c r="K41">
        <f>IF(N41=0,0,VLOOKUP(J31,hero_info!$A:$AE,N41,0)*(J32-1))</f>
        <v>0</v>
      </c>
      <c r="L41">
        <f>IF(O41=0,0,VLOOKUP(J33,hero_star_info!$A:$AJ,O41,0)/10000)</f>
        <v>0</v>
      </c>
      <c r="M41">
        <f>IF(P41=0,0,VLOOKUP(VALUE(CONCATENATE(J31,J34)),hero_data_info!$A:$Y,P41,0))</f>
        <v>500</v>
      </c>
      <c r="N41">
        <f>IFERROR(VLOOKUP(I41,属性对应量表位置!$A:$E,3,0),0)</f>
        <v>0</v>
      </c>
      <c r="O41">
        <f>IFERROR(VLOOKUP(I41,属性对应量表位置!$A:$E,4,0),0)</f>
        <v>0</v>
      </c>
      <c r="P41">
        <f>IFERROR(VLOOKUP(I41,属性对应量表位置!$A:$E,5,0),0)</f>
        <v>14</v>
      </c>
      <c r="Q41">
        <f>Test!S41</f>
        <v>20</v>
      </c>
      <c r="R41">
        <f t="shared" si="4"/>
        <v>500</v>
      </c>
      <c r="S41">
        <f>IF(V41=0,0,VLOOKUP(R31,hero_info!$A:$AE,V41,0)*(R32-1))</f>
        <v>0</v>
      </c>
      <c r="T41">
        <f>IF(W41=0,0,VLOOKUP(R33,hero_star_info!$A:$AJ,W41,0)/10000)</f>
        <v>0</v>
      </c>
      <c r="U41">
        <f>IF(X41=0,0,VLOOKUP(VALUE(CONCATENATE(R31,R34)),hero_data_info!$A:$Y,X41,0))</f>
        <v>500</v>
      </c>
      <c r="V41">
        <f>IFERROR(VLOOKUP(Q41,属性对应量表位置!$A:$E,3,0),0)</f>
        <v>0</v>
      </c>
      <c r="W41">
        <f>IFERROR(VLOOKUP(Q41,属性对应量表位置!$A:$E,4,0),0)</f>
        <v>0</v>
      </c>
      <c r="X41">
        <f>IFERROR(VLOOKUP(Q41,属性对应量表位置!$A:$E,5,0),0)</f>
        <v>14</v>
      </c>
    </row>
    <row r="42" spans="1:24">
      <c r="A42">
        <f>Test!C42</f>
        <v>0</v>
      </c>
      <c r="B42">
        <f t="shared" si="2"/>
        <v>0</v>
      </c>
      <c r="C42">
        <f>IF(F42=0,0,VLOOKUP(B31,hero_info!$A:$AE,F42,0)*(B32-1))</f>
        <v>0</v>
      </c>
      <c r="D42">
        <f>IF(G42=0,0,VLOOKUP(B33,hero_star_info!$A:$AJ,G42,0)/10000)</f>
        <v>0</v>
      </c>
      <c r="E42">
        <f>IF(H42=0,0,VLOOKUP(VALUE(CONCATENATE(B31,B34)),hero_data_info!$A:$Y,H42,0))</f>
        <v>0</v>
      </c>
      <c r="F42">
        <f>IFERROR(VLOOKUP(A42,属性对应量表位置!$A:$E,3,0),0)</f>
        <v>0</v>
      </c>
      <c r="G42">
        <f>IFERROR(VLOOKUP(A42,属性对应量表位置!$A:$E,4,0),0)</f>
        <v>0</v>
      </c>
      <c r="H42">
        <f>IFERROR(VLOOKUP(A42,属性对应量表位置!$A:$E,5,0),0)</f>
        <v>0</v>
      </c>
      <c r="I42">
        <f>Test!K42</f>
        <v>31</v>
      </c>
      <c r="J42">
        <f t="shared" si="3"/>
        <v>0</v>
      </c>
      <c r="K42">
        <f>IF(N42=0,0,VLOOKUP(J31,hero_info!$A:$AE,N42,0)*(J32-1))</f>
        <v>0</v>
      </c>
      <c r="L42">
        <f>IF(O42=0,0,VLOOKUP(J33,hero_star_info!$A:$AJ,O42,0)/10000)</f>
        <v>0</v>
      </c>
      <c r="M42">
        <f>IF(P42=0,0,VLOOKUP(VALUE(CONCATENATE(J31,J34)),hero_data_info!$A:$Y,P42,0))</f>
        <v>0</v>
      </c>
      <c r="N42">
        <f>IFERROR(VLOOKUP(I42,属性对应量表位置!$A:$E,3,0),0)</f>
        <v>0</v>
      </c>
      <c r="O42">
        <f>IFERROR(VLOOKUP(I42,属性对应量表位置!$A:$E,4,0),0)</f>
        <v>0</v>
      </c>
      <c r="P42">
        <f>IFERROR(VLOOKUP(I42,属性对应量表位置!$A:$E,5,0),0)</f>
        <v>0</v>
      </c>
      <c r="Q42">
        <f>Test!S42</f>
        <v>24</v>
      </c>
      <c r="R42">
        <f t="shared" si="4"/>
        <v>0</v>
      </c>
      <c r="S42">
        <f>IF(V42=0,0,VLOOKUP(R31,hero_info!$A:$AE,V42,0)*(R32-1))</f>
        <v>0</v>
      </c>
      <c r="T42">
        <f>IF(W42=0,0,VLOOKUP(R33,hero_star_info!$A:$AJ,W42,0)/10000)</f>
        <v>0</v>
      </c>
      <c r="U42">
        <f>IF(X42=0,0,VLOOKUP(VALUE(CONCATENATE(R31,R34)),hero_data_info!$A:$Y,X42,0))</f>
        <v>0</v>
      </c>
      <c r="V42">
        <f>IFERROR(VLOOKUP(Q42,属性对应量表位置!$A:$E,3,0),0)</f>
        <v>0</v>
      </c>
      <c r="W42">
        <f>IFERROR(VLOOKUP(Q42,属性对应量表位置!$A:$E,4,0),0)</f>
        <v>0</v>
      </c>
      <c r="X42">
        <f>IFERROR(VLOOKUP(Q42,属性对应量表位置!$A:$E,5,0),0)</f>
        <v>18</v>
      </c>
    </row>
    <row r="43" spans="1:24">
      <c r="A43">
        <v>0</v>
      </c>
      <c r="B43">
        <f t="shared" si="2"/>
        <v>0</v>
      </c>
      <c r="C43">
        <f>IF(F43=0,0,VLOOKUP(B31,hero_info!$A:$AE,F43,0)*(B32-1))</f>
        <v>0</v>
      </c>
      <c r="D43">
        <f>IF(G43=0,0,VLOOKUP(B33,hero_star_info!$A:$AJ,G43,0)/10000)</f>
        <v>0</v>
      </c>
      <c r="E43">
        <f>IF(H43=0,0,VLOOKUP(VALUE(CONCATENATE(B31,B34)),hero_data_info!$A:$Y,H43,0))</f>
        <v>0</v>
      </c>
      <c r="F43">
        <f>IFERROR(VLOOKUP(A43,属性对应量表位置!$A:$E,3,0),0)</f>
        <v>0</v>
      </c>
      <c r="G43">
        <f>IFERROR(VLOOKUP(A43,属性对应量表位置!$A:$E,4,0),0)</f>
        <v>0</v>
      </c>
      <c r="H43">
        <f>IFERROR(VLOOKUP(A43,属性对应量表位置!$A:$E,5,0),0)</f>
        <v>0</v>
      </c>
      <c r="I43">
        <v>0</v>
      </c>
      <c r="J43">
        <f t="shared" si="3"/>
        <v>0</v>
      </c>
      <c r="K43">
        <f>IF(N43=0,0,VLOOKUP(J31,hero_info!$A:$AE,N43,0)*(J32-1))</f>
        <v>0</v>
      </c>
      <c r="L43">
        <f>IF(O43=0,0,VLOOKUP(J33,hero_star_info!$A:$AJ,O43,0)/10000)</f>
        <v>0</v>
      </c>
      <c r="M43">
        <f>IF(P43=0,0,VLOOKUP(VALUE(CONCATENATE(J31,J34)),hero_data_info!$A:$Y,P43,0))</f>
        <v>0</v>
      </c>
      <c r="N43">
        <f>IFERROR(VLOOKUP(I43,属性对应量表位置!$A:$E,3,0),0)</f>
        <v>0</v>
      </c>
      <c r="O43">
        <f>IFERROR(VLOOKUP(I43,属性对应量表位置!$A:$E,4,0),0)</f>
        <v>0</v>
      </c>
      <c r="P43">
        <f>IFERROR(VLOOKUP(I43,属性对应量表位置!$A:$E,5,0),0)</f>
        <v>0</v>
      </c>
      <c r="Q43">
        <v>0</v>
      </c>
      <c r="R43">
        <f t="shared" si="4"/>
        <v>0</v>
      </c>
      <c r="S43">
        <f>IF(V43=0,0,VLOOKUP(R31,hero_info!$A:$AE,V43,0)*(R32-1))</f>
        <v>0</v>
      </c>
      <c r="T43">
        <f>IF(W43=0,0,VLOOKUP(R33,hero_star_info!$A:$AJ,W43,0)/10000)</f>
        <v>0</v>
      </c>
      <c r="U43">
        <f>IF(X43=0,0,VLOOKUP(VALUE(CONCATENATE(R31,R34)),hero_data_info!$A:$Y,X43,0))</f>
        <v>0</v>
      </c>
      <c r="V43">
        <f>IFERROR(VLOOKUP(Q43,属性对应量表位置!$A:$E,3,0),0)</f>
        <v>0</v>
      </c>
      <c r="W43">
        <f>IFERROR(VLOOKUP(Q43,属性对应量表位置!$A:$E,4,0),0)</f>
        <v>0</v>
      </c>
      <c r="X43">
        <f>IFERROR(VLOOKUP(Q43,属性对应量表位置!$A:$E,5,0),0)</f>
        <v>0</v>
      </c>
    </row>
    <row r="44" spans="1:24">
      <c r="A44">
        <f>Test!C44</f>
        <v>0</v>
      </c>
      <c r="B44">
        <f t="shared" si="2"/>
        <v>0</v>
      </c>
      <c r="C44">
        <f>IF(F44=0,0,VLOOKUP(B31,hero_info!$A:$AE,F44,0)*(B32-1))</f>
        <v>0</v>
      </c>
      <c r="D44">
        <f>IF(G44=0,0,VLOOKUP(B33,hero_star_info!$A:$AJ,G44,0)/10000)</f>
        <v>0</v>
      </c>
      <c r="E44">
        <f>IF(H44=0,0,VLOOKUP(VALUE(CONCATENATE(B31,B34)),hero_data_info!$A:$Y,H44,0))</f>
        <v>0</v>
      </c>
      <c r="F44">
        <f>IFERROR(VLOOKUP(A44,属性对应量表位置!$A:$E,3,0),0)</f>
        <v>0</v>
      </c>
      <c r="G44">
        <f>IFERROR(VLOOKUP(A44,属性对应量表位置!$A:$E,4,0),0)</f>
        <v>0</v>
      </c>
      <c r="H44">
        <f>IFERROR(VLOOKUP(A44,属性对应量表位置!$A:$E,5,0),0)</f>
        <v>0</v>
      </c>
      <c r="I44">
        <f>Test!K44</f>
        <v>0</v>
      </c>
      <c r="J44">
        <f t="shared" si="3"/>
        <v>0</v>
      </c>
      <c r="K44">
        <f>IF(N44=0,0,VLOOKUP(J31,hero_info!$A:$AE,N44,0)*(J32-1))</f>
        <v>0</v>
      </c>
      <c r="L44">
        <f>IF(O44=0,0,VLOOKUP(J33,hero_star_info!$A:$AJ,O44,0)/10000)</f>
        <v>0</v>
      </c>
      <c r="M44">
        <f>IF(P44=0,0,VLOOKUP(VALUE(CONCATENATE(J31,J34)),hero_data_info!$A:$Y,P44,0))</f>
        <v>0</v>
      </c>
      <c r="N44">
        <f>IFERROR(VLOOKUP(I44,属性对应量表位置!$A:$E,3,0),0)</f>
        <v>0</v>
      </c>
      <c r="O44">
        <f>IFERROR(VLOOKUP(I44,属性对应量表位置!$A:$E,4,0),0)</f>
        <v>0</v>
      </c>
      <c r="P44">
        <f>IFERROR(VLOOKUP(I44,属性对应量表位置!$A:$E,5,0),0)</f>
        <v>0</v>
      </c>
      <c r="Q44">
        <f>Test!S44</f>
        <v>0</v>
      </c>
      <c r="R44">
        <f t="shared" si="4"/>
        <v>0</v>
      </c>
      <c r="S44">
        <f>IF(V44=0,0,VLOOKUP(R31,hero_info!$A:$AE,V44,0)*(R32-1))</f>
        <v>0</v>
      </c>
      <c r="T44">
        <f>IF(W44=0,0,VLOOKUP(R33,hero_star_info!$A:$AJ,W44,0)/10000)</f>
        <v>0</v>
      </c>
      <c r="U44">
        <f>IF(X44=0,0,VLOOKUP(VALUE(CONCATENATE(R31,R34)),hero_data_info!$A:$Y,X44,0))</f>
        <v>0</v>
      </c>
      <c r="V44">
        <f>IFERROR(VLOOKUP(Q44,属性对应量表位置!$A:$E,3,0),0)</f>
        <v>0</v>
      </c>
      <c r="W44">
        <f>IFERROR(VLOOKUP(Q44,属性对应量表位置!$A:$E,4,0),0)</f>
        <v>0</v>
      </c>
      <c r="X44">
        <f>IFERROR(VLOOKUP(Q44,属性对应量表位置!$A:$E,5,0),0)</f>
        <v>0</v>
      </c>
    </row>
    <row r="45" spans="1:24">
      <c r="A45">
        <f>Test!C45</f>
        <v>0</v>
      </c>
      <c r="B45">
        <f t="shared" si="2"/>
        <v>0</v>
      </c>
      <c r="C45">
        <f>IF(F45=0,0,VLOOKUP(B31,hero_info!$A:$AE,F45,0)*(B32-1))</f>
        <v>0</v>
      </c>
      <c r="D45">
        <f>IF(G45=0,0,VLOOKUP(B33,hero_star_info!$A:$AJ,G45,0)/10000)</f>
        <v>0</v>
      </c>
      <c r="E45">
        <f>IF(H45=0,0,VLOOKUP(VALUE(CONCATENATE(B31,B34)),hero_data_info!$A:$Y,H45,0))</f>
        <v>0</v>
      </c>
      <c r="F45">
        <f>IFERROR(VLOOKUP(A45,属性对应量表位置!$A:$E,3,0),0)</f>
        <v>0</v>
      </c>
      <c r="G45">
        <f>IFERROR(VLOOKUP(A45,属性对应量表位置!$A:$E,4,0),0)</f>
        <v>0</v>
      </c>
      <c r="H45">
        <f>IFERROR(VLOOKUP(A45,属性对应量表位置!$A:$E,5,0),0)</f>
        <v>0</v>
      </c>
      <c r="I45">
        <f>Test!K45</f>
        <v>0</v>
      </c>
      <c r="J45">
        <f t="shared" si="3"/>
        <v>0</v>
      </c>
      <c r="K45">
        <f>IF(N45=0,0,VLOOKUP(J31,hero_info!$A:$AE,N45,0)*(J32-1))</f>
        <v>0</v>
      </c>
      <c r="L45">
        <f>IF(O45=0,0,VLOOKUP(J33,hero_star_info!$A:$AJ,O45,0)/10000)</f>
        <v>0</v>
      </c>
      <c r="M45">
        <f>IF(P45=0,0,VLOOKUP(VALUE(CONCATENATE(J31,J34)),hero_data_info!$A:$Y,P45,0))</f>
        <v>0</v>
      </c>
      <c r="N45">
        <f>IFERROR(VLOOKUP(I45,属性对应量表位置!$A:$E,3,0),0)</f>
        <v>0</v>
      </c>
      <c r="O45">
        <f>IFERROR(VLOOKUP(I45,属性对应量表位置!$A:$E,4,0),0)</f>
        <v>0</v>
      </c>
      <c r="P45">
        <f>IFERROR(VLOOKUP(I45,属性对应量表位置!$A:$E,5,0),0)</f>
        <v>0</v>
      </c>
      <c r="Q45">
        <f>Test!S45</f>
        <v>0</v>
      </c>
      <c r="R45">
        <f t="shared" si="4"/>
        <v>0</v>
      </c>
      <c r="S45">
        <f>IF(V45=0,0,VLOOKUP(R31,hero_info!$A:$AE,V45,0)*(R32-1))</f>
        <v>0</v>
      </c>
      <c r="T45">
        <f>IF(W45=0,0,VLOOKUP(R33,hero_star_info!$A:$AJ,W45,0)/10000)</f>
        <v>0</v>
      </c>
      <c r="U45">
        <f>IF(X45=0,0,VLOOKUP(VALUE(CONCATENATE(R31,R34)),hero_data_info!$A:$Y,X45,0))</f>
        <v>0</v>
      </c>
      <c r="V45">
        <f>IFERROR(VLOOKUP(Q45,属性对应量表位置!$A:$E,3,0),0)</f>
        <v>0</v>
      </c>
      <c r="W45">
        <f>IFERROR(VLOOKUP(Q45,属性对应量表位置!$A:$E,4,0),0)</f>
        <v>0</v>
      </c>
      <c r="X45">
        <f>IFERROR(VLOOKUP(Q45,属性对应量表位置!$A:$E,5,0),0)</f>
        <v>0</v>
      </c>
    </row>
    <row r="50" spans="1:16">
      <c r="A50">
        <v>6</v>
      </c>
      <c r="I50">
        <v>7</v>
      </c>
    </row>
    <row r="51" spans="1:16">
      <c r="A51" t="s">
        <v>5</v>
      </c>
      <c r="B51">
        <f>IF(Test!C52&gt;0,Test!C52,$B$1)</f>
        <v>32001</v>
      </c>
      <c r="I51" t="s">
        <v>5</v>
      </c>
      <c r="J51">
        <f>IF(Test!K52&gt;0,Test!K52,$B$1)</f>
        <v>41003</v>
      </c>
    </row>
    <row r="52" spans="1:16">
      <c r="A52" t="s">
        <v>229</v>
      </c>
      <c r="B52">
        <f>IF(Test!E50&gt;0,Test!E50,$B$2)</f>
        <v>145</v>
      </c>
      <c r="I52" t="s">
        <v>229</v>
      </c>
      <c r="J52">
        <f>IF(Test!M50&gt;0,Test!M50,$B$2)</f>
        <v>145</v>
      </c>
    </row>
    <row r="53" spans="1:16">
      <c r="A53" t="s">
        <v>172</v>
      </c>
      <c r="B53">
        <f>IF(Test!E51&gt;1,Test!E51,$B$3)</f>
        <v>6</v>
      </c>
      <c r="I53" t="s">
        <v>172</v>
      </c>
      <c r="J53">
        <f>IF(Test!M51&gt;1,Test!M51,$B$3)</f>
        <v>6</v>
      </c>
    </row>
    <row r="54" spans="1:16">
      <c r="A54" t="s">
        <v>136</v>
      </c>
      <c r="B54">
        <f>IF(Test!E52&gt;0,Test!E52,$B$4)</f>
        <v>6</v>
      </c>
      <c r="I54" t="s">
        <v>136</v>
      </c>
      <c r="J54">
        <f>IF(Test!M52&gt;0,Test!M52,$B$4)</f>
        <v>6</v>
      </c>
    </row>
    <row r="55" spans="1:16">
      <c r="B55" t="s">
        <v>240</v>
      </c>
      <c r="C55" t="s">
        <v>228</v>
      </c>
      <c r="D55" t="s">
        <v>227</v>
      </c>
      <c r="E55" t="s">
        <v>226</v>
      </c>
      <c r="F55" t="s">
        <v>232</v>
      </c>
      <c r="G55" t="s">
        <v>231</v>
      </c>
      <c r="H55" t="s">
        <v>230</v>
      </c>
      <c r="J55" t="s">
        <v>240</v>
      </c>
      <c r="K55" t="s">
        <v>228</v>
      </c>
      <c r="L55" t="s">
        <v>227</v>
      </c>
      <c r="M55" t="s">
        <v>226</v>
      </c>
      <c r="N55" t="s">
        <v>232</v>
      </c>
      <c r="O55" t="s">
        <v>231</v>
      </c>
      <c r="P55" t="s">
        <v>230</v>
      </c>
    </row>
    <row r="56" spans="1:16">
      <c r="A56">
        <f>Test!C56</f>
        <v>1</v>
      </c>
      <c r="B56">
        <f>(E56+C56)*(D56+1)</f>
        <v>6324</v>
      </c>
      <c r="C56">
        <f>IF(F56=0,0,VLOOKUP(B51,hero_info!$A:$AE,F56,0)*(B52-1))</f>
        <v>2448</v>
      </c>
      <c r="D56">
        <f>IF(G56=0,0,VLOOKUP(B53,hero_star_info!$A:$AJ,G56,0)/10000)</f>
        <v>0.7</v>
      </c>
      <c r="E56">
        <f>IF(H56=0,0,VLOOKUP(VALUE(CONCATENATE(B51,B54)),hero_data_info!$A:$Y,H56,0))</f>
        <v>1272</v>
      </c>
      <c r="F56">
        <f>IFERROR(VLOOKUP(A56,属性对应量表位置!$A:$E,3,0),0)</f>
        <v>17</v>
      </c>
      <c r="G56">
        <f>IFERROR(VLOOKUP(A56,属性对应量表位置!$A:$E,4,0),0)</f>
        <v>6</v>
      </c>
      <c r="H56">
        <f>IFERROR(VLOOKUP(A56,属性对应量表位置!$A:$E,5,0),0)</f>
        <v>6</v>
      </c>
      <c r="I56">
        <f>Test!K56</f>
        <v>1</v>
      </c>
      <c r="J56">
        <f>(M56+K56)*(L56+1)</f>
        <v>5202</v>
      </c>
      <c r="K56">
        <f>IF(N56=0,0,VLOOKUP(J51,hero_info!$A:$AE,N56,0)*(J52-1))</f>
        <v>2016</v>
      </c>
      <c r="L56">
        <f>IF(O56=0,0,VLOOKUP(J53,hero_star_info!$A:$AJ,O56,0)/10000)</f>
        <v>0.7</v>
      </c>
      <c r="M56">
        <f>IF(P56=0,0,VLOOKUP(VALUE(CONCATENATE(J51,J54)),hero_data_info!$A:$Y,P56,0))</f>
        <v>1044</v>
      </c>
      <c r="N56">
        <f>IFERROR(VLOOKUP(I56,属性对应量表位置!$A:$E,3,0),0)</f>
        <v>17</v>
      </c>
      <c r="O56">
        <f>IFERROR(VLOOKUP(I56,属性对应量表位置!$A:$E,4,0),0)</f>
        <v>6</v>
      </c>
      <c r="P56">
        <f>IFERROR(VLOOKUP(I56,属性对应量表位置!$A:$E,5,0),0)</f>
        <v>6</v>
      </c>
    </row>
    <row r="57" spans="1:16">
      <c r="A57">
        <f>Test!C57</f>
        <v>2</v>
      </c>
      <c r="B57">
        <f t="shared" ref="B57:B65" si="5">(E57+C57)*(D57+1)</f>
        <v>47618.7</v>
      </c>
      <c r="C57">
        <f>IF(F57=0,0,VLOOKUP(B51,hero_info!$A:$AE,F57,0)*(B52-1))</f>
        <v>18432</v>
      </c>
      <c r="D57">
        <f>IF(G57=0,0,VLOOKUP(B53,hero_star_info!$A:$AJ,G57,0)/10000)</f>
        <v>0.7</v>
      </c>
      <c r="E57">
        <f>IF(H57=0,0,VLOOKUP(VALUE(CONCATENATE(B51,B54)),hero_data_info!$A:$Y,H57,0))</f>
        <v>9579</v>
      </c>
      <c r="F57">
        <f>IFERROR(VLOOKUP(A57,属性对应量表位置!$A:$E,3,0),0)</f>
        <v>16</v>
      </c>
      <c r="G57">
        <f>IFERROR(VLOOKUP(A57,属性对应量表位置!$A:$E,4,0),0)</f>
        <v>5</v>
      </c>
      <c r="H57">
        <f>IFERROR(VLOOKUP(A57,属性对应量表位置!$A:$E,5,0),0)</f>
        <v>5</v>
      </c>
      <c r="I57">
        <f>Test!K57</f>
        <v>2</v>
      </c>
      <c r="J57">
        <f t="shared" ref="J57:J65" si="6">(M57+K57)*(L57+1)</f>
        <v>63913.2</v>
      </c>
      <c r="K57">
        <f>IF(N57=0,0,VLOOKUP(J51,hero_info!$A:$AE,N57,0)*(J52-1))</f>
        <v>24768</v>
      </c>
      <c r="L57">
        <f>IF(O57=0,0,VLOOKUP(J53,hero_star_info!$A:$AJ,O57,0)/10000)</f>
        <v>0.7</v>
      </c>
      <c r="M57">
        <f>IF(P57=0,0,VLOOKUP(VALUE(CONCATENATE(J51,J54)),hero_data_info!$A:$Y,P57,0))</f>
        <v>12828</v>
      </c>
      <c r="N57">
        <f>IFERROR(VLOOKUP(I57,属性对应量表位置!$A:$E,3,0),0)</f>
        <v>16</v>
      </c>
      <c r="O57">
        <f>IFERROR(VLOOKUP(I57,属性对应量表位置!$A:$E,4,0),0)</f>
        <v>5</v>
      </c>
      <c r="P57">
        <f>IFERROR(VLOOKUP(I57,属性对应量表位置!$A:$E,5,0),0)</f>
        <v>5</v>
      </c>
    </row>
    <row r="58" spans="1:16">
      <c r="A58">
        <f>Test!C58</f>
        <v>5</v>
      </c>
      <c r="B58">
        <f t="shared" si="5"/>
        <v>1086.3</v>
      </c>
      <c r="C58">
        <f>IF(F58=0,0,VLOOKUP(B51,hero_info!$A:$AE,F58,0)*(B52-1))</f>
        <v>432</v>
      </c>
      <c r="D58">
        <f>IF(G58=0,0,VLOOKUP(B53,hero_star_info!$A:$AJ,G58,0)/10000)</f>
        <v>0.7</v>
      </c>
      <c r="E58">
        <f>IF(H58=0,0,VLOOKUP(VALUE(CONCATENATE(B51,B54)),hero_data_info!$A:$Y,H58,0))</f>
        <v>207</v>
      </c>
      <c r="F58">
        <f>IFERROR(VLOOKUP(A58,属性对应量表位置!$A:$E,3,0),0)</f>
        <v>18</v>
      </c>
      <c r="G58">
        <f>IFERROR(VLOOKUP(A58,属性对应量表位置!$A:$E,4,0),0)</f>
        <v>7</v>
      </c>
      <c r="H58">
        <f>IFERROR(VLOOKUP(A58,属性对应量表位置!$A:$E,5,0),0)</f>
        <v>7</v>
      </c>
      <c r="I58">
        <f>Test!K58</f>
        <v>5</v>
      </c>
      <c r="J58">
        <f t="shared" si="6"/>
        <v>2116.5</v>
      </c>
      <c r="K58">
        <f>IF(N58=0,0,VLOOKUP(J51,hero_info!$A:$AE,N58,0)*(J52-1))</f>
        <v>864</v>
      </c>
      <c r="L58">
        <f>IF(O58=0,0,VLOOKUP(J53,hero_star_info!$A:$AJ,O58,0)/10000)</f>
        <v>0.7</v>
      </c>
      <c r="M58">
        <f>IF(P58=0,0,VLOOKUP(VALUE(CONCATENATE(J51,J54)),hero_data_info!$A:$Y,P58,0))</f>
        <v>381</v>
      </c>
      <c r="N58">
        <f>IFERROR(VLOOKUP(I58,属性对应量表位置!$A:$E,3,0),0)</f>
        <v>18</v>
      </c>
      <c r="O58">
        <f>IFERROR(VLOOKUP(I58,属性对应量表位置!$A:$E,4,0),0)</f>
        <v>7</v>
      </c>
      <c r="P58">
        <f>IFERROR(VLOOKUP(I58,属性对应量表位置!$A:$E,5,0),0)</f>
        <v>7</v>
      </c>
    </row>
    <row r="59" spans="1:16">
      <c r="A59">
        <f>Test!C59</f>
        <v>6</v>
      </c>
      <c r="B59">
        <f t="shared" si="5"/>
        <v>1407.6</v>
      </c>
      <c r="C59">
        <f>IF(F59=0,0,VLOOKUP(B51,hero_info!$A:$AE,F59,0)*(B52-1))</f>
        <v>576</v>
      </c>
      <c r="D59">
        <f>IF(G59=0,0,VLOOKUP(B53,hero_star_info!$A:$AJ,G59,0)/10000)</f>
        <v>0.7</v>
      </c>
      <c r="E59">
        <f>IF(H59=0,0,VLOOKUP(VALUE(CONCATENATE(B51,B54)),hero_data_info!$A:$Y,H59,0))</f>
        <v>252</v>
      </c>
      <c r="F59">
        <f>IFERROR(VLOOKUP(A59,属性对应量表位置!$A:$E,3,0),0)</f>
        <v>19</v>
      </c>
      <c r="G59">
        <f>IFERROR(VLOOKUP(A59,属性对应量表位置!$A:$E,4,0),0)</f>
        <v>8</v>
      </c>
      <c r="H59">
        <f>IFERROR(VLOOKUP(A59,属性对应量表位置!$A:$E,5,0),0)</f>
        <v>8</v>
      </c>
      <c r="I59">
        <f>Test!K59</f>
        <v>6</v>
      </c>
      <c r="J59">
        <f t="shared" si="6"/>
        <v>1366.8</v>
      </c>
      <c r="K59">
        <f>IF(N59=0,0,VLOOKUP(J51,hero_info!$A:$AE,N59,0)*(J52-1))</f>
        <v>576</v>
      </c>
      <c r="L59">
        <f>IF(O59=0,0,VLOOKUP(J53,hero_star_info!$A:$AJ,O59,0)/10000)</f>
        <v>0.7</v>
      </c>
      <c r="M59">
        <f>IF(P59=0,0,VLOOKUP(VALUE(CONCATENATE(J51,J54)),hero_data_info!$A:$Y,P59,0))</f>
        <v>228</v>
      </c>
      <c r="N59">
        <f>IFERROR(VLOOKUP(I59,属性对应量表位置!$A:$E,3,0),0)</f>
        <v>19</v>
      </c>
      <c r="O59">
        <f>IFERROR(VLOOKUP(I59,属性对应量表位置!$A:$E,4,0),0)</f>
        <v>8</v>
      </c>
      <c r="P59">
        <f>IFERROR(VLOOKUP(I59,属性对应量表位置!$A:$E,5,0),0)</f>
        <v>8</v>
      </c>
    </row>
    <row r="60" spans="1:16">
      <c r="A60">
        <f>Test!C60</f>
        <v>4</v>
      </c>
      <c r="B60">
        <f t="shared" si="5"/>
        <v>1134</v>
      </c>
      <c r="C60">
        <f>IF(F60=0,0,VLOOKUP(B51,hero_info!$A:$AE,F60,0)*(B52-1))</f>
        <v>576</v>
      </c>
      <c r="D60">
        <f>IF(G60=0,0,VLOOKUP(B53,hero_star_info!$A:$AJ,G60,0)/10000)</f>
        <v>0</v>
      </c>
      <c r="E60">
        <f>IF(H60=0,0,VLOOKUP(VALUE(CONCATENATE(B51,B54)),hero_data_info!$A:$Y,H60,0))</f>
        <v>558</v>
      </c>
      <c r="F60">
        <f>IFERROR(VLOOKUP(A60,属性对应量表位置!$A:$E,3,0),0)</f>
        <v>22</v>
      </c>
      <c r="G60">
        <f>IFERROR(VLOOKUP(A60,属性对应量表位置!$A:$E,4,0),0)</f>
        <v>11</v>
      </c>
      <c r="H60">
        <f>IFERROR(VLOOKUP(A60,属性对应量表位置!$A:$E,5,0),0)</f>
        <v>11</v>
      </c>
      <c r="I60">
        <f>Test!K60</f>
        <v>4</v>
      </c>
      <c r="J60">
        <f t="shared" si="6"/>
        <v>1431</v>
      </c>
      <c r="K60">
        <f>IF(N60=0,0,VLOOKUP(J51,hero_info!$A:$AE,N60,0)*(J52-1))</f>
        <v>720</v>
      </c>
      <c r="L60">
        <f>IF(O60=0,0,VLOOKUP(J53,hero_star_info!$A:$AJ,O60,0)/10000)</f>
        <v>0</v>
      </c>
      <c r="M60">
        <f>IF(P60=0,0,VLOOKUP(VALUE(CONCATENATE(J51,J54)),hero_data_info!$A:$Y,P60,0))</f>
        <v>711</v>
      </c>
      <c r="N60">
        <f>IFERROR(VLOOKUP(I60,属性对应量表位置!$A:$E,3,0),0)</f>
        <v>22</v>
      </c>
      <c r="O60">
        <f>IFERROR(VLOOKUP(I60,属性对应量表位置!$A:$E,4,0),0)</f>
        <v>11</v>
      </c>
      <c r="P60">
        <f>IFERROR(VLOOKUP(I60,属性对应量表位置!$A:$E,5,0),0)</f>
        <v>11</v>
      </c>
    </row>
    <row r="61" spans="1:16">
      <c r="A61">
        <f>Test!C61</f>
        <v>20</v>
      </c>
      <c r="B61">
        <f t="shared" si="5"/>
        <v>500</v>
      </c>
      <c r="C61">
        <f>IF(F61=0,0,VLOOKUP(B51,hero_info!$A:$AE,F61,0)*(B52-1))</f>
        <v>0</v>
      </c>
      <c r="D61">
        <f>IF(G61=0,0,VLOOKUP(B53,hero_star_info!$A:$AJ,G61,0)/10000)</f>
        <v>0</v>
      </c>
      <c r="E61">
        <f>IF(H61=0,0,VLOOKUP(VALUE(CONCATENATE(B51,B54)),hero_data_info!$A:$Y,H61,0))</f>
        <v>500</v>
      </c>
      <c r="F61">
        <f>IFERROR(VLOOKUP(A61,属性对应量表位置!$A:$E,3,0),0)</f>
        <v>0</v>
      </c>
      <c r="G61">
        <f>IFERROR(VLOOKUP(A61,属性对应量表位置!$A:$E,4,0),0)</f>
        <v>0</v>
      </c>
      <c r="H61">
        <f>IFERROR(VLOOKUP(A61,属性对应量表位置!$A:$E,5,0),0)</f>
        <v>14</v>
      </c>
      <c r="I61">
        <f>Test!K61</f>
        <v>20</v>
      </c>
      <c r="J61">
        <f t="shared" si="6"/>
        <v>500</v>
      </c>
      <c r="K61">
        <f>IF(N61=0,0,VLOOKUP(J51,hero_info!$A:$AE,N61,0)*(J52-1))</f>
        <v>0</v>
      </c>
      <c r="L61">
        <f>IF(O61=0,0,VLOOKUP(J53,hero_star_info!$A:$AJ,O61,0)/10000)</f>
        <v>0</v>
      </c>
      <c r="M61">
        <f>IF(P61=0,0,VLOOKUP(VALUE(CONCATENATE(J51,J54)),hero_data_info!$A:$Y,P61,0))</f>
        <v>500</v>
      </c>
      <c r="N61">
        <f>IFERROR(VLOOKUP(I61,属性对应量表位置!$A:$E,3,0),0)</f>
        <v>0</v>
      </c>
      <c r="O61">
        <f>IFERROR(VLOOKUP(I61,属性对应量表位置!$A:$E,4,0),0)</f>
        <v>0</v>
      </c>
      <c r="P61">
        <f>IFERROR(VLOOKUP(I61,属性对应量表位置!$A:$E,5,0),0)</f>
        <v>14</v>
      </c>
    </row>
    <row r="62" spans="1:16">
      <c r="A62">
        <f>Test!C62</f>
        <v>23</v>
      </c>
      <c r="B62">
        <f t="shared" si="5"/>
        <v>0</v>
      </c>
      <c r="C62">
        <f>IF(F62=0,0,VLOOKUP(B51,hero_info!$A:$AE,F62,0)*(B52-1))</f>
        <v>0</v>
      </c>
      <c r="D62">
        <f>IF(G62=0,0,VLOOKUP(B53,hero_star_info!$A:$AJ,G62,0)/10000)</f>
        <v>0</v>
      </c>
      <c r="E62">
        <f>IF(H62=0,0,VLOOKUP(VALUE(CONCATENATE(B51,B54)),hero_data_info!$A:$Y,H62,0))</f>
        <v>0</v>
      </c>
      <c r="F62">
        <f>IFERROR(VLOOKUP(A62,属性对应量表位置!$A:$E,3,0),0)</f>
        <v>0</v>
      </c>
      <c r="G62">
        <f>IFERROR(VLOOKUP(A62,属性对应量表位置!$A:$E,4,0),0)</f>
        <v>0</v>
      </c>
      <c r="H62">
        <f>IFERROR(VLOOKUP(A62,属性对应量表位置!$A:$E,5,0),0)</f>
        <v>17</v>
      </c>
      <c r="I62">
        <f>Test!K62</f>
        <v>0</v>
      </c>
      <c r="J62">
        <f t="shared" si="6"/>
        <v>0</v>
      </c>
      <c r="K62">
        <f>IF(N62=0,0,VLOOKUP(J51,hero_info!$A:$AE,N62,0)*(J52-1))</f>
        <v>0</v>
      </c>
      <c r="L62">
        <f>IF(O62=0,0,VLOOKUP(J53,hero_star_info!$A:$AJ,O62,0)/10000)</f>
        <v>0</v>
      </c>
      <c r="M62">
        <f>IF(P62=0,0,VLOOKUP(VALUE(CONCATENATE(J51,J54)),hero_data_info!$A:$Y,P62,0))</f>
        <v>0</v>
      </c>
      <c r="N62">
        <f>IFERROR(VLOOKUP(I62,属性对应量表位置!$A:$E,3,0),0)</f>
        <v>0</v>
      </c>
      <c r="O62">
        <f>IFERROR(VLOOKUP(I62,属性对应量表位置!$A:$E,4,0),0)</f>
        <v>0</v>
      </c>
      <c r="P62">
        <f>IFERROR(VLOOKUP(I62,属性对应量表位置!$A:$E,5,0),0)</f>
        <v>0</v>
      </c>
    </row>
    <row r="63" spans="1:16">
      <c r="A63">
        <v>0</v>
      </c>
      <c r="B63">
        <f t="shared" si="5"/>
        <v>0</v>
      </c>
      <c r="C63">
        <f>IF(F63=0,0,VLOOKUP(B51,hero_info!$A:$AE,F63,0)*(B52-1))</f>
        <v>0</v>
      </c>
      <c r="D63">
        <f>IF(G63=0,0,VLOOKUP(B53,hero_star_info!$A:$AJ,G63,0)/10000)</f>
        <v>0</v>
      </c>
      <c r="E63">
        <f>IF(H63=0,0,VLOOKUP(VALUE(CONCATENATE(B51,B54)),hero_data_info!$A:$Y,H63,0))</f>
        <v>0</v>
      </c>
      <c r="F63">
        <f>IFERROR(VLOOKUP(A63,属性对应量表位置!$A:$E,3,0),0)</f>
        <v>0</v>
      </c>
      <c r="G63">
        <f>IFERROR(VLOOKUP(A63,属性对应量表位置!$A:$E,4,0),0)</f>
        <v>0</v>
      </c>
      <c r="H63">
        <f>IFERROR(VLOOKUP(A63,属性对应量表位置!$A:$E,5,0),0)</f>
        <v>0</v>
      </c>
      <c r="I63">
        <v>0</v>
      </c>
      <c r="J63">
        <f t="shared" si="6"/>
        <v>0</v>
      </c>
      <c r="K63">
        <f>IF(N63=0,0,VLOOKUP(J51,hero_info!$A:$AE,N63,0)*(J52-1))</f>
        <v>0</v>
      </c>
      <c r="L63">
        <f>IF(O63=0,0,VLOOKUP(J53,hero_star_info!$A:$AJ,O63,0)/10000)</f>
        <v>0</v>
      </c>
      <c r="M63">
        <f>IF(P63=0,0,VLOOKUP(VALUE(CONCATENATE(J51,J54)),hero_data_info!$A:$Y,P63,0))</f>
        <v>0</v>
      </c>
      <c r="N63">
        <f>IFERROR(VLOOKUP(I63,属性对应量表位置!$A:$E,3,0),0)</f>
        <v>0</v>
      </c>
      <c r="O63">
        <f>IFERROR(VLOOKUP(I63,属性对应量表位置!$A:$E,4,0),0)</f>
        <v>0</v>
      </c>
      <c r="P63">
        <f>IFERROR(VLOOKUP(I63,属性对应量表位置!$A:$E,5,0),0)</f>
        <v>0</v>
      </c>
    </row>
    <row r="64" spans="1:16">
      <c r="A64">
        <f>Test!C64</f>
        <v>0</v>
      </c>
      <c r="B64">
        <f t="shared" si="5"/>
        <v>0</v>
      </c>
      <c r="C64">
        <f>IF(F64=0,0,VLOOKUP(B51,hero_info!$A:$AE,F64,0)*(B52-1))</f>
        <v>0</v>
      </c>
      <c r="D64">
        <f>IF(G64=0,0,VLOOKUP(B53,hero_star_info!$A:$AJ,G64,0)/10000)</f>
        <v>0</v>
      </c>
      <c r="E64">
        <f>IF(H64=0,0,VLOOKUP(VALUE(CONCATENATE(B51,B54)),hero_data_info!$A:$Y,H64,0))</f>
        <v>0</v>
      </c>
      <c r="F64">
        <f>IFERROR(VLOOKUP(A64,属性对应量表位置!$A:$E,3,0),0)</f>
        <v>0</v>
      </c>
      <c r="G64">
        <f>IFERROR(VLOOKUP(A64,属性对应量表位置!$A:$E,4,0),0)</f>
        <v>0</v>
      </c>
      <c r="H64">
        <f>IFERROR(VLOOKUP(A64,属性对应量表位置!$A:$E,5,0),0)</f>
        <v>0</v>
      </c>
      <c r="I64">
        <f>Test!K64</f>
        <v>0</v>
      </c>
      <c r="J64">
        <f t="shared" si="6"/>
        <v>0</v>
      </c>
      <c r="K64">
        <f>IF(N64=0,0,VLOOKUP(J51,hero_info!$A:$AE,N64,0)*(J52-1))</f>
        <v>0</v>
      </c>
      <c r="L64">
        <f>IF(O64=0,0,VLOOKUP(J53,hero_star_info!$A:$AJ,O64,0)/10000)</f>
        <v>0</v>
      </c>
      <c r="M64">
        <f>IF(P64=0,0,VLOOKUP(VALUE(CONCATENATE(J51,J54)),hero_data_info!$A:$Y,P64,0))</f>
        <v>0</v>
      </c>
      <c r="N64">
        <f>IFERROR(VLOOKUP(I64,属性对应量表位置!$A:$E,3,0),0)</f>
        <v>0</v>
      </c>
      <c r="O64">
        <f>IFERROR(VLOOKUP(I64,属性对应量表位置!$A:$E,4,0),0)</f>
        <v>0</v>
      </c>
      <c r="P64">
        <f>IFERROR(VLOOKUP(I64,属性对应量表位置!$A:$E,5,0),0)</f>
        <v>0</v>
      </c>
    </row>
    <row r="65" spans="1:24">
      <c r="A65">
        <f>Test!C65</f>
        <v>0</v>
      </c>
      <c r="B65">
        <f t="shared" si="5"/>
        <v>0</v>
      </c>
      <c r="C65">
        <f>IF(F65=0,0,VLOOKUP(B51,hero_info!$A:$AE,F65,0)*(B52-1))</f>
        <v>0</v>
      </c>
      <c r="D65">
        <f>IF(G65=0,0,VLOOKUP(B53,hero_star_info!$A:$AJ,G65,0)/10000)</f>
        <v>0</v>
      </c>
      <c r="E65">
        <f>IF(H65=0,0,VLOOKUP(VALUE(CONCATENATE(B51,B54)),hero_data_info!$A:$Y,H65,0))</f>
        <v>0</v>
      </c>
      <c r="F65">
        <f>IFERROR(VLOOKUP(A65,属性对应量表位置!$A:$E,3,0),0)</f>
        <v>0</v>
      </c>
      <c r="G65">
        <f>IFERROR(VLOOKUP(A65,属性对应量表位置!$A:$E,4,0),0)</f>
        <v>0</v>
      </c>
      <c r="H65">
        <f>IFERROR(VLOOKUP(A65,属性对应量表位置!$A:$E,5,0),0)</f>
        <v>0</v>
      </c>
      <c r="I65">
        <f>Test!K65</f>
        <v>0</v>
      </c>
      <c r="J65">
        <f t="shared" si="6"/>
        <v>0</v>
      </c>
      <c r="K65">
        <f>IF(N65=0,0,VLOOKUP(J51,hero_info!$A:$AE,N65,0)*(J52-1))</f>
        <v>0</v>
      </c>
      <c r="L65">
        <f>IF(O65=0,0,VLOOKUP(J53,hero_star_info!$A:$AJ,O65,0)/10000)</f>
        <v>0</v>
      </c>
      <c r="M65">
        <f>IF(P65=0,0,VLOOKUP(VALUE(CONCATENATE(J51,J54)),hero_data_info!$A:$Y,P65,0))</f>
        <v>0</v>
      </c>
      <c r="N65">
        <f>IFERROR(VLOOKUP(I65,属性对应量表位置!$A:$E,3,0),0)</f>
        <v>0</v>
      </c>
      <c r="O65">
        <f>IFERROR(VLOOKUP(I65,属性对应量表位置!$A:$E,4,0),0)</f>
        <v>0</v>
      </c>
      <c r="P65">
        <f>IFERROR(VLOOKUP(I65,属性对应量表位置!$A:$E,5,0),0)</f>
        <v>0</v>
      </c>
    </row>
    <row r="70" spans="1:24">
      <c r="A70">
        <v>8</v>
      </c>
      <c r="I70">
        <v>9</v>
      </c>
      <c r="Q70">
        <v>10</v>
      </c>
    </row>
    <row r="71" spans="1:24">
      <c r="A71" t="s">
        <v>5</v>
      </c>
      <c r="B71">
        <f>IF(Test!C72&gt;0,Test!C72,$B$1)</f>
        <v>43005</v>
      </c>
      <c r="I71" t="s">
        <v>5</v>
      </c>
      <c r="J71">
        <f>IF(Test!K72&gt;0,Test!K72,$B$1)</f>
        <v>43005</v>
      </c>
      <c r="Q71" t="s">
        <v>5</v>
      </c>
      <c r="R71">
        <f>IF(Test!S72&gt;0,Test!S72,$B$1)</f>
        <v>14002</v>
      </c>
    </row>
    <row r="72" spans="1:24">
      <c r="A72" t="s">
        <v>229</v>
      </c>
      <c r="B72">
        <f>IF(Test!E70&gt;0,Test!E70,$B$2)</f>
        <v>145</v>
      </c>
      <c r="I72" t="s">
        <v>229</v>
      </c>
      <c r="J72">
        <f>IF(Test!M70&gt;0,Test!M70,$B$2)</f>
        <v>145</v>
      </c>
      <c r="Q72" t="s">
        <v>229</v>
      </c>
      <c r="R72">
        <f>IF(Test!U70&gt;0,Test!U70,$B$2)</f>
        <v>145</v>
      </c>
    </row>
    <row r="73" spans="1:24">
      <c r="A73" t="s">
        <v>172</v>
      </c>
      <c r="B73">
        <f>IF(Test!E71&gt;1,Test!E71,$B$3)</f>
        <v>6</v>
      </c>
      <c r="I73" t="s">
        <v>172</v>
      </c>
      <c r="J73">
        <f>IF(Test!M71&gt;1,Test!M71,$B$3)</f>
        <v>6</v>
      </c>
      <c r="Q73" t="s">
        <v>172</v>
      </c>
      <c r="R73">
        <f>IF(Test!U71&gt;1,Test!U71,$B$3)</f>
        <v>6</v>
      </c>
    </row>
    <row r="74" spans="1:24">
      <c r="A74" t="s">
        <v>136</v>
      </c>
      <c r="B74">
        <f>IF(Test!E72&gt;0,Test!E72,$B$4)</f>
        <v>6</v>
      </c>
      <c r="I74" t="s">
        <v>136</v>
      </c>
      <c r="J74">
        <f>IF(Test!M72&gt;0,Test!M72,$B$4)</f>
        <v>6</v>
      </c>
      <c r="Q74" t="s">
        <v>136</v>
      </c>
      <c r="R74">
        <f>IF(Test!U72&gt;0,Test!U72,$B$4)</f>
        <v>6</v>
      </c>
    </row>
    <row r="75" spans="1:24">
      <c r="C75" t="s">
        <v>228</v>
      </c>
      <c r="D75" t="s">
        <v>227</v>
      </c>
      <c r="E75" t="s">
        <v>226</v>
      </c>
      <c r="F75" t="s">
        <v>232</v>
      </c>
      <c r="G75" t="s">
        <v>231</v>
      </c>
      <c r="H75" t="s">
        <v>230</v>
      </c>
      <c r="K75" t="s">
        <v>228</v>
      </c>
      <c r="L75" t="s">
        <v>227</v>
      </c>
      <c r="M75" t="s">
        <v>226</v>
      </c>
      <c r="N75" t="s">
        <v>232</v>
      </c>
      <c r="O75" t="s">
        <v>231</v>
      </c>
      <c r="P75" t="s">
        <v>230</v>
      </c>
      <c r="S75" t="s">
        <v>228</v>
      </c>
      <c r="T75" t="s">
        <v>227</v>
      </c>
      <c r="U75" t="s">
        <v>226</v>
      </c>
      <c r="V75" t="s">
        <v>232</v>
      </c>
      <c r="W75" t="s">
        <v>231</v>
      </c>
      <c r="X75" t="s">
        <v>230</v>
      </c>
    </row>
    <row r="76" spans="1:24">
      <c r="A76">
        <f>Test!C76</f>
        <v>1</v>
      </c>
      <c r="B76">
        <f>(E76+C76)*(D76+1)</f>
        <v>7068.5999999999995</v>
      </c>
      <c r="C76">
        <f>IF(F76=0,0,VLOOKUP(B71,hero_info!$A:$AE,F76,0)*(B72-1))</f>
        <v>2736</v>
      </c>
      <c r="D76">
        <f>IF(G76=0,0,VLOOKUP(B73,hero_star_info!$A:$AJ,G76,0)/10000)</f>
        <v>0.7</v>
      </c>
      <c r="E76">
        <f>IF(H76=0,0,VLOOKUP(VALUE(CONCATENATE(B71,B74)),hero_data_info!$A:$Y,H76,0))</f>
        <v>1422</v>
      </c>
      <c r="F76">
        <f>IFERROR(VLOOKUP(A76,属性对应量表位置!$A:$E,3,0),0)</f>
        <v>17</v>
      </c>
      <c r="G76">
        <f>IFERROR(VLOOKUP(A76,属性对应量表位置!$A:$E,4,0),0)</f>
        <v>6</v>
      </c>
      <c r="H76">
        <f>IFERROR(VLOOKUP(A76,属性对应量表位置!$A:$E,5,0),0)</f>
        <v>6</v>
      </c>
      <c r="I76">
        <f>Test!K76</f>
        <v>1</v>
      </c>
      <c r="J76">
        <f>(M76+K76)*(L76+1)</f>
        <v>7068.5999999999995</v>
      </c>
      <c r="K76">
        <f>IF(N76=0,0,VLOOKUP(J71,hero_info!$A:$AE,N76,0)*(J72-1))</f>
        <v>2736</v>
      </c>
      <c r="L76">
        <f>IF(O76=0,0,VLOOKUP(J73,hero_star_info!$A:$AJ,O76,0)/10000)</f>
        <v>0.7</v>
      </c>
      <c r="M76">
        <f>IF(P76=0,0,VLOOKUP(VALUE(CONCATENATE(J71,J74)),hero_data_info!$A:$Y,P76,0))</f>
        <v>1422</v>
      </c>
      <c r="N76">
        <f>IFERROR(VLOOKUP(I76,属性对应量表位置!$A:$E,3,0),0)</f>
        <v>17</v>
      </c>
      <c r="O76">
        <f>IFERROR(VLOOKUP(I76,属性对应量表位置!$A:$E,4,0),0)</f>
        <v>6</v>
      </c>
      <c r="P76">
        <f>IFERROR(VLOOKUP(I76,属性对应量表位置!$A:$E,5,0),0)</f>
        <v>6</v>
      </c>
      <c r="Q76">
        <f>Test!S76</f>
        <v>1</v>
      </c>
      <c r="R76">
        <f>(U76+S76)*(T76+1)</f>
        <v>5508</v>
      </c>
      <c r="S76">
        <f>IF(V76=0,0,VLOOKUP(R71,hero_info!$A:$AE,V76,0)*(R72-1))</f>
        <v>2160</v>
      </c>
      <c r="T76">
        <f>IF(W76=0,0,VLOOKUP(R73,hero_star_info!$A:$AJ,W76,0)/10000)</f>
        <v>0.7</v>
      </c>
      <c r="U76">
        <f>IF(X76=0,0,VLOOKUP(VALUE(CONCATENATE(R71,R74)),hero_data_info!$A:$Y,X76,0))</f>
        <v>1080</v>
      </c>
      <c r="V76">
        <f>IFERROR(VLOOKUP(Q76,属性对应量表位置!$A:$E,3,0),0)</f>
        <v>17</v>
      </c>
      <c r="W76">
        <f>IFERROR(VLOOKUP(Q76,属性对应量表位置!$A:$E,4,0),0)</f>
        <v>6</v>
      </c>
      <c r="X76">
        <f>IFERROR(VLOOKUP(Q76,属性对应量表位置!$A:$E,5,0),0)</f>
        <v>6</v>
      </c>
    </row>
    <row r="77" spans="1:24">
      <c r="A77">
        <f>Test!C77</f>
        <v>2</v>
      </c>
      <c r="B77">
        <f t="shared" ref="B77:B85" si="7">(E77+C77)*(D77+1)</f>
        <v>52091.4</v>
      </c>
      <c r="C77">
        <f>IF(F77=0,0,VLOOKUP(B71,hero_info!$A:$AE,F77,0)*(B72-1))</f>
        <v>20160</v>
      </c>
      <c r="D77">
        <f>IF(G77=0,0,VLOOKUP(B73,hero_star_info!$A:$AJ,G77,0)/10000)</f>
        <v>0.7</v>
      </c>
      <c r="E77">
        <f>IF(H77=0,0,VLOOKUP(VALUE(CONCATENATE(B71,B74)),hero_data_info!$A:$Y,H77,0))</f>
        <v>10482</v>
      </c>
      <c r="F77">
        <f>IFERROR(VLOOKUP(A77,属性对应量表位置!$A:$E,3,0),0)</f>
        <v>16</v>
      </c>
      <c r="G77">
        <f>IFERROR(VLOOKUP(A77,属性对应量表位置!$A:$E,4,0),0)</f>
        <v>5</v>
      </c>
      <c r="H77">
        <f>IFERROR(VLOOKUP(A77,属性对应量表位置!$A:$E,5,0),0)</f>
        <v>5</v>
      </c>
      <c r="I77">
        <f>Test!K77</f>
        <v>2</v>
      </c>
      <c r="J77">
        <f t="shared" ref="J77:J85" si="8">(M77+K77)*(L77+1)</f>
        <v>52091.4</v>
      </c>
      <c r="K77">
        <f>IF(N77=0,0,VLOOKUP(J71,hero_info!$A:$AE,N77,0)*(J72-1))</f>
        <v>20160</v>
      </c>
      <c r="L77">
        <f>IF(O77=0,0,VLOOKUP(J73,hero_star_info!$A:$AJ,O77,0)/10000)</f>
        <v>0.7</v>
      </c>
      <c r="M77">
        <f>IF(P77=0,0,VLOOKUP(VALUE(CONCATENATE(J71,J74)),hero_data_info!$A:$Y,P77,0))</f>
        <v>10482</v>
      </c>
      <c r="N77">
        <f>IFERROR(VLOOKUP(I77,属性对应量表位置!$A:$E,3,0),0)</f>
        <v>16</v>
      </c>
      <c r="O77">
        <f>IFERROR(VLOOKUP(I77,属性对应量表位置!$A:$E,4,0),0)</f>
        <v>5</v>
      </c>
      <c r="P77">
        <f>IFERROR(VLOOKUP(I77,属性对应量表位置!$A:$E,5,0),0)</f>
        <v>5</v>
      </c>
      <c r="Q77">
        <f>Test!S77</f>
        <v>2</v>
      </c>
      <c r="R77">
        <f t="shared" ref="R77:R85" si="9">(U77+S77)*(T77+1)</f>
        <v>53912.1</v>
      </c>
      <c r="S77">
        <f>IF(V77=0,0,VLOOKUP(R71,hero_info!$A:$AE,V77,0)*(R72-1))</f>
        <v>20880</v>
      </c>
      <c r="T77">
        <f>IF(W77=0,0,VLOOKUP(R73,hero_star_info!$A:$AJ,W77,0)/10000)</f>
        <v>0.7</v>
      </c>
      <c r="U77">
        <f>IF(X77=0,0,VLOOKUP(VALUE(CONCATENATE(R71,R74)),hero_data_info!$A:$Y,X77,0))</f>
        <v>10833</v>
      </c>
      <c r="V77">
        <f>IFERROR(VLOOKUP(Q77,属性对应量表位置!$A:$E,3,0),0)</f>
        <v>16</v>
      </c>
      <c r="W77">
        <f>IFERROR(VLOOKUP(Q77,属性对应量表位置!$A:$E,4,0),0)</f>
        <v>5</v>
      </c>
      <c r="X77">
        <f>IFERROR(VLOOKUP(Q77,属性对应量表位置!$A:$E,5,0),0)</f>
        <v>5</v>
      </c>
    </row>
    <row r="78" spans="1:24">
      <c r="A78">
        <f>Test!C78</f>
        <v>5</v>
      </c>
      <c r="B78">
        <f t="shared" si="7"/>
        <v>1448.3999999999999</v>
      </c>
      <c r="C78">
        <f>IF(F78=0,0,VLOOKUP(B71,hero_info!$A:$AE,F78,0)*(B72-1))</f>
        <v>576</v>
      </c>
      <c r="D78">
        <f>IF(G78=0,0,VLOOKUP(B73,hero_star_info!$A:$AJ,G78,0)/10000)</f>
        <v>0.7</v>
      </c>
      <c r="E78">
        <f>IF(H78=0,0,VLOOKUP(VALUE(CONCATENATE(B71,B74)),hero_data_info!$A:$Y,H78,0))</f>
        <v>276</v>
      </c>
      <c r="F78">
        <f>IFERROR(VLOOKUP(A78,属性对应量表位置!$A:$E,3,0),0)</f>
        <v>18</v>
      </c>
      <c r="G78">
        <f>IFERROR(VLOOKUP(A78,属性对应量表位置!$A:$E,4,0),0)</f>
        <v>7</v>
      </c>
      <c r="H78">
        <f>IFERROR(VLOOKUP(A78,属性对应量表位置!$A:$E,5,0),0)</f>
        <v>7</v>
      </c>
      <c r="I78">
        <f>Test!K78</f>
        <v>5</v>
      </c>
      <c r="J78">
        <f t="shared" si="8"/>
        <v>1448.3999999999999</v>
      </c>
      <c r="K78">
        <f>IF(N78=0,0,VLOOKUP(J71,hero_info!$A:$AE,N78,0)*(J72-1))</f>
        <v>576</v>
      </c>
      <c r="L78">
        <f>IF(O78=0,0,VLOOKUP(J73,hero_star_info!$A:$AJ,O78,0)/10000)</f>
        <v>0.7</v>
      </c>
      <c r="M78">
        <f>IF(P78=0,0,VLOOKUP(VALUE(CONCATENATE(J71,J74)),hero_data_info!$A:$Y,P78,0))</f>
        <v>276</v>
      </c>
      <c r="N78">
        <f>IFERROR(VLOOKUP(I78,属性对应量表位置!$A:$E,3,0),0)</f>
        <v>18</v>
      </c>
      <c r="O78">
        <f>IFERROR(VLOOKUP(I78,属性对应量表位置!$A:$E,4,0),0)</f>
        <v>7</v>
      </c>
      <c r="P78">
        <f>IFERROR(VLOOKUP(I78,属性对应量表位置!$A:$E,5,0),0)</f>
        <v>7</v>
      </c>
      <c r="Q78">
        <f>Test!S78</f>
        <v>5</v>
      </c>
      <c r="R78">
        <f t="shared" si="9"/>
        <v>1377</v>
      </c>
      <c r="S78">
        <f>IF(V78=0,0,VLOOKUP(R71,hero_info!$A:$AE,V78,0)*(R72-1))</f>
        <v>576</v>
      </c>
      <c r="T78">
        <f>IF(W78=0,0,VLOOKUP(R73,hero_star_info!$A:$AJ,W78,0)/10000)</f>
        <v>0.7</v>
      </c>
      <c r="U78">
        <f>IF(X78=0,0,VLOOKUP(VALUE(CONCATENATE(R71,R74)),hero_data_info!$A:$Y,X78,0))</f>
        <v>234</v>
      </c>
      <c r="V78">
        <f>IFERROR(VLOOKUP(Q78,属性对应量表位置!$A:$E,3,0),0)</f>
        <v>18</v>
      </c>
      <c r="W78">
        <f>IFERROR(VLOOKUP(Q78,属性对应量表位置!$A:$E,4,0),0)</f>
        <v>7</v>
      </c>
      <c r="X78">
        <f>IFERROR(VLOOKUP(Q78,属性对应量表位置!$A:$E,5,0),0)</f>
        <v>7</v>
      </c>
    </row>
    <row r="79" spans="1:24">
      <c r="A79">
        <f>Test!C79</f>
        <v>6</v>
      </c>
      <c r="B79">
        <f t="shared" si="7"/>
        <v>1111.8</v>
      </c>
      <c r="C79">
        <f>IF(F79=0,0,VLOOKUP(B71,hero_info!$A:$AE,F79,0)*(B72-1))</f>
        <v>432</v>
      </c>
      <c r="D79">
        <f>IF(G79=0,0,VLOOKUP(B73,hero_star_info!$A:$AJ,G79,0)/10000)</f>
        <v>0.7</v>
      </c>
      <c r="E79">
        <f>IF(H79=0,0,VLOOKUP(VALUE(CONCATENATE(B71,B74)),hero_data_info!$A:$Y,H79,0))</f>
        <v>222</v>
      </c>
      <c r="F79">
        <f>IFERROR(VLOOKUP(A79,属性对应量表位置!$A:$E,3,0),0)</f>
        <v>19</v>
      </c>
      <c r="G79">
        <f>IFERROR(VLOOKUP(A79,属性对应量表位置!$A:$E,4,0),0)</f>
        <v>8</v>
      </c>
      <c r="H79">
        <f>IFERROR(VLOOKUP(A79,属性对应量表位置!$A:$E,5,0),0)</f>
        <v>8</v>
      </c>
      <c r="I79">
        <f>Test!K79</f>
        <v>6</v>
      </c>
      <c r="J79">
        <f t="shared" si="8"/>
        <v>1111.8</v>
      </c>
      <c r="K79">
        <f>IF(N79=0,0,VLOOKUP(J71,hero_info!$A:$AE,N79,0)*(J72-1))</f>
        <v>432</v>
      </c>
      <c r="L79">
        <f>IF(O79=0,0,VLOOKUP(J73,hero_star_info!$A:$AJ,O79,0)/10000)</f>
        <v>0.7</v>
      </c>
      <c r="M79">
        <f>IF(P79=0,0,VLOOKUP(VALUE(CONCATENATE(J71,J74)),hero_data_info!$A:$Y,P79,0))</f>
        <v>222</v>
      </c>
      <c r="N79">
        <f>IFERROR(VLOOKUP(I79,属性对应量表位置!$A:$E,3,0),0)</f>
        <v>19</v>
      </c>
      <c r="O79">
        <f>IFERROR(VLOOKUP(I79,属性对应量表位置!$A:$E,4,0),0)</f>
        <v>8</v>
      </c>
      <c r="P79">
        <f>IFERROR(VLOOKUP(I79,属性对应量表位置!$A:$E,5,0),0)</f>
        <v>8</v>
      </c>
      <c r="Q79">
        <f>Test!S79</f>
        <v>6</v>
      </c>
      <c r="R79">
        <f t="shared" si="9"/>
        <v>1458.6</v>
      </c>
      <c r="S79">
        <f>IF(V79=0,0,VLOOKUP(R71,hero_info!$A:$AE,V79,0)*(R72-1))</f>
        <v>576</v>
      </c>
      <c r="T79">
        <f>IF(W79=0,0,VLOOKUP(R73,hero_star_info!$A:$AJ,W79,0)/10000)</f>
        <v>0.7</v>
      </c>
      <c r="U79">
        <f>IF(X79=0,0,VLOOKUP(VALUE(CONCATENATE(R71,R74)),hero_data_info!$A:$Y,X79,0))</f>
        <v>282</v>
      </c>
      <c r="V79">
        <f>IFERROR(VLOOKUP(Q79,属性对应量表位置!$A:$E,3,0),0)</f>
        <v>19</v>
      </c>
      <c r="W79">
        <f>IFERROR(VLOOKUP(Q79,属性对应量表位置!$A:$E,4,0),0)</f>
        <v>8</v>
      </c>
      <c r="X79">
        <f>IFERROR(VLOOKUP(Q79,属性对应量表位置!$A:$E,5,0),0)</f>
        <v>8</v>
      </c>
    </row>
    <row r="80" spans="1:24">
      <c r="A80">
        <f>Test!C80</f>
        <v>4</v>
      </c>
      <c r="B80">
        <f t="shared" si="7"/>
        <v>1395</v>
      </c>
      <c r="C80">
        <f>IF(F80=0,0,VLOOKUP(B71,hero_info!$A:$AE,F80,0)*(B72-1))</f>
        <v>720</v>
      </c>
      <c r="D80">
        <f>IF(G80=0,0,VLOOKUP(B73,hero_star_info!$A:$AJ,G80,0)/10000)</f>
        <v>0</v>
      </c>
      <c r="E80">
        <f>IF(H80=0,0,VLOOKUP(VALUE(CONCATENATE(B71,B74)),hero_data_info!$A:$Y,H80,0))</f>
        <v>675</v>
      </c>
      <c r="F80">
        <f>IFERROR(VLOOKUP(A80,属性对应量表位置!$A:$E,3,0),0)</f>
        <v>22</v>
      </c>
      <c r="G80">
        <f>IFERROR(VLOOKUP(A80,属性对应量表位置!$A:$E,4,0),0)</f>
        <v>11</v>
      </c>
      <c r="H80">
        <f>IFERROR(VLOOKUP(A80,属性对应量表位置!$A:$E,5,0),0)</f>
        <v>11</v>
      </c>
      <c r="I80">
        <f>Test!K80</f>
        <v>4</v>
      </c>
      <c r="J80">
        <f t="shared" si="8"/>
        <v>1395</v>
      </c>
      <c r="K80">
        <f>IF(N80=0,0,VLOOKUP(J71,hero_info!$A:$AE,N80,0)*(J72-1))</f>
        <v>720</v>
      </c>
      <c r="L80">
        <f>IF(O80=0,0,VLOOKUP(J73,hero_star_info!$A:$AJ,O80,0)/10000)</f>
        <v>0</v>
      </c>
      <c r="M80">
        <f>IF(P80=0,0,VLOOKUP(VALUE(CONCATENATE(J71,J74)),hero_data_info!$A:$Y,P80,0))</f>
        <v>675</v>
      </c>
      <c r="N80">
        <f>IFERROR(VLOOKUP(I80,属性对应量表位置!$A:$E,3,0),0)</f>
        <v>22</v>
      </c>
      <c r="O80">
        <f>IFERROR(VLOOKUP(I80,属性对应量表位置!$A:$E,4,0),0)</f>
        <v>11</v>
      </c>
      <c r="P80">
        <f>IFERROR(VLOOKUP(I80,属性对应量表位置!$A:$E,5,0),0)</f>
        <v>11</v>
      </c>
      <c r="Q80">
        <f>Test!S80</f>
        <v>4</v>
      </c>
      <c r="R80">
        <f t="shared" si="9"/>
        <v>1398</v>
      </c>
      <c r="S80">
        <f>IF(V80=0,0,VLOOKUP(R71,hero_info!$A:$AE,V80,0)*(R72-1))</f>
        <v>720</v>
      </c>
      <c r="T80">
        <f>IF(W80=0,0,VLOOKUP(R73,hero_star_info!$A:$AJ,W80,0)/10000)</f>
        <v>0</v>
      </c>
      <c r="U80">
        <f>IF(X80=0,0,VLOOKUP(VALUE(CONCATENATE(R71,R74)),hero_data_info!$A:$Y,X80,0))</f>
        <v>678</v>
      </c>
      <c r="V80">
        <f>IFERROR(VLOOKUP(Q80,属性对应量表位置!$A:$E,3,0),0)</f>
        <v>22</v>
      </c>
      <c r="W80">
        <f>IFERROR(VLOOKUP(Q80,属性对应量表位置!$A:$E,4,0),0)</f>
        <v>11</v>
      </c>
      <c r="X80">
        <f>IFERROR(VLOOKUP(Q80,属性对应量表位置!$A:$E,5,0),0)</f>
        <v>11</v>
      </c>
    </row>
    <row r="81" spans="1:24">
      <c r="A81">
        <f>Test!C81</f>
        <v>20</v>
      </c>
      <c r="B81">
        <f t="shared" si="7"/>
        <v>500</v>
      </c>
      <c r="C81">
        <f>IF(F81=0,0,VLOOKUP(B71,hero_info!$A:$AE,F81,0)*(B72-1))</f>
        <v>0</v>
      </c>
      <c r="D81">
        <f>IF(G81=0,0,VLOOKUP(B73,hero_star_info!$A:$AJ,G81,0)/10000)</f>
        <v>0</v>
      </c>
      <c r="E81">
        <f>IF(H81=0,0,VLOOKUP(VALUE(CONCATENATE(B71,B74)),hero_data_info!$A:$Y,H81,0))</f>
        <v>500</v>
      </c>
      <c r="F81">
        <f>IFERROR(VLOOKUP(A81,属性对应量表位置!$A:$E,3,0),0)</f>
        <v>0</v>
      </c>
      <c r="G81">
        <f>IFERROR(VLOOKUP(A81,属性对应量表位置!$A:$E,4,0),0)</f>
        <v>0</v>
      </c>
      <c r="H81">
        <f>IFERROR(VLOOKUP(A81,属性对应量表位置!$A:$E,5,0),0)</f>
        <v>14</v>
      </c>
      <c r="I81">
        <f>Test!K81</f>
        <v>20</v>
      </c>
      <c r="J81">
        <f t="shared" si="8"/>
        <v>500</v>
      </c>
      <c r="K81">
        <f>IF(N81=0,0,VLOOKUP(J71,hero_info!$A:$AE,N81,0)*(J72-1))</f>
        <v>0</v>
      </c>
      <c r="L81">
        <f>IF(O81=0,0,VLOOKUP(J73,hero_star_info!$A:$AJ,O81,0)/10000)</f>
        <v>0</v>
      </c>
      <c r="M81">
        <f>IF(P81=0,0,VLOOKUP(VALUE(CONCATENATE(J71,J74)),hero_data_info!$A:$Y,P81,0))</f>
        <v>500</v>
      </c>
      <c r="N81">
        <f>IFERROR(VLOOKUP(I81,属性对应量表位置!$A:$E,3,0),0)</f>
        <v>0</v>
      </c>
      <c r="O81">
        <f>IFERROR(VLOOKUP(I81,属性对应量表位置!$A:$E,4,0),0)</f>
        <v>0</v>
      </c>
      <c r="P81">
        <f>IFERROR(VLOOKUP(I81,属性对应量表位置!$A:$E,5,0),0)</f>
        <v>14</v>
      </c>
      <c r="Q81">
        <f>Test!S81</f>
        <v>20</v>
      </c>
      <c r="R81">
        <f t="shared" si="9"/>
        <v>500</v>
      </c>
      <c r="S81">
        <f>IF(V81=0,0,VLOOKUP(R71,hero_info!$A:$AE,V81,0)*(R72-1))</f>
        <v>0</v>
      </c>
      <c r="T81">
        <f>IF(W81=0,0,VLOOKUP(R73,hero_star_info!$A:$AJ,W81,0)/10000)</f>
        <v>0</v>
      </c>
      <c r="U81">
        <f>IF(X81=0,0,VLOOKUP(VALUE(CONCATENATE(R71,R74)),hero_data_info!$A:$Y,X81,0))</f>
        <v>500</v>
      </c>
      <c r="V81">
        <f>IFERROR(VLOOKUP(Q81,属性对应量表位置!$A:$E,3,0),0)</f>
        <v>0</v>
      </c>
      <c r="W81">
        <f>IFERROR(VLOOKUP(Q81,属性对应量表位置!$A:$E,4,0),0)</f>
        <v>0</v>
      </c>
      <c r="X81">
        <f>IFERROR(VLOOKUP(Q81,属性对应量表位置!$A:$E,5,0),0)</f>
        <v>14</v>
      </c>
    </row>
    <row r="82" spans="1:24">
      <c r="A82">
        <f>Test!C82</f>
        <v>9</v>
      </c>
      <c r="B82">
        <f t="shared" si="7"/>
        <v>0</v>
      </c>
      <c r="C82">
        <f>IF(F82=0,0,VLOOKUP(B71,hero_info!$A:$AE,F82,0)*(B72-1))</f>
        <v>0</v>
      </c>
      <c r="D82">
        <f>IF(G82=0,0,VLOOKUP(B73,hero_star_info!$A:$AJ,G82,0)/10000)</f>
        <v>0</v>
      </c>
      <c r="E82">
        <f>IF(H82=0,0,VLOOKUP(VALUE(CONCATENATE(B71,B74)),hero_data_info!$A:$Y,H82,0))</f>
        <v>0</v>
      </c>
      <c r="F82">
        <f>IFERROR(VLOOKUP(A82,属性对应量表位置!$A:$E,3,0),0)</f>
        <v>0</v>
      </c>
      <c r="G82">
        <f>IFERROR(VLOOKUP(A82,属性对应量表位置!$A:$E,4,0),0)</f>
        <v>0</v>
      </c>
      <c r="H82">
        <f>IFERROR(VLOOKUP(A82,属性对应量表位置!$A:$E,5,0),0)</f>
        <v>0</v>
      </c>
      <c r="I82">
        <f>Test!K82</f>
        <v>26</v>
      </c>
      <c r="J82">
        <f t="shared" si="8"/>
        <v>0</v>
      </c>
      <c r="K82">
        <f>IF(N82=0,0,VLOOKUP(J71,hero_info!$A:$AE,N82,0)*(J72-1))</f>
        <v>0</v>
      </c>
      <c r="L82">
        <f>IF(O82=0,0,VLOOKUP(J73,hero_star_info!$A:$AJ,O82,0)/10000)</f>
        <v>0</v>
      </c>
      <c r="M82">
        <f>IF(P82=0,0,VLOOKUP(VALUE(CONCATENATE(J71,J74)),hero_data_info!$A:$Y,P82,0))</f>
        <v>0</v>
      </c>
      <c r="N82">
        <f>IFERROR(VLOOKUP(I82,属性对应量表位置!$A:$E,3,0),0)</f>
        <v>0</v>
      </c>
      <c r="O82">
        <f>IFERROR(VLOOKUP(I82,属性对应量表位置!$A:$E,4,0),0)</f>
        <v>0</v>
      </c>
      <c r="P82">
        <f>IFERROR(VLOOKUP(I82,属性对应量表位置!$A:$E,5,0),0)</f>
        <v>0</v>
      </c>
      <c r="Q82">
        <f>Test!S82</f>
        <v>23</v>
      </c>
      <c r="R82">
        <f t="shared" si="9"/>
        <v>0</v>
      </c>
      <c r="S82">
        <f>IF(V82=0,0,VLOOKUP(R71,hero_info!$A:$AE,V82,0)*(R72-1))</f>
        <v>0</v>
      </c>
      <c r="T82">
        <f>IF(W82=0,0,VLOOKUP(R73,hero_star_info!$A:$AJ,W82,0)/10000)</f>
        <v>0</v>
      </c>
      <c r="U82">
        <f>IF(X82=0,0,VLOOKUP(VALUE(CONCATENATE(R71,R74)),hero_data_info!$A:$Y,X82,0))</f>
        <v>0</v>
      </c>
      <c r="V82">
        <f>IFERROR(VLOOKUP(Q82,属性对应量表位置!$A:$E,3,0),0)</f>
        <v>0</v>
      </c>
      <c r="W82">
        <f>IFERROR(VLOOKUP(Q82,属性对应量表位置!$A:$E,4,0),0)</f>
        <v>0</v>
      </c>
      <c r="X82">
        <f>IFERROR(VLOOKUP(Q82,属性对应量表位置!$A:$E,5,0),0)</f>
        <v>17</v>
      </c>
    </row>
    <row r="83" spans="1:24">
      <c r="A83">
        <v>0</v>
      </c>
      <c r="B83">
        <f t="shared" si="7"/>
        <v>0</v>
      </c>
      <c r="C83">
        <f>IF(F83=0,0,VLOOKUP(B71,hero_info!$A:$AE,F83,0)*(B72-1))</f>
        <v>0</v>
      </c>
      <c r="D83">
        <f>IF(G83=0,0,VLOOKUP(B73,hero_star_info!$A:$AJ,G83,0)/10000)</f>
        <v>0</v>
      </c>
      <c r="E83">
        <f>IF(H83=0,0,VLOOKUP(VALUE(CONCATENATE(B71,B74)),hero_data_info!$A:$Y,H83,0))</f>
        <v>0</v>
      </c>
      <c r="F83">
        <f>IFERROR(VLOOKUP(A83,属性对应量表位置!$A:$E,3,0),0)</f>
        <v>0</v>
      </c>
      <c r="G83">
        <f>IFERROR(VLOOKUP(A83,属性对应量表位置!$A:$E,4,0),0)</f>
        <v>0</v>
      </c>
      <c r="H83">
        <f>IFERROR(VLOOKUP(A83,属性对应量表位置!$A:$E,5,0),0)</f>
        <v>0</v>
      </c>
      <c r="I83">
        <v>0</v>
      </c>
      <c r="J83">
        <f t="shared" si="8"/>
        <v>0</v>
      </c>
      <c r="K83">
        <f>IF(N83=0,0,VLOOKUP(J71,hero_info!$A:$AE,N83,0)*(J72-1))</f>
        <v>0</v>
      </c>
      <c r="L83">
        <f>IF(O83=0,0,VLOOKUP(J73,hero_star_info!$A:$AJ,O83,0)/10000)</f>
        <v>0</v>
      </c>
      <c r="M83">
        <f>IF(P83=0,0,VLOOKUP(VALUE(CONCATENATE(J71,J74)),hero_data_info!$A:$Y,P83,0))</f>
        <v>0</v>
      </c>
      <c r="N83">
        <f>IFERROR(VLOOKUP(I83,属性对应量表位置!$A:$E,3,0),0)</f>
        <v>0</v>
      </c>
      <c r="O83">
        <f>IFERROR(VLOOKUP(I83,属性对应量表位置!$A:$E,4,0),0)</f>
        <v>0</v>
      </c>
      <c r="P83">
        <f>IFERROR(VLOOKUP(I83,属性对应量表位置!$A:$E,5,0),0)</f>
        <v>0</v>
      </c>
      <c r="Q83">
        <v>0</v>
      </c>
      <c r="R83">
        <f t="shared" si="9"/>
        <v>0</v>
      </c>
      <c r="S83">
        <f>IF(V83=0,0,VLOOKUP(R71,hero_info!$A:$AE,V83,0)*(R72-1))</f>
        <v>0</v>
      </c>
      <c r="T83">
        <f>IF(W83=0,0,VLOOKUP(R73,hero_star_info!$A:$AJ,W83,0)/10000)</f>
        <v>0</v>
      </c>
      <c r="U83">
        <f>IF(X83=0,0,VLOOKUP(VALUE(CONCATENATE(R71,R74)),hero_data_info!$A:$Y,X83,0))</f>
        <v>0</v>
      </c>
      <c r="V83">
        <f>IFERROR(VLOOKUP(Q83,属性对应量表位置!$A:$E,3,0),0)</f>
        <v>0</v>
      </c>
      <c r="W83">
        <f>IFERROR(VLOOKUP(Q83,属性对应量表位置!$A:$E,4,0),0)</f>
        <v>0</v>
      </c>
      <c r="X83">
        <f>IFERROR(VLOOKUP(Q83,属性对应量表位置!$A:$E,5,0),0)</f>
        <v>0</v>
      </c>
    </row>
    <row r="84" spans="1:24">
      <c r="A84">
        <f>Test!C84</f>
        <v>0</v>
      </c>
      <c r="B84">
        <f t="shared" si="7"/>
        <v>0</v>
      </c>
      <c r="C84">
        <f>IF(F84=0,0,VLOOKUP(B71,hero_info!$A:$AE,F84,0)*(B72-1))</f>
        <v>0</v>
      </c>
      <c r="D84">
        <f>IF(G84=0,0,VLOOKUP(B73,hero_star_info!$A:$AJ,G84,0)/10000)</f>
        <v>0</v>
      </c>
      <c r="E84">
        <f>IF(H84=0,0,VLOOKUP(VALUE(CONCATENATE(B71,B74)),hero_data_info!$A:$Y,H84,0))</f>
        <v>0</v>
      </c>
      <c r="F84">
        <f>IFERROR(VLOOKUP(A84,属性对应量表位置!$A:$E,3,0),0)</f>
        <v>0</v>
      </c>
      <c r="G84">
        <f>IFERROR(VLOOKUP(A84,属性对应量表位置!$A:$E,4,0),0)</f>
        <v>0</v>
      </c>
      <c r="H84">
        <f>IFERROR(VLOOKUP(A84,属性对应量表位置!$A:$E,5,0),0)</f>
        <v>0</v>
      </c>
      <c r="I84">
        <f>Test!K84</f>
        <v>0</v>
      </c>
      <c r="J84">
        <f t="shared" si="8"/>
        <v>0</v>
      </c>
      <c r="K84">
        <f>IF(N84=0,0,VLOOKUP(J71,hero_info!$A:$AE,N84,0)*(J72-1))</f>
        <v>0</v>
      </c>
      <c r="L84">
        <f>IF(O84=0,0,VLOOKUP(J73,hero_star_info!$A:$AJ,O84,0)/10000)</f>
        <v>0</v>
      </c>
      <c r="M84">
        <f>IF(P84=0,0,VLOOKUP(VALUE(CONCATENATE(J71,J74)),hero_data_info!$A:$Y,P84,0))</f>
        <v>0</v>
      </c>
      <c r="N84">
        <f>IFERROR(VLOOKUP(I84,属性对应量表位置!$A:$E,3,0),0)</f>
        <v>0</v>
      </c>
      <c r="O84">
        <f>IFERROR(VLOOKUP(I84,属性对应量表位置!$A:$E,4,0),0)</f>
        <v>0</v>
      </c>
      <c r="P84">
        <f>IFERROR(VLOOKUP(I84,属性对应量表位置!$A:$E,5,0),0)</f>
        <v>0</v>
      </c>
      <c r="Q84">
        <f>Test!S84</f>
        <v>0</v>
      </c>
      <c r="R84">
        <f t="shared" si="9"/>
        <v>0</v>
      </c>
      <c r="S84">
        <f>IF(V84=0,0,VLOOKUP(R71,hero_info!$A:$AE,V84,0)*(R72-1))</f>
        <v>0</v>
      </c>
      <c r="T84">
        <f>IF(W84=0,0,VLOOKUP(R73,hero_star_info!$A:$AJ,W84,0)/10000)</f>
        <v>0</v>
      </c>
      <c r="U84">
        <f>IF(X84=0,0,VLOOKUP(VALUE(CONCATENATE(R71,R74)),hero_data_info!$A:$Y,X84,0))</f>
        <v>0</v>
      </c>
      <c r="V84">
        <f>IFERROR(VLOOKUP(Q84,属性对应量表位置!$A:$E,3,0),0)</f>
        <v>0</v>
      </c>
      <c r="W84">
        <f>IFERROR(VLOOKUP(Q84,属性对应量表位置!$A:$E,4,0),0)</f>
        <v>0</v>
      </c>
      <c r="X84">
        <f>IFERROR(VLOOKUP(Q84,属性对应量表位置!$A:$E,5,0),0)</f>
        <v>0</v>
      </c>
    </row>
    <row r="85" spans="1:24">
      <c r="A85">
        <f>Test!C85</f>
        <v>0</v>
      </c>
      <c r="B85">
        <f t="shared" si="7"/>
        <v>0</v>
      </c>
      <c r="C85">
        <f>IF(F85=0,0,VLOOKUP(B71,hero_info!$A:$AE,F85,0)*(B72-1))</f>
        <v>0</v>
      </c>
      <c r="D85">
        <f>IF(G85=0,0,VLOOKUP(B73,hero_star_info!$A:$AJ,G85,0)/10000)</f>
        <v>0</v>
      </c>
      <c r="E85">
        <f>IF(H85=0,0,VLOOKUP(VALUE(CONCATENATE(B71,B74)),hero_data_info!$A:$Y,H85,0))</f>
        <v>0</v>
      </c>
      <c r="F85">
        <f>IFERROR(VLOOKUP(A85,属性对应量表位置!$A:$E,3,0),0)</f>
        <v>0</v>
      </c>
      <c r="G85">
        <f>IFERROR(VLOOKUP(A85,属性对应量表位置!$A:$E,4,0),0)</f>
        <v>0</v>
      </c>
      <c r="H85">
        <f>IFERROR(VLOOKUP(A85,属性对应量表位置!$A:$E,5,0),0)</f>
        <v>0</v>
      </c>
      <c r="I85">
        <f>Test!K85</f>
        <v>0</v>
      </c>
      <c r="J85">
        <f t="shared" si="8"/>
        <v>0</v>
      </c>
      <c r="K85">
        <f>IF(N85=0,0,VLOOKUP(J71,hero_info!$A:$AE,N85,0)*(J72-1))</f>
        <v>0</v>
      </c>
      <c r="L85">
        <f>IF(O85=0,0,VLOOKUP(J73,hero_star_info!$A:$AJ,O85,0)/10000)</f>
        <v>0</v>
      </c>
      <c r="M85">
        <f>IF(P85=0,0,VLOOKUP(VALUE(CONCATENATE(J71,J74)),hero_data_info!$A:$Y,P85,0))</f>
        <v>0</v>
      </c>
      <c r="N85">
        <f>IFERROR(VLOOKUP(I85,属性对应量表位置!$A:$E,3,0),0)</f>
        <v>0</v>
      </c>
      <c r="O85">
        <f>IFERROR(VLOOKUP(I85,属性对应量表位置!$A:$E,4,0),0)</f>
        <v>0</v>
      </c>
      <c r="P85">
        <f>IFERROR(VLOOKUP(I85,属性对应量表位置!$A:$E,5,0),0)</f>
        <v>0</v>
      </c>
      <c r="Q85">
        <f>Test!S85</f>
        <v>0</v>
      </c>
      <c r="R85">
        <f t="shared" si="9"/>
        <v>0</v>
      </c>
      <c r="S85">
        <f>IF(V85=0,0,VLOOKUP(R71,hero_info!$A:$AE,V85,0)*(R72-1))</f>
        <v>0</v>
      </c>
      <c r="T85">
        <f>IF(W85=0,0,VLOOKUP(R73,hero_star_info!$A:$AJ,W85,0)/10000)</f>
        <v>0</v>
      </c>
      <c r="U85">
        <f>IF(X85=0,0,VLOOKUP(VALUE(CONCATENATE(R71,R74)),hero_data_info!$A:$Y,X85,0))</f>
        <v>0</v>
      </c>
      <c r="V85">
        <f>IFERROR(VLOOKUP(Q85,属性对应量表位置!$A:$E,3,0),0)</f>
        <v>0</v>
      </c>
      <c r="W85">
        <f>IFERROR(VLOOKUP(Q85,属性对应量表位置!$A:$E,4,0),0)</f>
        <v>0</v>
      </c>
      <c r="X85">
        <f>IFERROR(VLOOKUP(Q85,属性对应量表位置!$A:$E,5,0),0)</f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workbookViewId="0">
      <selection activeCell="D55" sqref="D55"/>
    </sheetView>
  </sheetViews>
  <sheetFormatPr defaultRowHeight="14.25"/>
  <cols>
    <col min="3" max="3" width="18.875" customWidth="1"/>
    <col min="4" max="4" width="23.75" customWidth="1"/>
    <col min="5" max="5" width="24.625" customWidth="1"/>
  </cols>
  <sheetData>
    <row r="1" spans="1:5">
      <c r="A1" t="s">
        <v>243</v>
      </c>
      <c r="B1" t="s">
        <v>12</v>
      </c>
      <c r="C1" t="s">
        <v>244</v>
      </c>
      <c r="D1" t="s">
        <v>245</v>
      </c>
      <c r="E1" t="s">
        <v>246</v>
      </c>
    </row>
    <row r="2" spans="1:5">
      <c r="A2">
        <v>1</v>
      </c>
      <c r="B2" t="s">
        <v>247</v>
      </c>
      <c r="C2">
        <v>17</v>
      </c>
      <c r="D2">
        <v>6</v>
      </c>
      <c r="E2">
        <v>6</v>
      </c>
    </row>
    <row r="3" spans="1:5">
      <c r="A3">
        <v>2</v>
      </c>
      <c r="B3" t="s">
        <v>248</v>
      </c>
      <c r="C3">
        <v>16</v>
      </c>
      <c r="D3">
        <v>5</v>
      </c>
      <c r="E3">
        <v>5</v>
      </c>
    </row>
    <row r="4" spans="1:5">
      <c r="A4">
        <v>4</v>
      </c>
      <c r="B4" t="s">
        <v>249</v>
      </c>
      <c r="C4">
        <v>22</v>
      </c>
      <c r="D4">
        <v>11</v>
      </c>
      <c r="E4">
        <v>11</v>
      </c>
    </row>
    <row r="5" spans="1:5">
      <c r="A5">
        <v>5</v>
      </c>
      <c r="B5" t="s">
        <v>250</v>
      </c>
      <c r="C5">
        <v>18</v>
      </c>
      <c r="D5">
        <v>7</v>
      </c>
      <c r="E5">
        <v>7</v>
      </c>
    </row>
    <row r="6" spans="1:5">
      <c r="A6">
        <v>6</v>
      </c>
      <c r="B6" t="s">
        <v>251</v>
      </c>
      <c r="C6">
        <v>19</v>
      </c>
      <c r="D6">
        <v>8</v>
      </c>
      <c r="E6">
        <v>8</v>
      </c>
    </row>
    <row r="7" spans="1:5">
      <c r="A7">
        <v>7</v>
      </c>
      <c r="B7" t="s">
        <v>253</v>
      </c>
      <c r="C7">
        <v>20</v>
      </c>
      <c r="D7">
        <v>9</v>
      </c>
      <c r="E7">
        <v>9</v>
      </c>
    </row>
    <row r="8" spans="1:5">
      <c r="A8">
        <v>8</v>
      </c>
      <c r="B8" t="s">
        <v>254</v>
      </c>
      <c r="C8">
        <v>21</v>
      </c>
      <c r="D8">
        <v>10</v>
      </c>
      <c r="E8">
        <v>10</v>
      </c>
    </row>
    <row r="9" spans="1:5">
      <c r="A9">
        <v>9</v>
      </c>
      <c r="B9" t="s">
        <v>269</v>
      </c>
      <c r="C9">
        <v>0</v>
      </c>
      <c r="D9">
        <v>0</v>
      </c>
      <c r="E9">
        <v>0</v>
      </c>
    </row>
    <row r="10" spans="1:5">
      <c r="A10">
        <v>10</v>
      </c>
      <c r="B10" t="s">
        <v>270</v>
      </c>
      <c r="C10">
        <v>0</v>
      </c>
      <c r="D10">
        <v>0</v>
      </c>
      <c r="E10">
        <v>0</v>
      </c>
    </row>
    <row r="11" spans="1:5">
      <c r="A11">
        <v>11</v>
      </c>
      <c r="B11" t="s">
        <v>271</v>
      </c>
      <c r="C11">
        <v>0</v>
      </c>
      <c r="D11">
        <v>0</v>
      </c>
      <c r="E11">
        <v>0</v>
      </c>
    </row>
    <row r="12" spans="1:5">
      <c r="A12">
        <v>12</v>
      </c>
      <c r="B12" t="s">
        <v>272</v>
      </c>
      <c r="C12">
        <v>0</v>
      </c>
      <c r="D12">
        <v>0</v>
      </c>
      <c r="E12">
        <v>0</v>
      </c>
    </row>
    <row r="13" spans="1:5">
      <c r="A13">
        <v>13</v>
      </c>
      <c r="B13" t="s">
        <v>273</v>
      </c>
      <c r="C13">
        <v>0</v>
      </c>
      <c r="D13">
        <v>0</v>
      </c>
      <c r="E13">
        <v>0</v>
      </c>
    </row>
    <row r="14" spans="1:5">
      <c r="A14">
        <v>14</v>
      </c>
      <c r="B14" t="s">
        <v>274</v>
      </c>
      <c r="C14">
        <v>0</v>
      </c>
      <c r="D14">
        <v>0</v>
      </c>
      <c r="E14">
        <v>0</v>
      </c>
    </row>
    <row r="15" spans="1:5">
      <c r="A15">
        <v>15</v>
      </c>
      <c r="B15" t="s">
        <v>275</v>
      </c>
      <c r="C15">
        <v>0</v>
      </c>
      <c r="D15">
        <v>0</v>
      </c>
      <c r="E15">
        <v>0</v>
      </c>
    </row>
    <row r="16" spans="1:5">
      <c r="A16">
        <v>16</v>
      </c>
      <c r="B16" t="s">
        <v>276</v>
      </c>
      <c r="C16">
        <v>0</v>
      </c>
      <c r="D16">
        <v>0</v>
      </c>
      <c r="E16">
        <v>0</v>
      </c>
    </row>
    <row r="17" spans="1:5">
      <c r="A17">
        <v>17</v>
      </c>
      <c r="B17" t="s">
        <v>261</v>
      </c>
      <c r="C17">
        <v>0</v>
      </c>
      <c r="D17">
        <v>0</v>
      </c>
      <c r="E17">
        <v>0</v>
      </c>
    </row>
    <row r="18" spans="1:5">
      <c r="A18">
        <v>18</v>
      </c>
      <c r="B18" t="s">
        <v>262</v>
      </c>
      <c r="C18">
        <v>0</v>
      </c>
      <c r="D18">
        <v>0</v>
      </c>
      <c r="E18">
        <v>12</v>
      </c>
    </row>
    <row r="19" spans="1:5">
      <c r="A19">
        <v>19</v>
      </c>
      <c r="B19" t="s">
        <v>263</v>
      </c>
      <c r="C19">
        <v>0</v>
      </c>
      <c r="D19">
        <v>0</v>
      </c>
      <c r="E19">
        <v>13</v>
      </c>
    </row>
    <row r="20" spans="1:5">
      <c r="A20">
        <v>20</v>
      </c>
      <c r="B20" t="s">
        <v>252</v>
      </c>
      <c r="C20">
        <v>0</v>
      </c>
      <c r="D20">
        <v>0</v>
      </c>
      <c r="E20">
        <v>14</v>
      </c>
    </row>
    <row r="21" spans="1:5">
      <c r="A21">
        <v>21</v>
      </c>
      <c r="B21" t="s">
        <v>264</v>
      </c>
      <c r="C21">
        <v>0</v>
      </c>
      <c r="D21">
        <v>0</v>
      </c>
      <c r="E21">
        <v>15</v>
      </c>
    </row>
    <row r="22" spans="1:5">
      <c r="A22">
        <v>22</v>
      </c>
      <c r="B22" t="s">
        <v>265</v>
      </c>
      <c r="C22">
        <v>0</v>
      </c>
      <c r="D22">
        <v>0</v>
      </c>
      <c r="E22">
        <v>16</v>
      </c>
    </row>
    <row r="23" spans="1:5">
      <c r="A23">
        <v>23</v>
      </c>
      <c r="B23" t="s">
        <v>266</v>
      </c>
      <c r="C23">
        <v>0</v>
      </c>
      <c r="D23">
        <v>0</v>
      </c>
      <c r="E23">
        <v>17</v>
      </c>
    </row>
    <row r="24" spans="1:5">
      <c r="A24">
        <v>24</v>
      </c>
      <c r="B24" t="s">
        <v>267</v>
      </c>
      <c r="C24">
        <v>0</v>
      </c>
      <c r="D24">
        <v>0</v>
      </c>
      <c r="E24">
        <v>18</v>
      </c>
    </row>
    <row r="25" spans="1:5">
      <c r="A25">
        <v>25</v>
      </c>
      <c r="B25" t="s">
        <v>268</v>
      </c>
      <c r="C25">
        <v>0</v>
      </c>
      <c r="D25">
        <v>0</v>
      </c>
      <c r="E25">
        <v>19</v>
      </c>
    </row>
    <row r="26" spans="1:5">
      <c r="A26">
        <v>26</v>
      </c>
      <c r="B26" t="s">
        <v>277</v>
      </c>
      <c r="C26">
        <v>0</v>
      </c>
      <c r="D26">
        <v>0</v>
      </c>
      <c r="E26">
        <v>0</v>
      </c>
    </row>
    <row r="27" spans="1:5">
      <c r="A27">
        <v>27</v>
      </c>
      <c r="B27" t="s">
        <v>278</v>
      </c>
      <c r="C27">
        <v>0</v>
      </c>
      <c r="D27">
        <v>0</v>
      </c>
      <c r="E27">
        <v>0</v>
      </c>
    </row>
    <row r="28" spans="1:5">
      <c r="A28">
        <v>28</v>
      </c>
      <c r="B28" t="s">
        <v>279</v>
      </c>
      <c r="C28">
        <v>0</v>
      </c>
      <c r="D28">
        <v>0</v>
      </c>
      <c r="E28">
        <v>0</v>
      </c>
    </row>
    <row r="29" spans="1:5">
      <c r="A29">
        <v>29</v>
      </c>
      <c r="B29" t="s">
        <v>280</v>
      </c>
      <c r="C29">
        <v>0</v>
      </c>
      <c r="D29">
        <v>0</v>
      </c>
      <c r="E29">
        <v>0</v>
      </c>
    </row>
    <row r="30" spans="1:5">
      <c r="A30">
        <v>30</v>
      </c>
      <c r="B30" t="s">
        <v>281</v>
      </c>
      <c r="C30">
        <v>0</v>
      </c>
      <c r="D30">
        <v>0</v>
      </c>
      <c r="E30">
        <v>0</v>
      </c>
    </row>
    <row r="31" spans="1:5">
      <c r="A31">
        <v>31</v>
      </c>
      <c r="B31" t="s">
        <v>282</v>
      </c>
      <c r="C31">
        <v>0</v>
      </c>
      <c r="D31">
        <v>0</v>
      </c>
      <c r="E31">
        <v>0</v>
      </c>
    </row>
    <row r="32" spans="1:5">
      <c r="A32">
        <v>32</v>
      </c>
      <c r="B32" t="s">
        <v>283</v>
      </c>
      <c r="C32">
        <v>0</v>
      </c>
      <c r="D32">
        <v>0</v>
      </c>
      <c r="E32">
        <v>0</v>
      </c>
    </row>
    <row r="33" spans="1:5">
      <c r="A33">
        <v>33</v>
      </c>
      <c r="B33" t="s">
        <v>284</v>
      </c>
      <c r="C33">
        <v>0</v>
      </c>
      <c r="D33">
        <v>0</v>
      </c>
      <c r="E33">
        <v>0</v>
      </c>
    </row>
    <row r="34" spans="1:5">
      <c r="A34">
        <v>34</v>
      </c>
      <c r="B34" t="s">
        <v>285</v>
      </c>
      <c r="C34">
        <v>0</v>
      </c>
      <c r="D34">
        <v>0</v>
      </c>
      <c r="E34">
        <v>0</v>
      </c>
    </row>
    <row r="35" spans="1:5">
      <c r="A35">
        <v>35</v>
      </c>
      <c r="B35" t="s">
        <v>286</v>
      </c>
      <c r="C35">
        <v>0</v>
      </c>
      <c r="D35">
        <v>0</v>
      </c>
      <c r="E35">
        <v>0</v>
      </c>
    </row>
    <row r="36" spans="1:5">
      <c r="A36">
        <v>36</v>
      </c>
      <c r="B36" t="s">
        <v>287</v>
      </c>
      <c r="C36">
        <v>0</v>
      </c>
      <c r="D36">
        <v>0</v>
      </c>
      <c r="E36">
        <v>0</v>
      </c>
    </row>
    <row r="37" spans="1:5">
      <c r="A37">
        <v>37</v>
      </c>
      <c r="B37" t="s">
        <v>288</v>
      </c>
      <c r="C37">
        <v>0</v>
      </c>
      <c r="D37">
        <v>0</v>
      </c>
      <c r="E37">
        <v>0</v>
      </c>
    </row>
    <row r="38" spans="1:5">
      <c r="A38">
        <v>38</v>
      </c>
      <c r="B38" t="s">
        <v>289</v>
      </c>
      <c r="C38">
        <v>0</v>
      </c>
      <c r="D38">
        <v>0</v>
      </c>
      <c r="E38">
        <v>0</v>
      </c>
    </row>
    <row r="39" spans="1:5">
      <c r="A39">
        <v>39</v>
      </c>
      <c r="B39" t="s">
        <v>290</v>
      </c>
      <c r="C39">
        <v>0</v>
      </c>
      <c r="D39">
        <v>0</v>
      </c>
      <c r="E39">
        <v>0</v>
      </c>
    </row>
    <row r="40" spans="1:5">
      <c r="A40">
        <v>40</v>
      </c>
      <c r="B40" t="s">
        <v>256</v>
      </c>
      <c r="C40">
        <v>0</v>
      </c>
      <c r="D40">
        <v>0</v>
      </c>
      <c r="E40">
        <v>0</v>
      </c>
    </row>
    <row r="41" spans="1:5">
      <c r="A41">
        <v>41</v>
      </c>
      <c r="B41" t="s">
        <v>257</v>
      </c>
      <c r="C41">
        <v>0</v>
      </c>
      <c r="D41">
        <v>0</v>
      </c>
      <c r="E41">
        <v>0</v>
      </c>
    </row>
    <row r="42" spans="1:5">
      <c r="A42">
        <v>42</v>
      </c>
      <c r="B42" t="s">
        <v>255</v>
      </c>
      <c r="C42">
        <v>0</v>
      </c>
      <c r="D42">
        <v>0</v>
      </c>
      <c r="E42">
        <v>0</v>
      </c>
    </row>
    <row r="43" spans="1:5">
      <c r="A43">
        <v>43</v>
      </c>
      <c r="B43" t="s">
        <v>258</v>
      </c>
      <c r="C43">
        <v>0</v>
      </c>
      <c r="D43">
        <v>0</v>
      </c>
      <c r="E43">
        <v>0</v>
      </c>
    </row>
    <row r="44" spans="1:5">
      <c r="A44">
        <v>44</v>
      </c>
      <c r="B44" t="s">
        <v>259</v>
      </c>
      <c r="C44">
        <v>0</v>
      </c>
      <c r="D44">
        <v>0</v>
      </c>
      <c r="E44">
        <v>0</v>
      </c>
    </row>
    <row r="45" spans="1:5">
      <c r="A45">
        <v>45</v>
      </c>
      <c r="B45" t="s">
        <v>260</v>
      </c>
      <c r="C45">
        <v>0</v>
      </c>
      <c r="D45">
        <v>0</v>
      </c>
      <c r="E45">
        <v>0</v>
      </c>
    </row>
    <row r="46" spans="1:5">
      <c r="A46">
        <v>46</v>
      </c>
      <c r="B46" t="s">
        <v>291</v>
      </c>
      <c r="C46">
        <v>0</v>
      </c>
      <c r="D46">
        <v>0</v>
      </c>
      <c r="E46">
        <v>0</v>
      </c>
    </row>
    <row r="47" spans="1:5">
      <c r="A47">
        <v>47</v>
      </c>
      <c r="B47" t="s">
        <v>292</v>
      </c>
      <c r="C47">
        <v>0</v>
      </c>
      <c r="D47">
        <v>0</v>
      </c>
      <c r="E47">
        <v>0</v>
      </c>
    </row>
    <row r="48" spans="1:5">
      <c r="A48">
        <v>48</v>
      </c>
      <c r="B48" t="s">
        <v>293</v>
      </c>
      <c r="C48">
        <v>0</v>
      </c>
      <c r="D48">
        <v>0</v>
      </c>
      <c r="E48">
        <v>0</v>
      </c>
    </row>
    <row r="49" spans="1:5">
      <c r="A49">
        <v>49</v>
      </c>
      <c r="B49" t="s">
        <v>294</v>
      </c>
      <c r="C49">
        <v>0</v>
      </c>
      <c r="D49">
        <v>0</v>
      </c>
      <c r="E49">
        <v>0</v>
      </c>
    </row>
    <row r="50" spans="1:5">
      <c r="A50">
        <v>50</v>
      </c>
      <c r="B50" t="s">
        <v>295</v>
      </c>
      <c r="C50">
        <v>0</v>
      </c>
      <c r="D50">
        <v>0</v>
      </c>
      <c r="E50">
        <v>0</v>
      </c>
    </row>
    <row r="51" spans="1:5">
      <c r="A51">
        <v>51</v>
      </c>
      <c r="B51" t="s">
        <v>296</v>
      </c>
      <c r="C51">
        <v>0</v>
      </c>
      <c r="D51">
        <v>0</v>
      </c>
      <c r="E51">
        <v>0</v>
      </c>
    </row>
    <row r="52" spans="1:5">
      <c r="A52">
        <v>52</v>
      </c>
      <c r="B52" t="s">
        <v>297</v>
      </c>
      <c r="C52">
        <v>0</v>
      </c>
      <c r="D52">
        <v>0</v>
      </c>
      <c r="E52">
        <v>0</v>
      </c>
    </row>
    <row r="53" spans="1:5">
      <c r="A53">
        <v>53</v>
      </c>
      <c r="B53" t="s">
        <v>298</v>
      </c>
      <c r="C53">
        <v>0</v>
      </c>
      <c r="D53">
        <v>0</v>
      </c>
      <c r="E53">
        <v>0</v>
      </c>
    </row>
    <row r="54" spans="1:5">
      <c r="A54">
        <v>54</v>
      </c>
      <c r="B54" t="s">
        <v>299</v>
      </c>
      <c r="C54">
        <v>0</v>
      </c>
      <c r="D54">
        <v>0</v>
      </c>
      <c r="E54">
        <v>0</v>
      </c>
    </row>
    <row r="55" spans="1:5">
      <c r="A55">
        <v>55</v>
      </c>
      <c r="B55" t="s">
        <v>300</v>
      </c>
      <c r="C55">
        <v>0</v>
      </c>
      <c r="D55">
        <v>0</v>
      </c>
      <c r="E55">
        <v>0</v>
      </c>
    </row>
    <row r="56" spans="1:5">
      <c r="A56">
        <v>56</v>
      </c>
      <c r="B56" t="s">
        <v>301</v>
      </c>
      <c r="C56">
        <v>0</v>
      </c>
      <c r="D56">
        <v>0</v>
      </c>
      <c r="E56">
        <v>0</v>
      </c>
    </row>
    <row r="57" spans="1:5">
      <c r="A57">
        <v>57</v>
      </c>
      <c r="B57" t="s">
        <v>302</v>
      </c>
      <c r="C57">
        <v>0</v>
      </c>
      <c r="D57">
        <v>0</v>
      </c>
      <c r="E57">
        <v>0</v>
      </c>
    </row>
    <row r="58" spans="1:5">
      <c r="A58">
        <v>58</v>
      </c>
      <c r="B58" t="s">
        <v>303</v>
      </c>
      <c r="C58">
        <v>0</v>
      </c>
      <c r="D58">
        <v>0</v>
      </c>
      <c r="E58">
        <v>0</v>
      </c>
    </row>
    <row r="59" spans="1:5">
      <c r="A59">
        <v>59</v>
      </c>
      <c r="B59" t="s">
        <v>304</v>
      </c>
      <c r="C59">
        <v>0</v>
      </c>
      <c r="D59">
        <v>0</v>
      </c>
      <c r="E59">
        <v>0</v>
      </c>
    </row>
    <row r="60" spans="1:5">
      <c r="A60">
        <v>60</v>
      </c>
      <c r="B60" t="s">
        <v>305</v>
      </c>
      <c r="C60">
        <v>0</v>
      </c>
      <c r="D60">
        <v>0</v>
      </c>
      <c r="E60">
        <v>0</v>
      </c>
    </row>
    <row r="61" spans="1:5">
      <c r="A61">
        <v>61</v>
      </c>
      <c r="B61" t="s">
        <v>306</v>
      </c>
      <c r="C61">
        <v>0</v>
      </c>
      <c r="D61">
        <v>0</v>
      </c>
      <c r="E61">
        <v>0</v>
      </c>
    </row>
    <row r="62" spans="1:5">
      <c r="A62">
        <v>62</v>
      </c>
      <c r="B62" t="s">
        <v>307</v>
      </c>
      <c r="C62">
        <v>0</v>
      </c>
      <c r="D62">
        <v>0</v>
      </c>
      <c r="E62">
        <v>0</v>
      </c>
    </row>
    <row r="63" spans="1:5">
      <c r="A63">
        <v>63</v>
      </c>
      <c r="B63" t="s">
        <v>308</v>
      </c>
      <c r="C63">
        <v>0</v>
      </c>
      <c r="D63">
        <v>0</v>
      </c>
      <c r="E63">
        <v>0</v>
      </c>
    </row>
    <row r="64" spans="1:5">
      <c r="A64">
        <v>64</v>
      </c>
      <c r="B64" t="s">
        <v>309</v>
      </c>
      <c r="C64">
        <v>0</v>
      </c>
      <c r="D64">
        <v>0</v>
      </c>
      <c r="E64">
        <v>0</v>
      </c>
    </row>
    <row r="65" spans="1:5">
      <c r="A65">
        <v>65</v>
      </c>
      <c r="B65" t="s">
        <v>310</v>
      </c>
      <c r="C65">
        <v>0</v>
      </c>
      <c r="D65">
        <v>0</v>
      </c>
      <c r="E65">
        <v>0</v>
      </c>
    </row>
    <row r="66" spans="1:5">
      <c r="A66">
        <v>66</v>
      </c>
      <c r="B66" t="s">
        <v>311</v>
      </c>
      <c r="C66">
        <v>0</v>
      </c>
      <c r="D66">
        <v>0</v>
      </c>
      <c r="E66">
        <v>0</v>
      </c>
    </row>
    <row r="67" spans="1:5">
      <c r="A67">
        <v>67</v>
      </c>
      <c r="B67" t="s">
        <v>312</v>
      </c>
      <c r="C67">
        <v>0</v>
      </c>
      <c r="D67">
        <v>0</v>
      </c>
      <c r="E67">
        <v>0</v>
      </c>
    </row>
    <row r="68" spans="1:5">
      <c r="A68">
        <v>68</v>
      </c>
      <c r="B68" t="s">
        <v>313</v>
      </c>
      <c r="C68">
        <v>0</v>
      </c>
      <c r="D68">
        <v>0</v>
      </c>
      <c r="E68">
        <v>0</v>
      </c>
    </row>
    <row r="69" spans="1:5">
      <c r="A69">
        <v>69</v>
      </c>
      <c r="B69" t="s">
        <v>314</v>
      </c>
      <c r="C69">
        <v>0</v>
      </c>
      <c r="D69">
        <v>0</v>
      </c>
      <c r="E69">
        <v>0</v>
      </c>
    </row>
    <row r="70" spans="1:5">
      <c r="A70">
        <v>70</v>
      </c>
      <c r="B70" t="s">
        <v>315</v>
      </c>
      <c r="C70">
        <v>0</v>
      </c>
      <c r="D70">
        <v>0</v>
      </c>
      <c r="E70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defaultRowHeight="14.25"/>
  <cols>
    <col min="2" max="2" width="16.5" customWidth="1"/>
    <col min="3" max="3" width="25.25" customWidth="1"/>
  </cols>
  <sheetData>
    <row r="1" spans="1:3">
      <c r="A1" s="69" t="s">
        <v>380</v>
      </c>
      <c r="B1" s="69" t="s">
        <v>2</v>
      </c>
      <c r="C1" s="69" t="s">
        <v>381</v>
      </c>
    </row>
    <row r="2" spans="1:3">
      <c r="A2">
        <v>1</v>
      </c>
      <c r="B2" t="s">
        <v>388</v>
      </c>
      <c r="C2" t="str">
        <f>Test!A91</f>
        <v>[{"title":"终焉-菲米丝","num":1,"id":13001,"skills":[11300100,11300113,11300123,11300133,11300143],"passive_skills":[],"attrs":[{"id":1,"value":6962},{"id":2,"value":46084},{"id":5,"value":1387},{"id":6,"value":1076},{"id":4,"value":1338},{"id":20,"value":600}]},{"title":"拂晓之盾-艾璐德","num":2,"id":11004,"skills":[11100400,11100413,11100423,11100433,11100443],"passive_skills":[],"attrs":[{"id":1,"value":4789},{"id":2,"value":60626},{"id":5,"value":1760},{"id":6,"value":1066},{"id":4,"value":1356},{"id":20,"value":500}]},{"title":"寒霜巫女-朵拉贝拉","num":3,"id":12005,"skills":[11200500,11200513,11200523,11200533,11200543],"passive_skills":[],"attrs":[{"id":1,"value":6309},{"id":2,"value":44248},{"id":5,"value":1061},{"id":6,"value":1377},{"id":4,"value":1152},{"id":20,"value":500}]},{"title":"背树男","num":4,"id":22001,"skills":[12200100,12200113,12200123,12200133,12200143],"passive_skills":[],"attrs":[{"id":1,"value":5947},{"id":2,"value":49088},{"id":5,"value":1097},{"id":6,"value":1418},{"id":4,"value":1178},{"id":20,"value":600},{"id":31,"value":2000}]},{"title":"死神","num":5,"id":34003,"skills":[13400300,13400313,13400323,13400333,13400343],"passive_skills":[],"attrs":[{"id":1,"value":5085},{"id":2,"value":52076},{"id":5,"value":1367},{"id":6,"value":1443},{"id":4,"value":1353},{"id":20,"value":500},{"id":24,"value":2000}]},{"title":"小红帽","num":6,"id":32001,"skills":[13200100,13200113,13200123,13200133,13200143],"passive_skills":[],"attrs":[{"id":1,"value":6324},{"id":2,"value":47619},{"id":5,"value":1086},{"id":6,"value":1408},{"id":4,"value":1134},{"id":20,"value":2500},{"id":23,"value":3000}]},{"title":"李靖","num":7,"id":41003,"skills":[14100300,14100313,14100323,14100333,14100343],"passive_skills":[],"attrs":[{"id":1,"value":5202},{"id":2,"value":63913},{"id":5,"value":2646},{"id":6,"value":1709},{"id":4,"value":1431},{"id":20,"value":500}]},{"title":"战神","num":8,"id":43005,"skills":[14300500,14300513,14300523,14300533,14300543],"passive_skills":[],"attrs":[{"id":1,"value":7069},{"id":2,"value":52091},{"id":5,"value":1448},{"id":6,"value":1112},{"id":4,"value":1395},{"id":20,"value":500},{"id":9,"value":1500}]},{"title":"永恒之枪","num":9,"id":43005,"skills":[14300500,14300513,14300523,14300533,14300543],"passive_skills":[],"attrs":[{"id":1,"value":7069},{"id":2,"value":52091},{"id":5,"value":1448},{"id":6,"value":1112},{"id":4,"value":1395},{"id":20,"value":2500},{"id":26,"value":2000}]},{"title":"诗人","num":10,"id":14002,"skills":[11400200,11400213,11400223,11400233,11400243],"passive_skills":[],"attrs":[{"id":1,"value":5508},{"id":2,"value":53912},{"id":5,"value":1377},{"id":6,"value":1459},{"id":4,"value":1398},{"id":20,"value":500},{"id":23,"value":2000}]}]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abSelected="1" workbookViewId="0">
      <pane xSplit="5" topLeftCell="F1" activePane="topRight" state="frozen"/>
      <selection pane="topRight" activeCell="T4" sqref="T4"/>
    </sheetView>
  </sheetViews>
  <sheetFormatPr defaultRowHeight="14.25"/>
  <sheetData>
    <row r="1" spans="1:20">
      <c r="A1" t="s">
        <v>396</v>
      </c>
      <c r="B1" t="s">
        <v>397</v>
      </c>
      <c r="F1" t="s">
        <v>390</v>
      </c>
      <c r="G1" t="s">
        <v>391</v>
      </c>
      <c r="H1" t="s">
        <v>392</v>
      </c>
      <c r="I1" t="s">
        <v>393</v>
      </c>
      <c r="J1" t="s">
        <v>394</v>
      </c>
      <c r="K1" t="s">
        <v>395</v>
      </c>
    </row>
    <row r="2" spans="1:20">
      <c r="A2" t="s">
        <v>398</v>
      </c>
      <c r="B2" t="s">
        <v>399</v>
      </c>
      <c r="F2" s="75">
        <v>1</v>
      </c>
      <c r="G2" s="74">
        <v>1</v>
      </c>
      <c r="H2" s="74">
        <v>1</v>
      </c>
      <c r="I2" s="74"/>
      <c r="J2" s="74"/>
      <c r="K2" s="74"/>
    </row>
    <row r="3" spans="1:20">
      <c r="A3" t="s">
        <v>400</v>
      </c>
      <c r="B3" t="s">
        <v>401</v>
      </c>
    </row>
    <row r="4" spans="1:20">
      <c r="T4" s="26" t="s">
        <v>438</v>
      </c>
    </row>
    <row r="9" spans="1:20">
      <c r="F9" s="26" t="s">
        <v>438</v>
      </c>
    </row>
    <row r="10" spans="1:20">
      <c r="A10" t="s">
        <v>389</v>
      </c>
      <c r="F10" t="s">
        <v>402</v>
      </c>
      <c r="G10" t="s">
        <v>403</v>
      </c>
      <c r="H10" t="s">
        <v>404</v>
      </c>
      <c r="I10" t="s">
        <v>405</v>
      </c>
      <c r="J10" t="s">
        <v>406</v>
      </c>
    </row>
    <row r="11" spans="1:20">
      <c r="A11" t="s">
        <v>437</v>
      </c>
      <c r="F11">
        <v>1</v>
      </c>
      <c r="G11" t="b">
        <v>0</v>
      </c>
      <c r="H11">
        <v>5</v>
      </c>
      <c r="I11">
        <v>5</v>
      </c>
      <c r="J11" t="s">
        <v>407</v>
      </c>
    </row>
    <row r="12" spans="1:20">
      <c r="A12" t="s">
        <v>419</v>
      </c>
      <c r="F12">
        <v>2</v>
      </c>
      <c r="G12" t="b">
        <v>1</v>
      </c>
      <c r="H12">
        <v>3</v>
      </c>
      <c r="I12">
        <v>3</v>
      </c>
      <c r="J12" t="s">
        <v>408</v>
      </c>
    </row>
    <row r="13" spans="1:20">
      <c r="A13" t="s">
        <v>421</v>
      </c>
      <c r="F13">
        <v>3</v>
      </c>
      <c r="G13" t="b">
        <v>0</v>
      </c>
      <c r="H13">
        <v>8</v>
      </c>
      <c r="I13">
        <v>2</v>
      </c>
      <c r="J13" t="s">
        <v>409</v>
      </c>
    </row>
    <row r="14" spans="1:20">
      <c r="A14" t="s">
        <v>423</v>
      </c>
      <c r="F14">
        <v>4</v>
      </c>
      <c r="G14" t="b">
        <v>0</v>
      </c>
      <c r="H14">
        <v>5</v>
      </c>
      <c r="I14">
        <v>4</v>
      </c>
      <c r="J14" t="s">
        <v>410</v>
      </c>
    </row>
    <row r="15" spans="1:20">
      <c r="A15" t="s">
        <v>425</v>
      </c>
      <c r="F15">
        <v>5</v>
      </c>
      <c r="G15" t="b">
        <v>0</v>
      </c>
      <c r="H15">
        <v>4</v>
      </c>
      <c r="I15">
        <v>4</v>
      </c>
      <c r="J15" t="s">
        <v>411</v>
      </c>
    </row>
    <row r="16" spans="1:20">
      <c r="A16" t="s">
        <v>427</v>
      </c>
      <c r="F16">
        <v>6</v>
      </c>
      <c r="G16" t="b">
        <v>0</v>
      </c>
      <c r="H16">
        <v>6</v>
      </c>
      <c r="I16">
        <v>5</v>
      </c>
      <c r="J16" t="s">
        <v>412</v>
      </c>
    </row>
    <row r="17" spans="1:10">
      <c r="A17" t="s">
        <v>429</v>
      </c>
      <c r="F17">
        <v>7</v>
      </c>
      <c r="G17" t="b">
        <v>0</v>
      </c>
      <c r="H17">
        <v>13</v>
      </c>
      <c r="I17">
        <v>2</v>
      </c>
      <c r="J17" t="s">
        <v>413</v>
      </c>
    </row>
    <row r="18" spans="1:10">
      <c r="A18" t="s">
        <v>431</v>
      </c>
      <c r="F18">
        <v>8</v>
      </c>
      <c r="G18" t="b">
        <v>0</v>
      </c>
      <c r="H18">
        <v>4</v>
      </c>
      <c r="I18">
        <v>4</v>
      </c>
      <c r="J18" t="s">
        <v>414</v>
      </c>
    </row>
    <row r="19" spans="1:10">
      <c r="A19" t="s">
        <v>433</v>
      </c>
      <c r="F19">
        <v>9</v>
      </c>
      <c r="G19" t="b">
        <v>0</v>
      </c>
      <c r="H19">
        <v>4</v>
      </c>
      <c r="I19">
        <v>4</v>
      </c>
      <c r="J19" t="s">
        <v>415</v>
      </c>
    </row>
    <row r="20" spans="1:10">
      <c r="A20" t="s">
        <v>435</v>
      </c>
      <c r="F20">
        <v>10</v>
      </c>
      <c r="G20" t="b">
        <v>0</v>
      </c>
      <c r="H20">
        <v>4</v>
      </c>
      <c r="I20">
        <v>4</v>
      </c>
      <c r="J20" t="s">
        <v>416</v>
      </c>
    </row>
    <row r="21" spans="1:10">
      <c r="F21">
        <v>11</v>
      </c>
      <c r="G21" t="b">
        <v>0</v>
      </c>
      <c r="H21">
        <v>5</v>
      </c>
      <c r="I21">
        <v>5</v>
      </c>
      <c r="J21" t="s">
        <v>417</v>
      </c>
    </row>
    <row r="22" spans="1:10">
      <c r="F22">
        <v>12</v>
      </c>
      <c r="G22" t="b">
        <v>0</v>
      </c>
      <c r="H22">
        <v>5</v>
      </c>
      <c r="I22">
        <v>4</v>
      </c>
      <c r="J22" t="s">
        <v>418</v>
      </c>
    </row>
    <row r="23" spans="1:10">
      <c r="F23">
        <v>13</v>
      </c>
      <c r="G23" t="b">
        <v>0</v>
      </c>
      <c r="H23">
        <v>8</v>
      </c>
      <c r="I23">
        <v>1</v>
      </c>
      <c r="J23" t="s">
        <v>420</v>
      </c>
    </row>
    <row r="24" spans="1:10">
      <c r="F24">
        <v>14</v>
      </c>
      <c r="G24" t="b">
        <v>0</v>
      </c>
      <c r="H24">
        <v>5</v>
      </c>
      <c r="I24">
        <v>5</v>
      </c>
      <c r="J24" t="s">
        <v>422</v>
      </c>
    </row>
    <row r="25" spans="1:10">
      <c r="F25">
        <v>15</v>
      </c>
      <c r="G25" t="b">
        <v>0</v>
      </c>
      <c r="H25">
        <v>5</v>
      </c>
      <c r="I25">
        <v>4</v>
      </c>
      <c r="J25" t="s">
        <v>424</v>
      </c>
    </row>
    <row r="26" spans="1:10">
      <c r="F26">
        <v>16</v>
      </c>
      <c r="G26" t="b">
        <v>1</v>
      </c>
      <c r="H26">
        <v>7</v>
      </c>
      <c r="I26">
        <v>1</v>
      </c>
      <c r="J26" t="s">
        <v>426</v>
      </c>
    </row>
    <row r="27" spans="1:10">
      <c r="F27">
        <v>17</v>
      </c>
      <c r="G27" t="b">
        <v>1</v>
      </c>
      <c r="H27">
        <v>14</v>
      </c>
      <c r="I27">
        <v>1</v>
      </c>
      <c r="J27" t="s">
        <v>428</v>
      </c>
    </row>
    <row r="28" spans="1:10">
      <c r="F28">
        <v>18</v>
      </c>
      <c r="G28" t="b">
        <v>0</v>
      </c>
      <c r="H28">
        <v>5</v>
      </c>
      <c r="I28">
        <v>4</v>
      </c>
      <c r="J28" t="s">
        <v>430</v>
      </c>
    </row>
    <row r="29" spans="1:10">
      <c r="F29">
        <v>19</v>
      </c>
      <c r="G29" t="b">
        <v>0</v>
      </c>
      <c r="H29">
        <v>4</v>
      </c>
      <c r="I29">
        <v>5</v>
      </c>
      <c r="J29" t="s">
        <v>432</v>
      </c>
    </row>
    <row r="30" spans="1:10">
      <c r="F30">
        <v>20</v>
      </c>
      <c r="G30" t="b">
        <v>0</v>
      </c>
      <c r="H30">
        <v>7</v>
      </c>
      <c r="I30">
        <v>5</v>
      </c>
      <c r="J30" t="s">
        <v>434</v>
      </c>
    </row>
    <row r="31" spans="1:10">
      <c r="F31">
        <v>21</v>
      </c>
      <c r="G31" t="b">
        <v>0</v>
      </c>
      <c r="H31">
        <v>5</v>
      </c>
      <c r="I31">
        <v>4</v>
      </c>
      <c r="J31" t="s">
        <v>436</v>
      </c>
    </row>
  </sheetData>
  <phoneticPr fontId="1" type="noConversion"/>
  <conditionalFormatting sqref="G11:G150">
    <cfRule type="cellIs" dxfId="0" priority="2" operator="equal">
      <formula>FALSE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H150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Test</vt:lpstr>
      <vt:lpstr>input</vt:lpstr>
      <vt:lpstr>hero_info</vt:lpstr>
      <vt:lpstr>hero_star_info</vt:lpstr>
      <vt:lpstr>hero_data_info</vt:lpstr>
      <vt:lpstr>属性计算</vt:lpstr>
      <vt:lpstr>属性对应量表位置</vt:lpstr>
      <vt:lpstr>Contents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庞圣峰</dc:creator>
  <cp:lastModifiedBy>SEELE</cp:lastModifiedBy>
  <dcterms:created xsi:type="dcterms:W3CDTF">2015-06-05T18:19:34Z</dcterms:created>
  <dcterms:modified xsi:type="dcterms:W3CDTF">2020-09-03T12:22:58Z</dcterms:modified>
</cp:coreProperties>
</file>