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CB091BED-3AEF-4637-BA66-576B5477E3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3" i="2" l="1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Z106" i="3"/>
  <c r="O46" i="3"/>
  <c r="C46" i="3"/>
  <c r="C86" i="3"/>
  <c r="B53" i="2"/>
  <c r="N53" i="2"/>
  <c r="BD12" i="2"/>
  <c r="BD14" i="2"/>
  <c r="BD13" i="2"/>
  <c r="BD11" i="2"/>
  <c r="BC14" i="2"/>
  <c r="BC13" i="2"/>
  <c r="BC12" i="2"/>
  <c r="BC11" i="2"/>
  <c r="I102" i="14" l="1"/>
  <c r="I100" i="14"/>
  <c r="H102" i="14"/>
  <c r="H110" i="14" s="1"/>
  <c r="I110" i="14" s="1"/>
  <c r="I101" i="14"/>
  <c r="H101" i="14"/>
  <c r="H109" i="14" s="1"/>
  <c r="I109" i="14" s="1"/>
  <c r="H100" i="14"/>
  <c r="H108" i="14" s="1"/>
  <c r="I108" i="14" s="1"/>
  <c r="F91" i="14"/>
  <c r="Z105" i="3"/>
  <c r="B13" i="2"/>
  <c r="I97" i="14" l="1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BA16" i="2"/>
  <c r="H104" i="14" l="1"/>
  <c r="B123" i="14"/>
  <c r="B121" i="14"/>
  <c r="B119" i="14"/>
  <c r="B117" i="14"/>
  <c r="B113" i="14"/>
  <c r="B109" i="14"/>
  <c r="B105" i="14"/>
  <c r="B124" i="14"/>
  <c r="B120" i="14"/>
  <c r="B116" i="14"/>
  <c r="B112" i="14"/>
  <c r="B108" i="14"/>
  <c r="B125" i="14"/>
  <c r="B115" i="14"/>
  <c r="B111" i="14"/>
  <c r="B107" i="14"/>
  <c r="B122" i="14"/>
  <c r="B118" i="14"/>
  <c r="B114" i="14"/>
  <c r="B110" i="14"/>
  <c r="B106" i="14"/>
  <c r="Z103" i="3"/>
  <c r="L3" i="20"/>
  <c r="L4" i="20"/>
  <c r="K3" i="20"/>
  <c r="K4" i="20"/>
  <c r="K2" i="20"/>
  <c r="L2" i="20" s="1"/>
  <c r="I104" i="14" l="1"/>
  <c r="C123" i="14" s="1"/>
  <c r="C121" i="14"/>
  <c r="C119" i="14"/>
  <c r="C117" i="14"/>
  <c r="C115" i="14"/>
  <c r="C113" i="14"/>
  <c r="C111" i="14"/>
  <c r="C109" i="14"/>
  <c r="C107" i="14"/>
  <c r="C105" i="14"/>
  <c r="C103" i="14"/>
  <c r="C101" i="14"/>
  <c r="C122" i="14"/>
  <c r="C120" i="14"/>
  <c r="C116" i="14"/>
  <c r="C112" i="14"/>
  <c r="C108" i="14"/>
  <c r="C104" i="14"/>
  <c r="C100" i="14"/>
  <c r="C118" i="14"/>
  <c r="C114" i="14"/>
  <c r="C110" i="14"/>
  <c r="C106" i="14"/>
  <c r="C102" i="14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C124" i="14" l="1"/>
  <c r="C125" i="14"/>
  <c r="Z101" i="3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Z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U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I68" i="14" l="1"/>
  <c r="I28" i="14"/>
  <c r="U29" i="14"/>
  <c r="U28" i="14"/>
  <c r="H144" i="14"/>
  <c r="B162" i="14"/>
  <c r="B158" i="14"/>
  <c r="B154" i="14"/>
  <c r="B150" i="14"/>
  <c r="B146" i="14"/>
  <c r="B165" i="14"/>
  <c r="B163" i="14"/>
  <c r="B161" i="14"/>
  <c r="B159" i="14"/>
  <c r="B157" i="14"/>
  <c r="B155" i="14"/>
  <c r="B153" i="14"/>
  <c r="B151" i="14"/>
  <c r="B149" i="14"/>
  <c r="B147" i="14"/>
  <c r="B145" i="14"/>
  <c r="B164" i="14"/>
  <c r="B160" i="14"/>
  <c r="B156" i="14"/>
  <c r="B152" i="14"/>
  <c r="B148" i="14"/>
  <c r="AF144" i="14"/>
  <c r="Z165" i="14"/>
  <c r="Z163" i="14"/>
  <c r="Z161" i="14"/>
  <c r="Z159" i="14"/>
  <c r="Z157" i="14"/>
  <c r="Z155" i="14"/>
  <c r="Z153" i="14"/>
  <c r="Z151" i="14"/>
  <c r="Z149" i="14"/>
  <c r="Z147" i="14"/>
  <c r="Z145" i="14"/>
  <c r="Z164" i="14"/>
  <c r="Z160" i="14"/>
  <c r="Z156" i="14"/>
  <c r="Z154" i="14"/>
  <c r="Z150" i="14"/>
  <c r="Z146" i="14"/>
  <c r="Z162" i="14"/>
  <c r="Z158" i="14"/>
  <c r="Z152" i="14"/>
  <c r="Z148" i="14"/>
  <c r="T144" i="14"/>
  <c r="N162" i="14"/>
  <c r="N156" i="14"/>
  <c r="N152" i="14"/>
  <c r="N146" i="14"/>
  <c r="N165" i="14"/>
  <c r="N163" i="14"/>
  <c r="N161" i="14"/>
  <c r="N159" i="14"/>
  <c r="N157" i="14"/>
  <c r="N155" i="14"/>
  <c r="N153" i="14"/>
  <c r="N151" i="14"/>
  <c r="N149" i="14"/>
  <c r="N147" i="14"/>
  <c r="N145" i="14"/>
  <c r="N164" i="14"/>
  <c r="N158" i="14"/>
  <c r="N150" i="14"/>
  <c r="N160" i="14"/>
  <c r="N154" i="14"/>
  <c r="N148" i="14"/>
  <c r="T104" i="14"/>
  <c r="N112" i="14"/>
  <c r="N106" i="14"/>
  <c r="N125" i="14"/>
  <c r="N123" i="14"/>
  <c r="N121" i="14"/>
  <c r="N119" i="14"/>
  <c r="N117" i="14"/>
  <c r="N115" i="14"/>
  <c r="N113" i="14"/>
  <c r="N111" i="14"/>
  <c r="N109" i="14"/>
  <c r="N107" i="14"/>
  <c r="N105" i="14"/>
  <c r="N124" i="14"/>
  <c r="N122" i="14"/>
  <c r="N120" i="14"/>
  <c r="N118" i="14"/>
  <c r="N116" i="14"/>
  <c r="N114" i="14"/>
  <c r="N110" i="14"/>
  <c r="N108" i="14"/>
  <c r="AF64" i="14"/>
  <c r="Z82" i="14"/>
  <c r="Z78" i="14"/>
  <c r="Z74" i="14"/>
  <c r="Z70" i="14"/>
  <c r="Z66" i="14"/>
  <c r="Z85" i="14"/>
  <c r="Z83" i="14"/>
  <c r="Z81" i="14"/>
  <c r="Z79" i="14"/>
  <c r="Z77" i="14"/>
  <c r="Z75" i="14"/>
  <c r="Z73" i="14"/>
  <c r="Z71" i="14"/>
  <c r="Z69" i="14"/>
  <c r="Z67" i="14"/>
  <c r="Z65" i="14"/>
  <c r="Z84" i="14"/>
  <c r="Z80" i="14"/>
  <c r="Z76" i="14"/>
  <c r="Z72" i="14"/>
  <c r="Z68" i="14"/>
  <c r="T64" i="14"/>
  <c r="N84" i="14"/>
  <c r="N78" i="14"/>
  <c r="N72" i="14"/>
  <c r="N66" i="14"/>
  <c r="N85" i="14"/>
  <c r="N83" i="14"/>
  <c r="N81" i="14"/>
  <c r="N79" i="14"/>
  <c r="N77" i="14"/>
  <c r="N75" i="14"/>
  <c r="N73" i="14"/>
  <c r="N71" i="14"/>
  <c r="N69" i="14"/>
  <c r="N67" i="14"/>
  <c r="N65" i="14"/>
  <c r="N82" i="14"/>
  <c r="N76" i="14"/>
  <c r="N70" i="14"/>
  <c r="N80" i="14"/>
  <c r="N74" i="14"/>
  <c r="N68" i="14"/>
  <c r="H24" i="14"/>
  <c r="B44" i="14"/>
  <c r="B40" i="14"/>
  <c r="B36" i="14"/>
  <c r="B32" i="14"/>
  <c r="B28" i="14"/>
  <c r="B43" i="14"/>
  <c r="B35" i="14"/>
  <c r="B27" i="14"/>
  <c r="B39" i="14"/>
  <c r="B31" i="14"/>
  <c r="B42" i="14"/>
  <c r="B38" i="14"/>
  <c r="B34" i="14"/>
  <c r="B30" i="14"/>
  <c r="B26" i="14"/>
  <c r="B45" i="14"/>
  <c r="B41" i="14"/>
  <c r="B37" i="14"/>
  <c r="B33" i="14"/>
  <c r="B29" i="14"/>
  <c r="B25" i="14"/>
  <c r="T24" i="14"/>
  <c r="N44" i="14"/>
  <c r="N34" i="14"/>
  <c r="N28" i="14"/>
  <c r="N45" i="14"/>
  <c r="N43" i="14"/>
  <c r="N41" i="14"/>
  <c r="N39" i="14"/>
  <c r="N37" i="14"/>
  <c r="N35" i="14"/>
  <c r="N33" i="14"/>
  <c r="N31" i="14"/>
  <c r="N29" i="14"/>
  <c r="N27" i="14"/>
  <c r="N25" i="14"/>
  <c r="N40" i="14"/>
  <c r="N32" i="14"/>
  <c r="N26" i="14"/>
  <c r="N42" i="14"/>
  <c r="N36" i="14"/>
  <c r="N30" i="14"/>
  <c r="N38" i="14"/>
  <c r="AC133" i="3"/>
  <c r="AD133" i="3"/>
  <c r="Q133" i="3"/>
  <c r="R133" i="3"/>
  <c r="R93" i="3"/>
  <c r="Q93" i="3"/>
  <c r="E93" i="3"/>
  <c r="F93" i="3"/>
  <c r="I144" i="14" l="1"/>
  <c r="C165" i="14" s="1"/>
  <c r="C161" i="14"/>
  <c r="C159" i="14"/>
  <c r="C157" i="14"/>
  <c r="C155" i="14"/>
  <c r="C153" i="14"/>
  <c r="C151" i="14"/>
  <c r="C149" i="14"/>
  <c r="C147" i="14"/>
  <c r="C145" i="14"/>
  <c r="C143" i="14"/>
  <c r="C141" i="14"/>
  <c r="C164" i="14"/>
  <c r="C162" i="14"/>
  <c r="C160" i="14"/>
  <c r="C158" i="14"/>
  <c r="C156" i="14"/>
  <c r="C154" i="14"/>
  <c r="C152" i="14"/>
  <c r="C150" i="14"/>
  <c r="C148" i="14"/>
  <c r="C146" i="14"/>
  <c r="C144" i="14"/>
  <c r="C142" i="14"/>
  <c r="C140" i="14"/>
  <c r="AG144" i="14"/>
  <c r="AA165" i="14" s="1"/>
  <c r="AA161" i="14"/>
  <c r="AA159" i="14"/>
  <c r="AA157" i="14"/>
  <c r="AA155" i="14"/>
  <c r="AA153" i="14"/>
  <c r="AA151" i="14"/>
  <c r="AA149" i="14"/>
  <c r="AA147" i="14"/>
  <c r="AA145" i="14"/>
  <c r="AA143" i="14"/>
  <c r="AA141" i="14"/>
  <c r="AA162" i="14"/>
  <c r="AA160" i="14"/>
  <c r="AA158" i="14"/>
  <c r="AA156" i="14"/>
  <c r="AA152" i="14"/>
  <c r="AA150" i="14"/>
  <c r="AA148" i="14"/>
  <c r="AA146" i="14"/>
  <c r="AA144" i="14"/>
  <c r="AA142" i="14"/>
  <c r="AA140" i="14"/>
  <c r="AA154" i="14"/>
  <c r="U144" i="14"/>
  <c r="O165" i="14" s="1"/>
  <c r="O161" i="14"/>
  <c r="O159" i="14"/>
  <c r="O157" i="14"/>
  <c r="O155" i="14"/>
  <c r="O153" i="14"/>
  <c r="O151" i="14"/>
  <c r="O149" i="14"/>
  <c r="O147" i="14"/>
  <c r="O145" i="14"/>
  <c r="O143" i="14"/>
  <c r="O141" i="14"/>
  <c r="O160" i="14"/>
  <c r="O156" i="14"/>
  <c r="O154" i="14"/>
  <c r="O150" i="14"/>
  <c r="O146" i="14"/>
  <c r="O142" i="14"/>
  <c r="O162" i="14"/>
  <c r="O158" i="14"/>
  <c r="O152" i="14"/>
  <c r="O148" i="14"/>
  <c r="O144" i="14"/>
  <c r="O140" i="14"/>
  <c r="U104" i="14"/>
  <c r="O123" i="14" s="1"/>
  <c r="O121" i="14"/>
  <c r="O119" i="14"/>
  <c r="O117" i="14"/>
  <c r="O115" i="14"/>
  <c r="O113" i="14"/>
  <c r="O111" i="14"/>
  <c r="O109" i="14"/>
  <c r="O107" i="14"/>
  <c r="O105" i="14"/>
  <c r="O103" i="14"/>
  <c r="O101" i="14"/>
  <c r="O120" i="14"/>
  <c r="O116" i="14"/>
  <c r="O112" i="14"/>
  <c r="O108" i="14"/>
  <c r="O104" i="14"/>
  <c r="O100" i="14"/>
  <c r="O122" i="14"/>
  <c r="O118" i="14"/>
  <c r="O114" i="14"/>
  <c r="O110" i="14"/>
  <c r="O106" i="14"/>
  <c r="O102" i="14"/>
  <c r="AG64" i="14"/>
  <c r="AA85" i="14" s="1"/>
  <c r="AA81" i="14"/>
  <c r="AA79" i="14"/>
  <c r="AA77" i="14"/>
  <c r="AA75" i="14"/>
  <c r="AA73" i="14"/>
  <c r="AA71" i="14"/>
  <c r="AA69" i="14"/>
  <c r="AA67" i="14"/>
  <c r="AA65" i="14"/>
  <c r="AA63" i="14"/>
  <c r="AA61" i="14"/>
  <c r="AA82" i="14"/>
  <c r="AA80" i="14"/>
  <c r="AA76" i="14"/>
  <c r="AA72" i="14"/>
  <c r="AA68" i="14"/>
  <c r="AA64" i="14"/>
  <c r="AA60" i="14"/>
  <c r="AA78" i="14"/>
  <c r="AA74" i="14"/>
  <c r="AA70" i="14"/>
  <c r="AA66" i="14"/>
  <c r="AA62" i="14"/>
  <c r="U64" i="14"/>
  <c r="O85" i="14" s="1"/>
  <c r="O81" i="14"/>
  <c r="O79" i="14"/>
  <c r="O77" i="14"/>
  <c r="O75" i="14"/>
  <c r="O73" i="14"/>
  <c r="O71" i="14"/>
  <c r="O69" i="14"/>
  <c r="O67" i="14"/>
  <c r="O65" i="14"/>
  <c r="O63" i="14"/>
  <c r="O61" i="14"/>
  <c r="O74" i="14"/>
  <c r="O66" i="14"/>
  <c r="O60" i="14"/>
  <c r="O72" i="14"/>
  <c r="O64" i="14"/>
  <c r="O82" i="14"/>
  <c r="O80" i="14"/>
  <c r="O78" i="14"/>
  <c r="O76" i="14"/>
  <c r="O70" i="14"/>
  <c r="O68" i="14"/>
  <c r="O62" i="14"/>
  <c r="I24" i="14"/>
  <c r="C44" i="14" s="1"/>
  <c r="C41" i="14"/>
  <c r="C37" i="14"/>
  <c r="C33" i="14"/>
  <c r="C29" i="14"/>
  <c r="C25" i="14"/>
  <c r="C21" i="14"/>
  <c r="C40" i="14"/>
  <c r="C32" i="14"/>
  <c r="C24" i="14"/>
  <c r="C36" i="14"/>
  <c r="C28" i="14"/>
  <c r="C20" i="14"/>
  <c r="C39" i="14"/>
  <c r="C35" i="14"/>
  <c r="C31" i="14"/>
  <c r="C27" i="14"/>
  <c r="C23" i="14"/>
  <c r="C42" i="14"/>
  <c r="C38" i="14"/>
  <c r="C34" i="14"/>
  <c r="C30" i="14"/>
  <c r="C26" i="14"/>
  <c r="C22" i="14"/>
  <c r="U24" i="14"/>
  <c r="O45" i="14" s="1"/>
  <c r="O41" i="14"/>
  <c r="O39" i="14"/>
  <c r="O37" i="14"/>
  <c r="O35" i="14"/>
  <c r="O33" i="14"/>
  <c r="O31" i="14"/>
  <c r="O29" i="14"/>
  <c r="O27" i="14"/>
  <c r="O25" i="14"/>
  <c r="O23" i="14"/>
  <c r="O21" i="14"/>
  <c r="O42" i="14"/>
  <c r="O40" i="14"/>
  <c r="O38" i="14"/>
  <c r="O36" i="14"/>
  <c r="O34" i="14"/>
  <c r="O32" i="14"/>
  <c r="O30" i="14"/>
  <c r="O28" i="14"/>
  <c r="O26" i="14"/>
  <c r="O24" i="14"/>
  <c r="O22" i="14"/>
  <c r="O20" i="14"/>
  <c r="Z107" i="3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C163" i="14" l="1"/>
  <c r="O125" i="14"/>
  <c r="AA164" i="14"/>
  <c r="AA163" i="14"/>
  <c r="AA83" i="14"/>
  <c r="AA84" i="14"/>
  <c r="C45" i="14"/>
  <c r="O164" i="14"/>
  <c r="O163" i="14"/>
  <c r="O124" i="14"/>
  <c r="O83" i="14"/>
  <c r="O84" i="14"/>
  <c r="C43" i="14"/>
  <c r="O44" i="14"/>
  <c r="O43" i="14"/>
  <c r="AD94" i="3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B78" i="14"/>
  <c r="B68" i="14"/>
  <c r="B81" i="14"/>
  <c r="F81" i="7" s="1"/>
  <c r="B73" i="14"/>
  <c r="B72" i="14"/>
  <c r="B85" i="14"/>
  <c r="B80" i="14"/>
  <c r="F80" i="7" s="1"/>
  <c r="B67" i="14"/>
  <c r="B65" i="14"/>
  <c r="B74" i="14"/>
  <c r="B79" i="14"/>
  <c r="F79" i="7" s="1"/>
  <c r="B71" i="14"/>
  <c r="B66" i="14"/>
  <c r="B69" i="14"/>
  <c r="B76" i="14"/>
  <c r="F76" i="7" s="1"/>
  <c r="B82" i="14"/>
  <c r="B77" i="14"/>
  <c r="B84" i="14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Y13" i="3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R142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73" i="7"/>
  <c r="H64" i="14"/>
  <c r="C56" i="14" s="1"/>
  <c r="F77" i="7"/>
  <c r="F71" i="7"/>
  <c r="F78" i="7"/>
  <c r="F85" i="7"/>
  <c r="F69" i="7"/>
  <c r="F82" i="7"/>
  <c r="F66" i="7"/>
  <c r="F65" i="7"/>
  <c r="AB143" i="7"/>
  <c r="AB148" i="7"/>
  <c r="D140" i="7"/>
  <c r="F84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F68" i="7"/>
  <c r="R42" i="7"/>
  <c r="R34" i="7"/>
  <c r="AB144" i="7"/>
  <c r="N143" i="14" l="1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I69" i="7" s="1"/>
  <c r="C67" i="14"/>
  <c r="C65" i="14"/>
  <c r="C63" i="14"/>
  <c r="I63" i="7" s="1"/>
  <c r="C61" i="14"/>
  <c r="I61" i="7" s="1"/>
  <c r="C82" i="14"/>
  <c r="C78" i="14"/>
  <c r="C74" i="14"/>
  <c r="I74" i="7" s="1"/>
  <c r="C70" i="14"/>
  <c r="I70" i="7" s="1"/>
  <c r="C66" i="14"/>
  <c r="C62" i="14"/>
  <c r="C76" i="14"/>
  <c r="I76" i="7" s="1"/>
  <c r="C72" i="14"/>
  <c r="C68" i="14"/>
  <c r="I68" i="7" s="1"/>
  <c r="C64" i="14"/>
  <c r="C60" i="14"/>
  <c r="I60" i="7" s="1"/>
  <c r="C80" i="14"/>
  <c r="I80" i="7" s="1"/>
  <c r="C58" i="14"/>
  <c r="C59" i="14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78" i="7"/>
  <c r="I64" i="7"/>
  <c r="I65" i="7"/>
  <c r="I62" i="7"/>
  <c r="I59" i="7"/>
  <c r="I71" i="7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AD138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F138" i="7"/>
  <c r="B138" i="7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20" i="3" s="1"/>
  <c r="Z19" i="3" s="1"/>
  <c r="Z18" i="3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F16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<sst xmlns="http://schemas.openxmlformats.org/spreadsheetml/2006/main" count="4508" uniqueCount="1272">
  <si>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</si>
  <si>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</si>
  <si>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</si>
  <si>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</si>
  <si>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</si>
  <si>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</si>
  <si>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</si>
  <si>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</si>
  <si>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</si>
  <si>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</si>
  <si>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</si>
  <si>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</si>
  <si>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</si>
  <si>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</si>
  <si>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</si>
  <si>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</si>
  <si>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</si>
  <si>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</si>
  <si>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</si>
  <si>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</si>
  <si>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</si>
  <si>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</si>
  <si>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</si>
  <si>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</si>
  <si>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</si>
  <si>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</si>
  <si>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</si>
  <si>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</si>
  <si>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</si>
  <si>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</si>
  <si>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</si>
  <si>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</si>
  <si>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</si>
  <si>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</si>
  <si>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</si>
  <si>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</si>
  <si>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</si>
  <si>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</si>
  <si>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</si>
  <si>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</si>
  <si>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</si>
  <si>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</si>
  <si>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</si>
  <si>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</si>
  <si>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</si>
  <si>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</si>
  <si>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</si>
  <si>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</si>
  <si>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</si>
  <si>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</si>
  <si>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</si>
  <si>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</si>
  <si>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</si>
  <si>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</si>
  <si>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</si>
  <si>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</si>
  <si>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</si>
  <si>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</si>
  <si>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</si>
  <si>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</si>
  <si>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</si>
  <si>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</si>
  <si>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</si>
  <si>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</si>
  <si>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</si>
  <si>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</si>
  <si>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</si>
  <si>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</si>
  <si>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</si>
  <si>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</si>
  <si>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</si>
  <si>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</si>
  <si>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</si>
  <si>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</si>
  <si>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</si>
  <si>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</si>
  <si>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</si>
  <si>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</si>
  <si>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</si>
  <si>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</si>
  <si>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</si>
  <si>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</si>
  <si>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</si>
  <si>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</si>
  <si>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</si>
  <si>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</si>
  <si>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</si>
  <si>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</si>
  <si>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</si>
  <si>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</si>
  <si>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</si>
  <si>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</si>
  <si>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</si>
  <si>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</si>
  <si>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</si>
  <si>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</si>
  <si>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</si>
  <si>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</si>
  <si>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</si>
  <si>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</si>
  <si>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</si>
  <si>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</si>
  <si>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</si>
  <si>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</si>
  <si>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</si>
  <si>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</si>
  <si>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</si>
  <si>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</si>
  <si>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</si>
  <si>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</si>
  <si>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</si>
  <si>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</si>
  <si>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</si>
  <si>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</si>
  <si>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</si>
  <si>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</si>
  <si>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</si>
  <si>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</si>
  <si>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</si>
  <si>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</si>
  <si>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</si>
  <si>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</si>
  <si>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</si>
  <si>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</si>
  <si>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</si>
  <si>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</si>
  <si>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</si>
  <si>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</si>
  <si>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</si>
  <si>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</si>
  <si>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</si>
  <si>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</si>
  <si>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</si>
  <si>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</si>
  <si>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</si>
  <si>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</si>
  <si>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</si>
  <si>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</si>
  <si>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</si>
  <si>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</si>
  <si>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</si>
  <si>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</si>
  <si>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</si>
  <si>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</si>
  <si>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</si>
  <si>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</si>
  <si>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</si>
  <si>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</si>
  <si>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</si>
  <si>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</si>
  <si>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</si>
  <si>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</si>
  <si>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</si>
  <si>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</si>
  <si>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</si>
  <si>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</si>
  <si>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</si>
  <si>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</si>
  <si>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</si>
  <si>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</si>
  <si>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</si>
  <si>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</si>
  <si>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</si>
  <si>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</si>
  <si>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</si>
  <si>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</si>
  <si>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</si>
  <si>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</si>
  <si>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</si>
  <si>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</si>
  <si>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</si>
  <si>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</si>
  <si>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</si>
  <si>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</si>
  <si>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</si>
  <si>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</si>
  <si>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</si>
  <si>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</si>
  <si>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</si>
  <si>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</si>
  <si>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</si>
  <si>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</si>
  <si>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</si>
  <si>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</si>
  <si>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</si>
  <si>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</si>
  <si>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</si>
  <si>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</si>
  <si>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</si>
  <si>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</si>
  <si>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</si>
  <si>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</si>
  <si>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</si>
  <si>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</si>
  <si>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</si>
  <si>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</si>
  <si>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</si>
  <si>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</si>
  <si>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</si>
  <si>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</si>
  <si>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</si>
  <si>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</si>
  <si>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</si>
  <si>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</si>
  <si>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</si>
  <si>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</si>
  <si>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</si>
  <si>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</si>
  <si>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</si>
  <si>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</si>
  <si>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</si>
  <si>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</si>
  <si>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</si>
  <si>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</si>
  <si>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</si>
  <si>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</si>
  <si>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</si>
  <si>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</si>
  <si>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</si>
  <si>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</si>
  <si>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</si>
  <si>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</si>
  <si>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</si>
  <si>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</si>
  <si>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</si>
  <si>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</si>
  <si>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</si>
  <si>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</si>
  <si>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</si>
  <si>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</si>
  <si>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</si>
  <si>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</si>
  <si>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</si>
  <si>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</si>
  <si>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</si>
  <si>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</si>
  <si>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</si>
  <si>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</si>
  <si>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</si>
  <si>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</si>
  <si>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</si>
  <si>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</si>
  <si>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</si>
  <si>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</si>
  <si>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</si>
  <si>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</si>
  <si>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</si>
  <si>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</si>
  <si>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</si>
  <si>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</si>
  <si>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</si>
  <si>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</si>
  <si>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</si>
  <si>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</si>
  <si>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</si>
  <si>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</si>
  <si>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</si>
  <si>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</si>
  <si>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</si>
  <si>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</si>
  <si>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</si>
  <si>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</si>
  <si>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</si>
  <si>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</si>
  <si>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</si>
  <si>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</si>
  <si>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</si>
  <si>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</si>
  <si>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</si>
  <si>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</si>
  <si>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</si>
  <si>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</si>
  <si>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</si>
  <si>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</si>
  <si>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</si>
  <si>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</si>
  <si>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</si>
  <si>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</si>
  <si>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</si>
  <si>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</si>
  <si>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</si>
  <si>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</si>
  <si>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</si>
  <si>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</si>
  <si>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</si>
  <si>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</si>
  <si>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</si>
  <si>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</si>
  <si>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</si>
  <si>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</si>
  <si>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</si>
  <si>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</si>
  <si>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</si>
  <si>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</si>
  <si>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</si>
  <si>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</si>
  <si>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</si>
  <si>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</si>
  <si>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</si>
  <si>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</si>
  <si>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</si>
  <si>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</si>
  <si>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</si>
  <si>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</si>
  <si>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</si>
  <si>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</si>
  <si>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</si>
  <si>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</si>
  <si>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</si>
  <si>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</si>
  <si>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</si>
  <si>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</si>
  <si>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</si>
  <si>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</si>
  <si>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</si>
  <si>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</si>
  <si>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</si>
  <si>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</si>
  <si>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</si>
  <si>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</si>
  <si>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</si>
  <si>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</si>
  <si>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</si>
  <si>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</si>
  <si>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</si>
  <si>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</si>
  <si>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</si>
  <si>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</si>
  <si>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</si>
  <si>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</si>
  <si>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</si>
  <si>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</si>
  <si>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</si>
  <si>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</si>
  <si>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</si>
  <si>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</si>
  <si>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</si>
  <si>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</si>
  <si>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</si>
  <si>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</si>
  <si>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</si>
  <si>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</si>
  <si>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</si>
  <si>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</si>
  <si>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</si>
  <si>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</si>
  <si>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</si>
  <si>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</si>
  <si>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</si>
  <si>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</si>
  <si>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</si>
  <si>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</si>
  <si>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</si>
  <si>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</si>
  <si>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</si>
  <si>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</si>
  <si>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</si>
  <si>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</si>
  <si>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</si>
  <si>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</si>
  <si>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</si>
  <si>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</si>
  <si>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</si>
  <si>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</si>
  <si>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</si>
  <si>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</si>
  <si>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</si>
  <si>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</si>
  <si>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</si>
  <si>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</si>
  <si>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</si>
  <si>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</si>
  <si>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</si>
  <si>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</si>
  <si>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</si>
  <si>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</si>
  <si>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</si>
  <si>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</si>
  <si>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</si>
  <si>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</si>
  <si>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</si>
  <si>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</si>
  <si>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</si>
  <si>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</si>
  <si>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</si>
  <si>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</si>
  <si>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</si>
  <si>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</si>
  <si>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</si>
  <si>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</si>
  <si>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</si>
  <si>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</si>
  <si>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</si>
  <si>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</si>
  <si>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</si>
  <si>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</si>
  <si>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</si>
  <si>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</si>
  <si>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</si>
  <si>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</si>
  <si>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</si>
  <si>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</si>
  <si>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</si>
  <si>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</si>
  <si>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</si>
  <si>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</si>
  <si>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</si>
  <si>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</si>
  <si>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</si>
  <si>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</si>
  <si>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</si>
  <si>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</si>
  <si>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</si>
  <si>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</si>
  <si>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</si>
  <si>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</si>
  <si>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</si>
  <si>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</si>
  <si>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</si>
  <si>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</si>
  <si>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</si>
  <si>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</si>
  <si>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</si>
  <si>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</si>
  <si>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</si>
  <si>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</si>
  <si>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</si>
  <si>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</si>
  <si>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</si>
  <si>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</si>
  <si>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</si>
  <si>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</si>
  <si>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</si>
  <si>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</si>
  <si>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</si>
  <si>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</si>
  <si>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</si>
  <si>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</si>
  <si>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</si>
  <si>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</si>
  <si>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</si>
  <si>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</si>
  <si>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</si>
  <si>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</si>
  <si>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</si>
  <si>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</si>
  <si>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</si>
  <si>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</si>
  <si>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</si>
  <si>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</si>
  <si>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</si>
  <si>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</si>
  <si>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</si>
  <si>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</si>
  <si>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</si>
  <si>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</si>
  <si>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</si>
  <si>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</si>
  <si>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</si>
  <si>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</si>
  <si>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</si>
  <si>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</si>
  <si>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</si>
  <si>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</si>
  <si>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</si>
  <si>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</si>
  <si>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</si>
  <si>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</si>
  <si>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</si>
  <si>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</si>
  <si>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</si>
  <si>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</si>
  <si>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</si>
  <si>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</si>
  <si>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</si>
  <si>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</si>
  <si>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</si>
  <si>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</si>
  <si>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</si>
  <si>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</si>
  <si>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</si>
  <si>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</si>
  <si>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</si>
  <si>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</si>
  <si>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</si>
  <si>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</si>
  <si>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</si>
  <si>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</si>
  <si>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</si>
  <si>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</si>
  <si>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</si>
  <si>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</si>
  <si>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</si>
  <si>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</si>
  <si>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</si>
  <si>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</si>
  <si>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</si>
  <si>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</si>
  <si>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</si>
  <si>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</si>
  <si>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</si>
  <si>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</si>
  <si>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</si>
  <si>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</si>
  <si>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</si>
  <si>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</si>
  <si>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</si>
  <si>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</si>
  <si>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</si>
  <si>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</si>
  <si>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</si>
  <si>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</si>
  <si>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</si>
  <si>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</si>
  <si>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</si>
  <si>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</si>
  <si>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</si>
  <si>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</si>
  <si>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</si>
  <si>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</si>
  <si>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</si>
  <si>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</si>
  <si>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</si>
  <si>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</si>
  <si>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</si>
  <si>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</si>
  <si>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</si>
  <si>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</si>
  <si>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</si>
  <si>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</si>
  <si>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</si>
  <si>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</si>
  <si>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</si>
  <si>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</si>
  <si>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</si>
  <si>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</si>
  <si>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</si>
  <si>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</si>
  <si>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</si>
  <si>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</si>
  <si>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</si>
  <si>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</si>
  <si>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</si>
  <si>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</si>
  <si>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</si>
  <si>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</si>
  <si>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</si>
  <si>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</si>
  <si>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</si>
  <si>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</si>
  <si>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</si>
  <si>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</si>
  <si>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</si>
  <si>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</si>
  <si>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</si>
  <si>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</si>
  <si>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</si>
  <si>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</si>
  <si>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</si>
  <si>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</si>
  <si>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</si>
  <si>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</si>
  <si>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</si>
  <si>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</si>
  <si>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</si>
  <si>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</si>
  <si>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</si>
  <si>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</si>
  <si>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</si>
  <si>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</si>
  <si>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</si>
  <si>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</si>
  <si>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</si>
  <si>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</si>
  <si>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</si>
  <si>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</si>
  <si>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</si>
  <si>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</si>
  <si>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</si>
  <si>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</si>
  <si>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</si>
  <si>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</si>
  <si>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</si>
  <si>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</si>
  <si>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</si>
  <si>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</si>
  <si>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</si>
  <si>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</si>
  <si>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</si>
  <si>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</si>
  <si>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</si>
  <si>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</si>
  <si>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</si>
  <si>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</si>
  <si>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</si>
  <si>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</si>
  <si>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</si>
  <si>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</si>
  <si>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</si>
  <si>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</si>
  <si>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</si>
  <si>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</si>
  <si>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</si>
  <si>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</si>
  <si>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</si>
  <si>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</si>
  <si>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</si>
  <si>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</si>
  <si>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</si>
  <si>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</si>
  <si>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</si>
  <si>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</si>
  <si>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</si>
  <si>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</si>
  <si>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</si>
  <si>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</si>
  <si>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</si>
  <si>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</si>
  <si>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</si>
  <si>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</si>
  <si>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</si>
  <si>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</si>
  <si>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</si>
  <si>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</si>
  <si>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</si>
  <si>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</si>
  <si>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</si>
  <si>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</si>
  <si>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</si>
  <si>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</si>
  <si>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</si>
  <si>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</si>
  <si>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</si>
  <si>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</si>
  <si>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</si>
  <si>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</si>
  <si>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</si>
  <si>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</si>
  <si>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</si>
  <si>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</si>
  <si>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</si>
  <si>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</si>
  <si>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</si>
  <si>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</si>
  <si>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</si>
  <si>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</si>
  <si>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</si>
  <si>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</si>
  <si>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</si>
  <si>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</si>
  <si>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</si>
  <si>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</si>
  <si>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</si>
  <si>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</si>
  <si>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</si>
  <si>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</si>
  <si>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</si>
  <si>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</si>
  <si>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</si>
  <si>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</si>
  <si>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</si>
  <si>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</si>
  <si>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</si>
  <si>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</si>
  <si>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</si>
  <si>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</si>
  <si>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</si>
  <si>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</si>
  <si>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</si>
  <si>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</si>
  <si>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</si>
  <si>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</si>
  <si>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</si>
  <si>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</si>
  <si>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</si>
  <si>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</si>
  <si>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</si>
  <si>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</si>
  <si>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</si>
  <si>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</si>
  <si>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</si>
  <si>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</si>
  <si>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</si>
  <si>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</si>
  <si>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</si>
  <si>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</si>
  <si>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</si>
  <si>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</si>
  <si>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</si>
  <si>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</si>
  <si>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</si>
  <si>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</si>
  <si>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</si>
  <si>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</si>
  <si>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</si>
  <si>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</si>
  <si>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</si>
  <si>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</si>
  <si>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</si>
  <si>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</si>
  <si>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</si>
  <si>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</si>
  <si>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</si>
  <si>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</si>
  <si>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</si>
  <si>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</si>
  <si>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</si>
  <si>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</si>
  <si>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</si>
  <si>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</si>
  <si>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</si>
  <si>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</si>
  <si>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</si>
  <si>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</si>
  <si>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</si>
  <si>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</si>
  <si>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</si>
  <si>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</si>
  <si>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</si>
  <si>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</si>
  <si>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</si>
  <si>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</si>
  <si>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</si>
  <si>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</si>
  <si>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</si>
  <si>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</si>
  <si>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</si>
  <si>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</si>
  <si>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</si>
  <si>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</si>
  <si>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</si>
  <si>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</si>
  <si>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</si>
  <si>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</si>
  <si>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</si>
  <si>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</si>
  <si>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</si>
  <si>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</si>
  <si>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</si>
  <si>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</si>
  <si>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</si>
  <si>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</si>
  <si>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</si>
  <si>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</si>
  <si>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</si>
  <si>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</si>
  <si>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</si>
  <si>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</si>
  <si>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</si>
  <si>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</si>
  <si>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</si>
  <si>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</si>
  <si>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</si>
  <si>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</si>
  <si>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</si>
  <si>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</si>
  <si>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</si>
  <si>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</si>
  <si>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</si>
  <si>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</si>
  <si>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</si>
  <si>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</si>
  <si>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</si>
  <si>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</si>
  <si>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</si>
  <si>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</si>
  <si>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</si>
  <si>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</si>
  <si>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</si>
  <si>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</si>
  <si>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</si>
  <si>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</si>
  <si>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</si>
  <si>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</si>
  <si>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</si>
  <si>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</si>
  <si>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</si>
  <si>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</si>
  <si>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</si>
  <si>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</si>
  <si>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</si>
  <si>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</si>
  <si>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</si>
  <si>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</si>
  <si>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</si>
  <si>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</si>
  <si>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</si>
  <si>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</si>
  <si>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</si>
  <si>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</si>
  <si>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</si>
  <si>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</si>
  <si>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</si>
  <si>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</si>
  <si>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</si>
  <si>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</si>
  <si>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</si>
  <si>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</si>
  <si>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</si>
  <si>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</si>
  <si>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</si>
  <si>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</si>
  <si>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</si>
  <si>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</si>
  <si>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</si>
  <si>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</si>
  <si>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</si>
  <si>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</si>
  <si>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</si>
  <si>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</si>
  <si>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</si>
  <si>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</si>
  <si>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</si>
  <si>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</si>
  <si>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</si>
  <si>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</si>
  <si>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</si>
  <si>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</si>
  <si>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</si>
  <si>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</si>
  <si>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</si>
  <si>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</si>
  <si>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</si>
  <si>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</si>
  <si>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</si>
  <si>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</si>
  <si>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</si>
  <si>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</si>
  <si>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</si>
  <si>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</si>
  <si>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</si>
  <si>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</si>
  <si>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</si>
  <si>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</si>
  <si>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</si>
  <si>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</si>
  <si>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</si>
  <si>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</si>
  <si>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</si>
  <si>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</si>
  <si>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</si>
  <si>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</si>
  <si>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</si>
  <si>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</si>
  <si>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</si>
  <si>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</si>
  <si>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</si>
  <si>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</si>
  <si>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</si>
  <si>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</si>
  <si>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</si>
  <si>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</si>
  <si>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</si>
  <si>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</si>
  <si>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</si>
  <si>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</si>
  <si>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</si>
  <si>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</si>
  <si>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</si>
  <si>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</si>
  <si>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</si>
  <si>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</si>
  <si>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</si>
  <si>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</si>
  <si>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</si>
  <si>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</si>
  <si>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</si>
  <si>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</si>
  <si>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</si>
  <si>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</si>
  <si>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</si>
  <si>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</si>
  <si>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</si>
  <si>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</si>
  <si>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</si>
  <si>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</si>
  <si>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</si>
  <si>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</si>
  <si>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</si>
  <si>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</si>
  <si>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</si>
  <si>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</si>
  <si>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</si>
  <si>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</si>
  <si>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</si>
  <si>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</si>
  <si>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</si>
  <si>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</si>
  <si>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</si>
  <si>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</si>
  <si>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</si>
  <si>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</si>
  <si>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</si>
  <si>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</si>
  <si>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</si>
  <si>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</si>
  <si>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</si>
  <si>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</si>
  <si>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</si>
  <si>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</si>
  <si>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</si>
  <si>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</si>
  <si>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</si>
  <si>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</si>
  <si>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</si>
  <si>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</si>
  <si>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</si>
  <si>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</si>
  <si>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</si>
  <si>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</si>
  <si>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</si>
  <si>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</si>
  <si>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</si>
  <si>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</si>
  <si>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</si>
  <si>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</si>
  <si>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</si>
  <si>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</si>
  <si>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</si>
  <si>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</si>
  <si>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</si>
  <si>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</si>
  <si>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</si>
  <si>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</si>
  <si>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</si>
  <si>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</si>
  <si>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</si>
  <si>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</si>
  <si>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</si>
  <si>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</si>
  <si>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</si>
  <si>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</si>
  <si>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</si>
  <si>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</si>
  <si>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</si>
  <si>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</si>
  <si>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</si>
  <si>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</si>
  <si>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</si>
  <si>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</si>
  <si>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</si>
  <si>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</si>
  <si>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</si>
  <si>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</si>
  <si>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</si>
  <si>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</si>
  <si>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</si>
  <si>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</si>
  <si>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</si>
  <si>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</si>
  <si>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</si>
  <si>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</si>
  <si>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</si>
  <si>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</si>
  <si>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</si>
  <si>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</si>
  <si>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</si>
  <si>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</si>
  <si>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</si>
  <si>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</si>
  <si>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</si>
  <si>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</si>
  <si>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</si>
  <si>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</si>
  <si>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</si>
  <si>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</si>
  <si>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</si>
  <si>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</si>
  <si>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</si>
  <si>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</si>
  <si>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</si>
  <si>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</si>
  <si>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</si>
  <si>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</si>
  <si>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</si>
  <si>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</si>
  <si>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</si>
  <si>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</si>
  <si>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</si>
  <si>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</si>
  <si>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</si>
  <si>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</si>
  <si>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</si>
  <si>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</si>
  <si>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</si>
  <si>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</si>
  <si>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</si>
  <si>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</si>
  <si>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</si>
  <si>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</si>
  <si>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</si>
  <si>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</si>
  <si>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</si>
  <si>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</si>
  <si>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</si>
  <si>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</si>
  <si>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</si>
  <si>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</si>
  <si>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</si>
  <si>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</si>
  <si>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</si>
  <si>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</si>
  <si>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</si>
  <si>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</si>
  <si>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</si>
  <si>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</si>
  <si>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</si>
  <si>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</si>
  <si>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</si>
  <si>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</si>
  <si>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</si>
  <si>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</si>
  <si>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</si>
  <si>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</si>
  <si>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</si>
  <si>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</si>
  <si>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</si>
  <si>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</si>
  <si>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</si>
  <si>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</si>
  <si>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</si>
  <si>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</si>
  <si>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</si>
  <si>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</si>
  <si>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</si>
  <si>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</si>
  <si>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</si>
  <si>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</si>
  <si>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</si>
  <si>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</si>
  <si>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</si>
  <si>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</si>
  <si>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</si>
  <si>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</si>
  <si>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</si>
  <si>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</si>
  <si>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</si>
  <si>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</si>
  <si>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</si>
  <si>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</si>
  <si>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</si>
  <si>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</si>
  <si>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</si>
  <si>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</si>
  <si>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</si>
  <si>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</si>
  <si>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</si>
  <si>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</si>
  <si>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</si>
  <si>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</si>
  <si>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</si>
  <si>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</si>
  <si>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</si>
  <si>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</si>
  <si>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</si>
  <si>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</si>
  <si>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</si>
  <si>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</si>
  <si>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</si>
  <si>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</si>
  <si>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</si>
  <si>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</si>
  <si>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</si>
  <si>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</si>
  <si>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</si>
  <si>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</si>
  <si>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</si>
  <si>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</si>
  <si>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</si>
  <si>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</si>
  <si>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</si>
  <si>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</si>
  <si>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</si>
  <si>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</si>
  <si>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</si>
  <si>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</si>
  <si>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</si>
  <si>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</si>
  <si>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</si>
  <si>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</si>
  <si>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</si>
  <si>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</si>
  <si>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</si>
  <si>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</si>
  <si>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</si>
  <si>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</si>
  <si>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</si>
  <si>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</si>
  <si>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</si>
  <si>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</si>
  <si>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</si>
  <si>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</si>
  <si>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</si>
  <si>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</si>
  <si>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</si>
  <si>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</si>
  <si>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</si>
  <si>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</si>
  <si>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</si>
  <si>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</si>
  <si>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</si>
  <si>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</si>
  <si>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</si>
  <si>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</si>
  <si>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</si>
  <si>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</si>
  <si>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</si>
  <si>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</si>
  <si>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</si>
  <si>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</si>
  <si>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</si>
  <si>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</si>
  <si>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</si>
  <si>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</si>
  <si>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</si>
  <si>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</si>
  <si>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</si>
  <si>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</si>
  <si>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</si>
  <si>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</si>
  <si>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</si>
  <si>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</si>
  <si>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</si>
  <si>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</si>
  <si>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</si>
  <si>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</si>
  <si>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</si>
  <si>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</si>
  <si>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</si>
  <si>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</si>
  <si>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</si>
  <si>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</si>
  <si>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</si>
  <si>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</si>
  <si>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</si>
  <si>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</si>
  <si>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</si>
  <si>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</si>
  <si>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</si>
  <si>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</si>
  <si>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</si>
  <si>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</si>
  <si>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</si>
  <si>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</si>
  <si>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</si>
  <si>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</si>
  <si>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</si>
  <si>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</si>
  <si>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</si>
  <si>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</si>
  <si>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</si>
  <si>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</si>
  <si>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</si>
  <si>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</si>
  <si>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</si>
  <si>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</si>
  <si>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</si>
  <si>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</si>
  <si>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</si>
  <si>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</si>
  <si>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</si>
  <si>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</si>
  <si>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</si>
  <si>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</si>
  <si>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</si>
  <si>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</si>
  <si>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</si>
  <si>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</si>
  <si>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</si>
  <si>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</si>
  <si>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</si>
  <si>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</si>
  <si>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</si>
  <si>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</si>
  <si>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</si>
  <si>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</si>
  <si>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</si>
  <si>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</si>
  <si>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</si>
  <si>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</si>
  <si>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</si>
  <si>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</si>
  <si>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</si>
  <si>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</si>
  <si>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</si>
  <si>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</si>
  <si>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</si>
  <si>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</si>
  <si>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</si>
  <si>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</si>
  <si>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</si>
  <si>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</si>
  <si>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</si>
  <si>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</si>
  <si>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</si>
  <si>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</si>
  <si>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</si>
  <si>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</si>
  <si>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</si>
  <si>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</si>
  <si>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</si>
  <si>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</si>
  <si>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</si>
  <si>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</si>
  <si>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</si>
  <si>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</si>
  <si>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</si>
  <si>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</si>
  <si>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</si>
  <si>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</si>
  <si>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</si>
  <si>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</si>
  <si>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</si>
  <si>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</si>
  <si>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</si>
  <si>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</si>
  <si>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</si>
  <si>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</si>
  <si>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</si>
  <si>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</si>
  <si>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</si>
  <si>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</si>
  <si>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</si>
  <si>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</si>
  <si>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</si>
  <si>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</si>
  <si>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</si>
  <si>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</si>
  <si>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</si>
  <si>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</si>
  <si>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</si>
  <si>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</si>
  <si>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</si>
  <si>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</si>
  <si>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</si>
  <si>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</si>
  <si>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</si>
  <si>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</si>
  <si>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</si>
  <si>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</si>
  <si>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</si>
  <si>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</si>
  <si>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</si>
  <si>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</si>
  <si>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</si>
  <si>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</si>
  <si>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</si>
  <si>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</si>
  <si>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</si>
  <si>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</si>
  <si>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</si>
  <si>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</si>
  <si>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</si>
  <si>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</si>
  <si>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</si>
  <si>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</si>
  <si>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</si>
  <si>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</si>
  <si>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</si>
  <si>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测试极限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</si>
  <si>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</si>
  <si>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</si>
  <si>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</si>
  <si>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</si>
  <si>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</si>
  <si>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</si>
  <si>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A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</si>
  <si>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</si>
  <si>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</si>
  <si>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</si>
  <si>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</si>
  <si>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提交中(329/9990)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</si>
</sst>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26" fillId="49" borderId="1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2" fillId="54" borderId="3" xfId="0" applyFont="1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zoomScaleNormal="100" workbookViewId="0">
      <selection activeCell="Z27" sqref="Z27:AE27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37" width="9.625" style="14" bestFit="1" customWidth="1"/>
    <col min="38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3</v>
      </c>
      <c r="B1" s="106">
        <f>Info!G2</f>
        <v>1</v>
      </c>
      <c r="C1" s="106">
        <f>Info!H2</f>
        <v>1</v>
      </c>
      <c r="D1" s="106">
        <f>Info!I2</f>
        <v>1</v>
      </c>
      <c r="E1" s="106">
        <f>Info!J2</f>
        <v>340</v>
      </c>
      <c r="F1" s="106">
        <f>Info!K2</f>
        <v>0</v>
      </c>
      <c r="M1" s="106" t="s">
        <v>1250</v>
      </c>
      <c r="N1" s="206">
        <f>SUM(D10,P10,D50,P50,AB50)</f>
        <v>8056038</v>
      </c>
      <c r="O1" s="106" t="s">
        <v>1251</v>
      </c>
      <c r="P1" s="206">
        <f>SUM(D90,P90,D130,P130,AB130)</f>
        <v>5593073</v>
      </c>
      <c r="AV1" s="125"/>
      <c r="BL1" s="155"/>
    </row>
    <row r="2" spans="1:64">
      <c r="AW2" s="109" t="s">
        <v>0</v>
      </c>
      <c r="AY2" s="14" t="s">
        <v>1253</v>
      </c>
      <c r="AZ2" s="14" t="s">
        <v>1255</v>
      </c>
      <c r="BA2" s="14" t="s">
        <v>1254</v>
      </c>
      <c r="BB2" s="14" t="s">
        <v>1256</v>
      </c>
      <c r="BC2" s="14" t="s">
        <v>1259</v>
      </c>
      <c r="BD2" s="14" t="s">
        <v>1127</v>
      </c>
      <c r="BE2" s="14" t="s">
        <v>1120</v>
      </c>
      <c r="BF2" s="14" t="s">
        <v>1</v>
      </c>
      <c r="BL2" s="156" t="s">
        <v>1122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1266</v>
      </c>
      <c r="C10" s="113" t="s">
        <v>1246</v>
      </c>
      <c r="D10" s="203">
        <f>IF(B10="",0,阵容战力!B14)</f>
        <v>1570835</v>
      </c>
      <c r="G10" s="109" t="str">
        <f>VLOOKUP(B12,hero_info!$A:$B,2,0)</f>
        <v>森林坦克 物防坦</v>
      </c>
      <c r="L10" s="116"/>
      <c r="M10" s="109" t="str">
        <f>IF(N10="","未启用","启用")</f>
        <v>启用</v>
      </c>
      <c r="N10" s="110" t="s">
        <v>1267</v>
      </c>
      <c r="O10" s="113" t="s">
        <v>1246</v>
      </c>
      <c r="P10" s="203">
        <f>IF(N10="",0,阵容战力!N14)</f>
        <v>1677153</v>
      </c>
      <c r="S10" s="109" t="str">
        <f>VLOOKUP(N12,hero_info!$A:$B,2,0)</f>
        <v>花间双子 卡秋娅&amp;萝拉</v>
      </c>
      <c r="X10" s="116"/>
      <c r="Y10" s="14" t="str">
        <f>IF(AA10="","未启用","启用")</f>
        <v>启用</v>
      </c>
      <c r="Z10" s="14" t="s">
        <v>2</v>
      </c>
      <c r="AA10" s="208">
        <v>1</v>
      </c>
      <c r="AB10" s="14" t="str">
        <f>IF(AC10="","未启用","启用")</f>
        <v>启用</v>
      </c>
      <c r="AC10" s="150">
        <v>1</v>
      </c>
      <c r="AD10" s="14" t="str">
        <f>IF(AE10="","未启用","启用")</f>
        <v>启用</v>
      </c>
      <c r="AE10" s="150">
        <v>1</v>
      </c>
      <c r="AJ10" s="116"/>
      <c r="AW10" s="209" t="s">
        <v>3</v>
      </c>
      <c r="AX10" s="210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C11" s="14">
        <f>266000+4334+138</f>
        <v>270472</v>
      </c>
      <c r="BD11" s="14">
        <f>4050*3+3032*3+2010</f>
        <v>23256</v>
      </c>
      <c r="BL11" s="14">
        <v>10102</v>
      </c>
    </row>
    <row r="12" spans="1:64">
      <c r="A12" s="111">
        <v>1</v>
      </c>
      <c r="B12" s="112">
        <v>21980</v>
      </c>
      <c r="C12" s="112">
        <v>41</v>
      </c>
      <c r="D12" s="112">
        <v>7</v>
      </c>
      <c r="E12" s="112">
        <v>7</v>
      </c>
      <c r="F12" s="112"/>
      <c r="G12" s="112"/>
      <c r="L12" s="116"/>
      <c r="M12" s="111">
        <v>2</v>
      </c>
      <c r="N12" s="112">
        <v>24005</v>
      </c>
      <c r="O12" s="112">
        <v>41</v>
      </c>
      <c r="P12" s="112">
        <v>7</v>
      </c>
      <c r="Q12" s="112">
        <v>7</v>
      </c>
      <c r="R12" s="112"/>
      <c r="S12" s="112"/>
      <c r="X12" s="116"/>
      <c r="Y12" s="14" t="s">
        <v>10</v>
      </c>
      <c r="Z12" s="14" t="s">
        <v>11</v>
      </c>
      <c r="AA12" s="117">
        <v>71601</v>
      </c>
      <c r="AC12" s="117">
        <v>71403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C12" s="14">
        <f>1996000+32505+1035</f>
        <v>2029540</v>
      </c>
      <c r="BD12" s="14">
        <f>30375*3+22740*3+15075</f>
        <v>174420</v>
      </c>
      <c r="BL12" s="14">
        <v>10103</v>
      </c>
    </row>
    <row r="13" spans="1:64">
      <c r="A13" s="113" t="s">
        <v>12</v>
      </c>
      <c r="B13" s="112">
        <f>B12*100</f>
        <v>2198000</v>
      </c>
      <c r="C13" s="112">
        <f>B12*100+10+VLOOKUP(IF(E12&lt;5,5,E12),skill_level_info!$B$19:$F$28,2,0)</f>
        <v>2198012</v>
      </c>
      <c r="D13" s="112">
        <f>IF(MOD(B12,1000)&gt;996,"",B12*100+20+VLOOKUP(IF(E12&lt;5,5,E12),skill_level_info!$B$19:$F$28,3,0))</f>
        <v>2198021</v>
      </c>
      <c r="E13" s="112">
        <f>IF(E12&gt;=6,IF(D13="","",IF(MOD(B12,1000)&gt;989,"",B12*100+30+VLOOKUP(E12,skill_level_info!$B$19:$F$28,4,0))),"")</f>
        <v>2198031</v>
      </c>
      <c r="F13" s="112" t="str">
        <f>IF(E12&gt;=6,IF(E13="","",IF(MOD(B12,1000)&gt;900,"",B12*100+40+VLOOKUP(E12,skill_level_info!$B$19:$F$28,5,0))),"")</f>
        <v/>
      </c>
      <c r="G13" s="112"/>
      <c r="L13" s="116"/>
      <c r="M13" s="113" t="s">
        <v>12</v>
      </c>
      <c r="N13" s="112">
        <f>N12*100</f>
        <v>2400500</v>
      </c>
      <c r="O13" s="112">
        <f>N12*100+10+VLOOKUP(IF(Q12&lt;5,5,Q12),skill_level_info!$B$19:$F$28,2,0)</f>
        <v>2400512</v>
      </c>
      <c r="P13" s="112">
        <f>IF(MOD(N12,1000)&gt;996,"",N12*100+20+VLOOKUP(IF(Q12&lt;5,5,Q12),skill_level_info!$B$19:$F$28,3,0))</f>
        <v>2400521</v>
      </c>
      <c r="Q13" s="112">
        <f>IF(Q12&gt;=6,IF(P13="","",IF(MOD(N12,1000)&gt;989,"",N12*100+30+VLOOKUP(Q12,skill_level_info!$B$19:$F$28,4,0))),"")</f>
        <v>2400531</v>
      </c>
      <c r="R13" s="112">
        <f>IF(Q12&gt;=6,IF(Q13="","",IF(MOD(N12,1000)&gt;900,"",N12*100+40+VLOOKUP(Q12,skill_level_info!$B$19:$F$28,5,0))),"")</f>
        <v>2400541</v>
      </c>
      <c r="S13" s="112"/>
      <c r="X13" s="116"/>
      <c r="Y13" s="14" t="s">
        <v>13</v>
      </c>
      <c r="Z13" s="14" t="s">
        <v>14</v>
      </c>
      <c r="AA13" s="152">
        <v>7150501</v>
      </c>
      <c r="AC13" s="117">
        <v>7140202</v>
      </c>
      <c r="AE13" s="117">
        <v>7130104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C13" s="14">
        <f>133000+2167+69</f>
        <v>135236</v>
      </c>
      <c r="BD13" s="14">
        <f>2025*3+1516*3+1005</f>
        <v>11628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>
        <v>3</v>
      </c>
      <c r="G14" s="147" t="str">
        <f>养成技能!B15</f>
        <v>100111</v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3</v>
      </c>
      <c r="S14" s="147" t="str">
        <f>养成技能!N15</f>
        <v>100411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C14" s="14">
        <f>133000+2167+69</f>
        <v>135236</v>
      </c>
      <c r="BD14" s="14">
        <f>BD13</f>
        <v>11628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C15" s="14">
        <v>5</v>
      </c>
      <c r="BL15" s="14">
        <v>10106</v>
      </c>
    </row>
    <row r="16" spans="1:64">
      <c r="A16" s="14">
        <f>F16-F96</f>
        <v>96399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17870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82066</v>
      </c>
      <c r="F16" s="14">
        <f>ROUND(D16+E16+G16,0)</f>
        <v>99936</v>
      </c>
      <c r="G16" s="112"/>
      <c r="L16" s="116"/>
      <c r="M16" s="14">
        <f>R16-R96</f>
        <v>-384736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18598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82117</v>
      </c>
      <c r="R16" s="14">
        <f>ROUND(P16+Q16+S16,0)</f>
        <v>100715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C16" s="14">
        <v>800</v>
      </c>
      <c r="BL16" s="14">
        <v>10107</v>
      </c>
    </row>
    <row r="17" spans="1:64">
      <c r="A17" s="14">
        <f t="shared" ref="A17:A42" si="0">F17-F97</f>
        <v>-9240672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150550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639560</v>
      </c>
      <c r="F17" s="14">
        <f t="shared" ref="F17:F25" si="1">ROUND(D17+E17+G17,0)</f>
        <v>790110</v>
      </c>
      <c r="G17" s="112"/>
      <c r="L17" s="116"/>
      <c r="M17" s="14">
        <f t="shared" ref="M17:M42" si="2">R17-R97</f>
        <v>-2251199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177881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641474</v>
      </c>
      <c r="R17" s="14">
        <f t="shared" ref="R17:R25" si="3">ROUND(P17+Q17+S17,0)</f>
        <v>819355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C17" s="14">
        <v>1100</v>
      </c>
      <c r="BL17" s="14">
        <v>10201</v>
      </c>
    </row>
    <row r="18" spans="1:64">
      <c r="A18" s="14">
        <f t="shared" si="0"/>
        <v>53621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12673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42821</v>
      </c>
      <c r="F18" s="14">
        <f t="shared" si="1"/>
        <v>55494</v>
      </c>
      <c r="G18" s="112"/>
      <c r="L18" s="116"/>
      <c r="M18" s="14">
        <f t="shared" si="2"/>
        <v>-114541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9380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42591</v>
      </c>
      <c r="R18" s="14">
        <f t="shared" si="3"/>
        <v>51971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C18" s="14">
        <v>800</v>
      </c>
      <c r="BL18" s="14">
        <v>10202</v>
      </c>
    </row>
    <row r="19" spans="1:64">
      <c r="A19" s="14">
        <f t="shared" si="0"/>
        <v>51242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10837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42693</v>
      </c>
      <c r="F19" s="14">
        <f t="shared" si="1"/>
        <v>53530</v>
      </c>
      <c r="G19" s="112"/>
      <c r="L19" s="116"/>
      <c r="M19" s="14">
        <f t="shared" si="2"/>
        <v>-112430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11210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42719</v>
      </c>
      <c r="R19" s="14">
        <f t="shared" si="3"/>
        <v>53929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C19" s="14">
        <v>500</v>
      </c>
      <c r="BL19" s="14">
        <v>10203</v>
      </c>
    </row>
    <row r="20" spans="1:64">
      <c r="A20" s="14">
        <f t="shared" si="0"/>
        <v>32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114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40</v>
      </c>
      <c r="F20" s="14">
        <f t="shared" si="1"/>
        <v>154</v>
      </c>
      <c r="G20" s="112"/>
      <c r="L20" s="116"/>
      <c r="M20" s="14">
        <f t="shared" si="2"/>
        <v>108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142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40</v>
      </c>
      <c r="R20" s="14">
        <f t="shared" si="3"/>
        <v>182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1144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1144</v>
      </c>
      <c r="F21" s="14">
        <f t="shared" si="1"/>
        <v>10944</v>
      </c>
      <c r="G21" s="112"/>
      <c r="L21" s="116"/>
      <c r="M21" s="14">
        <f t="shared" si="2"/>
        <v>344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1144</v>
      </c>
      <c r="R21" s="14">
        <f t="shared" si="3"/>
        <v>10944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1144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1144</v>
      </c>
      <c r="F22" s="14">
        <f t="shared" si="1"/>
        <v>1144</v>
      </c>
      <c r="G22" s="112"/>
      <c r="L22" s="116"/>
      <c r="M22" s="14">
        <f t="shared" si="2"/>
        <v>44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1144</v>
      </c>
      <c r="R22" s="14">
        <f t="shared" si="3"/>
        <v>1144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1344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1344</v>
      </c>
      <c r="F23" s="14">
        <f t="shared" si="1"/>
        <v>1844</v>
      </c>
      <c r="G23" s="112"/>
      <c r="L23" s="116"/>
      <c r="M23" s="14">
        <f t="shared" si="2"/>
        <v>544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1344</v>
      </c>
      <c r="R23" s="14">
        <f t="shared" si="3"/>
        <v>1844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2344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1000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1344</v>
      </c>
      <c r="F24" s="14">
        <f t="shared" si="1"/>
        <v>2344</v>
      </c>
      <c r="G24" s="112"/>
      <c r="L24" s="116"/>
      <c r="M24" s="14">
        <f t="shared" si="2"/>
        <v>1844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1000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1344</v>
      </c>
      <c r="R24" s="14">
        <f t="shared" si="3"/>
        <v>2344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C24" s="14">
        <v>4950</v>
      </c>
      <c r="BL24" s="14">
        <v>10208</v>
      </c>
    </row>
    <row r="25" spans="1:64">
      <c r="A25" s="14">
        <f t="shared" si="0"/>
        <v>48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48</v>
      </c>
      <c r="F25" s="14">
        <f t="shared" si="1"/>
        <v>48</v>
      </c>
      <c r="G25" s="112"/>
      <c r="L25" s="116"/>
      <c r="M25" s="14">
        <f t="shared" si="2"/>
        <v>48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48</v>
      </c>
      <c r="R25" s="14">
        <f t="shared" si="3"/>
        <v>48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C25" s="14">
        <v>6100</v>
      </c>
      <c r="BL25" s="14">
        <v>10209</v>
      </c>
    </row>
    <row r="26" spans="1:64">
      <c r="A26" s="14">
        <f t="shared" si="0"/>
        <v>48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48</v>
      </c>
      <c r="F26" s="14">
        <f t="shared" ref="F26:F45" si="4">ROUND(D26+E26+G26,0)</f>
        <v>48</v>
      </c>
      <c r="G26" s="112"/>
      <c r="L26" s="116"/>
      <c r="M26" s="14">
        <f t="shared" si="2"/>
        <v>48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48</v>
      </c>
      <c r="R26" s="14">
        <f t="shared" ref="R26:R45" si="5">ROUND(P26+Q26+S26,0)</f>
        <v>48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24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24</v>
      </c>
      <c r="F27" s="14">
        <f t="shared" si="4"/>
        <v>24</v>
      </c>
      <c r="G27" s="112"/>
      <c r="L27" s="116"/>
      <c r="M27" s="14">
        <f t="shared" si="2"/>
        <v>1524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1500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24</v>
      </c>
      <c r="R27" s="14">
        <f t="shared" si="5"/>
        <v>1524</v>
      </c>
      <c r="S27" s="112"/>
      <c r="X27" s="116"/>
      <c r="Y27" s="115" t="s">
        <v>26</v>
      </c>
      <c r="Z27" s="211"/>
      <c r="AA27" s="211"/>
      <c r="AB27" s="211"/>
      <c r="AC27" s="211"/>
      <c r="AD27" s="211"/>
      <c r="AE27" s="211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24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24</v>
      </c>
      <c r="F28" s="14">
        <f t="shared" si="4"/>
        <v>24</v>
      </c>
      <c r="G28" s="112"/>
      <c r="L28" s="116"/>
      <c r="M28" s="14">
        <f t="shared" si="2"/>
        <v>24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24</v>
      </c>
      <c r="R28" s="14">
        <f t="shared" si="5"/>
        <v>24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1603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1603</v>
      </c>
      <c r="F29" s="14">
        <f t="shared" si="4"/>
        <v>1603</v>
      </c>
      <c r="G29" s="112"/>
      <c r="L29" s="116"/>
      <c r="M29" s="14">
        <f t="shared" si="2"/>
        <v>-3347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1603</v>
      </c>
      <c r="R29" s="14">
        <f t="shared" si="5"/>
        <v>1603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1603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1603</v>
      </c>
      <c r="F30" s="14">
        <f t="shared" si="4"/>
        <v>1603</v>
      </c>
      <c r="G30" s="112"/>
      <c r="L30" s="116"/>
      <c r="M30" s="14">
        <f t="shared" si="2"/>
        <v>-4497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1603</v>
      </c>
      <c r="R30" s="14">
        <f t="shared" si="5"/>
        <v>1603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-5000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C42" s="14">
        <v>7800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C43" s="14">
        <v>5000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C44" s="14">
        <v>2200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C45" s="14">
        <v>2200</v>
      </c>
      <c r="BL45" s="14">
        <v>10402</v>
      </c>
    </row>
    <row r="46" spans="1:64">
      <c r="A46" s="115" t="s">
        <v>26</v>
      </c>
      <c r="B46" s="214" t="s">
        <v>1252</v>
      </c>
      <c r="C46" s="214"/>
      <c r="D46" s="214"/>
      <c r="F46" s="141" t="str">
        <f>养成技能!B16</f>
        <v/>
      </c>
      <c r="G46" s="143"/>
      <c r="L46" s="116"/>
      <c r="M46" s="115" t="s">
        <v>26</v>
      </c>
      <c r="N46" s="214"/>
      <c r="O46" s="214"/>
      <c r="P46" s="214"/>
      <c r="R46" s="141" t="str">
        <f>养成技能!N16</f>
        <v/>
      </c>
      <c r="S46" s="143"/>
      <c r="X46" s="116"/>
      <c r="Y46" s="124" t="s">
        <v>26</v>
      </c>
      <c r="Z46" s="212"/>
      <c r="AA46" s="212"/>
      <c r="AB46" s="212"/>
      <c r="AC46" s="212"/>
      <c r="AD46" s="212"/>
      <c r="AE46" s="212"/>
      <c r="AJ46" s="116"/>
      <c r="BL46" s="14">
        <v>10403</v>
      </c>
    </row>
    <row r="47" spans="1:64">
      <c r="L47" s="116"/>
      <c r="X47" s="116"/>
      <c r="AJ47" s="116"/>
      <c r="AW47" s="14" t="s">
        <v>1137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1233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1234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启用</v>
      </c>
      <c r="B50" s="110" t="s">
        <v>1268</v>
      </c>
      <c r="C50" s="113" t="s">
        <v>1246</v>
      </c>
      <c r="D50" s="203">
        <f>IF(B50="",0,阵容战力!B54)</f>
        <v>1624638</v>
      </c>
      <c r="G50" s="109" t="str">
        <f>VLOOKUP(B52,hero_info!$A:$B,2,0)</f>
        <v>寒霜法师 朵拉贝拉</v>
      </c>
      <c r="L50" s="116"/>
      <c r="M50" s="109" t="str">
        <f>IF(N50="","未启用","启用")</f>
        <v>启用</v>
      </c>
      <c r="N50" s="110" t="s">
        <v>1269</v>
      </c>
      <c r="O50" s="113" t="s">
        <v>1246</v>
      </c>
      <c r="P50" s="203">
        <f>IF(N50="",0,阵容战力!N54)</f>
        <v>1585262</v>
      </c>
      <c r="S50" s="109" t="str">
        <f>VLOOKUP(N52,hero_info!$A:$B,2,0)</f>
        <v>渎神者 阿撒兹勒</v>
      </c>
      <c r="X50" s="116"/>
      <c r="Y50" s="109" t="str">
        <f>IF(Z50="","未启用","启用")</f>
        <v>启用</v>
      </c>
      <c r="Z50" s="110" t="s">
        <v>1270</v>
      </c>
      <c r="AA50" s="113" t="s">
        <v>1246</v>
      </c>
      <c r="AB50" s="203">
        <f>IF(Z50="",0,阵容战力!Z54)</f>
        <v>1598150</v>
      </c>
      <c r="AE50" s="109" t="str">
        <f>VLOOKUP(Z52,hero_info!$A:$B,2,0)</f>
        <v>神辅助 解控辅</v>
      </c>
      <c r="AJ50" s="116"/>
      <c r="AW50" s="14" t="s">
        <v>1135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1257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1136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12005</v>
      </c>
      <c r="C52" s="112">
        <v>41</v>
      </c>
      <c r="D52" s="112">
        <v>7</v>
      </c>
      <c r="E52" s="112">
        <v>7</v>
      </c>
      <c r="F52" s="112"/>
      <c r="G52" s="112"/>
      <c r="L52" s="116"/>
      <c r="M52" s="111">
        <v>4</v>
      </c>
      <c r="N52" s="112">
        <v>53981</v>
      </c>
      <c r="O52" s="112">
        <v>41</v>
      </c>
      <c r="P52" s="112">
        <v>7</v>
      </c>
      <c r="Q52" s="112">
        <v>7</v>
      </c>
      <c r="R52" s="112"/>
      <c r="S52" s="112"/>
      <c r="X52" s="116"/>
      <c r="Y52" s="111">
        <v>5</v>
      </c>
      <c r="Z52" s="112">
        <v>44980</v>
      </c>
      <c r="AA52" s="112">
        <v>41</v>
      </c>
      <c r="AB52" s="112">
        <v>7</v>
      </c>
      <c r="AC52" s="112">
        <v>7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1200500</v>
      </c>
      <c r="C53" s="112">
        <f>B52*100+10+VLOOKUP(IF(E52&lt;5,5,E52),skill_level_info!$B$19:$F$28,2,0)</f>
        <v>1200512</v>
      </c>
      <c r="D53" s="112">
        <f>IF(MOD(B52,1000)&gt;996,"",B52*100+20+VLOOKUP(IF(E52&lt;5,5,E52),skill_level_info!$B$19:$F$28,3,0))</f>
        <v>1200521</v>
      </c>
      <c r="E53" s="112">
        <f>IF(E52&gt;=6,IF(D53="","",IF(MOD(B52,1000)&gt;989,"",B52*100+30+VLOOKUP(E52,skill_level_info!$B$19:$F$28,4,0))),"")</f>
        <v>1200531</v>
      </c>
      <c r="F53" s="112">
        <f>IF(E52&gt;=6,IF(E53="","",IF(MOD(B52,1000)&gt;900,"",B52*100+40+VLOOKUP(E52,skill_level_info!$B$19:$F$28,5,0))),"")</f>
        <v>1200541</v>
      </c>
      <c r="G53" s="112"/>
      <c r="L53" s="116"/>
      <c r="M53" s="113" t="s">
        <v>12</v>
      </c>
      <c r="N53" s="112">
        <f>N52*100</f>
        <v>5398100</v>
      </c>
      <c r="O53" s="112">
        <f>N52*100+10+VLOOKUP(IF(Q52&lt;5,5,Q52),skill_level_info!$B$19:$F$28,2,0)</f>
        <v>5398112</v>
      </c>
      <c r="P53" s="112">
        <f>IF(MOD(N52,1000)&gt;996,"",N52*100+20+VLOOKUP(IF(Q52&lt;5,5,Q52),skill_level_info!$B$19:$F$28,3,0))</f>
        <v>5398121</v>
      </c>
      <c r="Q53" s="112">
        <f>IF(Q52&gt;=6,IF(P53="","",IF(MOD(N52,1000)&gt;989,"",N52*100+30+VLOOKUP(Q52,skill_level_info!$B$19:$F$28,4,0))),"")</f>
        <v>5398131</v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4498000</v>
      </c>
      <c r="AA53" s="112">
        <f>Z52*100+10+VLOOKUP(IF(AC52&lt;5,5,AC52),skill_level_info!$B$19:$F$28,2,0)</f>
        <v>4498012</v>
      </c>
      <c r="AB53" s="112">
        <f>IF(MOD(Z52,1000)&gt;996,"",Z52*100+20+VLOOKUP(IF(AC52&lt;5,5,AC52),skill_level_info!$B$19:$F$28,3,0))</f>
        <v>4498021</v>
      </c>
      <c r="AC53" s="112">
        <f>IF(AC52&gt;=6,IF(AB53="","",IF(MOD(Z52,1000)&gt;989,"",Z52*100+30+VLOOKUP(AC52,skill_level_info!$B$19:$F$28,4,0))),"")</f>
        <v>4498031</v>
      </c>
      <c r="AD53" s="112" t="str">
        <f>IF(AC52&gt;=6,IF(AC53="","",IF(MOD(Z52,1000)&gt;900,"",Z52*100+40+VLOOKUP(AC52,skill_level_info!$B$19:$F$28,5,0))),"")</f>
        <v/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3</v>
      </c>
      <c r="G54" s="147" t="str">
        <f>养成技能!B55</f>
        <v>100211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3</v>
      </c>
      <c r="S54" s="147" t="str">
        <f>养成技能!N55</f>
        <v>100311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3</v>
      </c>
      <c r="AE54" s="147" t="str">
        <f>养成技能!Z55</f>
        <v>100411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116930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26176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90784</v>
      </c>
      <c r="F56" s="14">
        <f>ROUND(D56+E56+G56,0)</f>
        <v>116960</v>
      </c>
      <c r="G56" s="112"/>
      <c r="L56" s="116"/>
      <c r="M56" s="14">
        <f>R56-R136</f>
        <v>-1376680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25461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82597</v>
      </c>
      <c r="R56" s="14">
        <f>ROUND(P56+Q56+S56,0)</f>
        <v>108058</v>
      </c>
      <c r="S56" s="112"/>
      <c r="X56" s="116"/>
      <c r="Y56" s="14">
        <f>AD56-AD136</f>
        <v>-382659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19557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82184</v>
      </c>
      <c r="AD56" s="14">
        <f>ROUND(AB56+AC56+AE56,0)</f>
        <v>101741</v>
      </c>
      <c r="AE56" s="112"/>
      <c r="AJ56" s="116"/>
      <c r="BL56" s="14">
        <v>10413</v>
      </c>
    </row>
    <row r="57" spans="1:64">
      <c r="A57" s="14">
        <f t="shared" ref="A57:A82" si="6">F57-F137</f>
        <v>686648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139445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638783</v>
      </c>
      <c r="F57" s="14">
        <f t="shared" ref="F57:F65" si="7">ROUND(D57+E57+G57,0)</f>
        <v>778228</v>
      </c>
      <c r="G57" s="112"/>
      <c r="L57" s="116"/>
      <c r="M57" s="14">
        <f t="shared" ref="M57:M82" si="8">R57-R137</f>
        <v>-10817170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145301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639193</v>
      </c>
      <c r="R57" s="14">
        <f t="shared" ref="R57:R65" si="9">ROUND(P57+Q57+S57,0)</f>
        <v>784494</v>
      </c>
      <c r="S57" s="112"/>
      <c r="X57" s="116"/>
      <c r="Y57" s="14">
        <f t="shared" ref="Y57:Y82" si="10">AD57-AD137</f>
        <v>-2238099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179159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641563</v>
      </c>
      <c r="AD57" s="14">
        <f t="shared" ref="AD57:AD65" si="11">ROUND(AB57+AC57+AE57,0)</f>
        <v>820722</v>
      </c>
      <c r="AE57" s="112"/>
      <c r="AJ57" s="116"/>
      <c r="BL57" s="14">
        <v>10414</v>
      </c>
    </row>
    <row r="58" spans="1:64">
      <c r="A58" s="14">
        <f t="shared" si="6"/>
        <v>44357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8469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42527</v>
      </c>
      <c r="F58" s="14">
        <f t="shared" si="7"/>
        <v>50996</v>
      </c>
      <c r="G58" s="112"/>
      <c r="L58" s="116"/>
      <c r="M58" s="14">
        <f t="shared" si="8"/>
        <v>-531169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10404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42663</v>
      </c>
      <c r="R58" s="14">
        <f t="shared" si="9"/>
        <v>53067</v>
      </c>
      <c r="S58" s="112"/>
      <c r="X58" s="116"/>
      <c r="Y58" s="14">
        <f t="shared" si="10"/>
        <v>-113776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9380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42591</v>
      </c>
      <c r="AD58" s="14">
        <f t="shared" si="11"/>
        <v>51971</v>
      </c>
      <c r="AE58" s="112"/>
      <c r="AJ58" s="116"/>
      <c r="BL58" s="14">
        <v>10415</v>
      </c>
    </row>
    <row r="59" spans="1:64">
      <c r="A59" s="14">
        <f t="shared" si="6"/>
        <v>47227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10035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42637</v>
      </c>
      <c r="F59" s="14">
        <f t="shared" si="7"/>
        <v>52672</v>
      </c>
      <c r="G59" s="112"/>
      <c r="L59" s="116"/>
      <c r="M59" s="14">
        <f t="shared" si="8"/>
        <v>-604791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9090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42571</v>
      </c>
      <c r="R59" s="14">
        <f t="shared" si="9"/>
        <v>51661</v>
      </c>
      <c r="S59" s="112"/>
      <c r="X59" s="116"/>
      <c r="Y59" s="14">
        <f t="shared" si="10"/>
        <v>-112192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10981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42703</v>
      </c>
      <c r="AD59" s="14">
        <f t="shared" si="11"/>
        <v>53684</v>
      </c>
      <c r="AE59" s="112"/>
      <c r="AJ59" s="116"/>
      <c r="BL59" s="14">
        <v>10416</v>
      </c>
    </row>
    <row r="60" spans="1:64">
      <c r="A60" s="14">
        <f t="shared" si="6"/>
        <v>-765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121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40</v>
      </c>
      <c r="F60" s="14">
        <f t="shared" si="7"/>
        <v>161</v>
      </c>
      <c r="G60" s="112"/>
      <c r="L60" s="116"/>
      <c r="M60" s="14">
        <f t="shared" si="8"/>
        <v>-138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112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40</v>
      </c>
      <c r="R60" s="14">
        <f t="shared" si="9"/>
        <v>152</v>
      </c>
      <c r="S60" s="112"/>
      <c r="X60" s="116"/>
      <c r="Y60" s="14">
        <f t="shared" si="10"/>
        <v>115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145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40</v>
      </c>
      <c r="AD60" s="14">
        <f t="shared" si="11"/>
        <v>185</v>
      </c>
      <c r="AE60" s="112"/>
      <c r="AJ60" s="116"/>
      <c r="BL60" s="14">
        <v>10417</v>
      </c>
    </row>
    <row r="61" spans="1:64">
      <c r="A61" s="14">
        <f t="shared" si="6"/>
        <v>1144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1144</v>
      </c>
      <c r="F61" s="14">
        <f t="shared" si="7"/>
        <v>10944</v>
      </c>
      <c r="G61" s="112"/>
      <c r="L61" s="116"/>
      <c r="M61" s="14">
        <f t="shared" si="8"/>
        <v>-1156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1144</v>
      </c>
      <c r="R61" s="14">
        <f t="shared" si="9"/>
        <v>10944</v>
      </c>
      <c r="S61" s="112"/>
      <c r="X61" s="116"/>
      <c r="Y61" s="14">
        <f t="shared" si="10"/>
        <v>344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9800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1144</v>
      </c>
      <c r="AD61" s="14">
        <f t="shared" si="11"/>
        <v>10944</v>
      </c>
      <c r="AE61" s="112"/>
      <c r="AJ61" s="116"/>
      <c r="BL61" s="14">
        <v>10418</v>
      </c>
    </row>
    <row r="62" spans="1:64">
      <c r="A62" s="14">
        <f t="shared" si="6"/>
        <v>1144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1144</v>
      </c>
      <c r="F62" s="14">
        <f t="shared" si="7"/>
        <v>1144</v>
      </c>
      <c r="G62" s="112"/>
      <c r="L62" s="116"/>
      <c r="M62" s="14">
        <f t="shared" si="8"/>
        <v>44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1144</v>
      </c>
      <c r="R62" s="14">
        <f t="shared" si="9"/>
        <v>1144</v>
      </c>
      <c r="S62" s="112"/>
      <c r="X62" s="116"/>
      <c r="Y62" s="14">
        <f t="shared" si="10"/>
        <v>44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1144</v>
      </c>
      <c r="AD62" s="14">
        <f t="shared" si="11"/>
        <v>1144</v>
      </c>
      <c r="AE62" s="112"/>
      <c r="AJ62" s="116"/>
      <c r="BL62" s="14">
        <v>10419</v>
      </c>
    </row>
    <row r="63" spans="1:64">
      <c r="A63" s="14">
        <f t="shared" si="6"/>
        <v>2344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1500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1344</v>
      </c>
      <c r="F63" s="14">
        <f t="shared" si="7"/>
        <v>2844</v>
      </c>
      <c r="G63" s="112"/>
      <c r="L63" s="116"/>
      <c r="M63" s="14">
        <f t="shared" si="8"/>
        <v>1544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1500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1344</v>
      </c>
      <c r="R63" s="14">
        <f t="shared" si="9"/>
        <v>2844</v>
      </c>
      <c r="S63" s="112"/>
      <c r="X63" s="116"/>
      <c r="Y63" s="14">
        <f t="shared" si="10"/>
        <v>544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1344</v>
      </c>
      <c r="AD63" s="14">
        <f t="shared" si="11"/>
        <v>1844</v>
      </c>
      <c r="AE63" s="112"/>
      <c r="AJ63" s="116"/>
      <c r="BL63" s="14">
        <v>10420</v>
      </c>
    </row>
    <row r="64" spans="1:64">
      <c r="A64" s="14">
        <f t="shared" si="6"/>
        <v>1344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1344</v>
      </c>
      <c r="F64" s="14">
        <f t="shared" si="7"/>
        <v>1344</v>
      </c>
      <c r="G64" s="112"/>
      <c r="L64" s="116"/>
      <c r="M64" s="14">
        <f t="shared" si="8"/>
        <v>-2156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1344</v>
      </c>
      <c r="R64" s="14">
        <f t="shared" si="9"/>
        <v>1344</v>
      </c>
      <c r="S64" s="112"/>
      <c r="X64" s="116"/>
      <c r="Y64" s="14">
        <f t="shared" si="10"/>
        <v>1844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1000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1344</v>
      </c>
      <c r="AD64" s="14">
        <f t="shared" si="11"/>
        <v>2344</v>
      </c>
      <c r="AE64" s="112"/>
      <c r="AJ64" s="116"/>
      <c r="BL64" s="14">
        <v>10421</v>
      </c>
    </row>
    <row r="65" spans="1:64">
      <c r="A65" s="14">
        <f t="shared" si="6"/>
        <v>48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48</v>
      </c>
      <c r="F65" s="14">
        <f t="shared" si="7"/>
        <v>48</v>
      </c>
      <c r="G65" s="112"/>
      <c r="L65" s="116"/>
      <c r="M65" s="14">
        <f t="shared" si="8"/>
        <v>48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48</v>
      </c>
      <c r="R65" s="14">
        <f t="shared" si="9"/>
        <v>48</v>
      </c>
      <c r="S65" s="112"/>
      <c r="X65" s="116"/>
      <c r="Y65" s="14">
        <f t="shared" si="10"/>
        <v>48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48</v>
      </c>
      <c r="AD65" s="14">
        <f t="shared" si="11"/>
        <v>48</v>
      </c>
      <c r="AE65" s="112"/>
      <c r="AJ65" s="116"/>
      <c r="BL65" s="14">
        <v>10422</v>
      </c>
    </row>
    <row r="66" spans="1:64">
      <c r="A66" s="14">
        <f t="shared" si="6"/>
        <v>48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48</v>
      </c>
      <c r="F66" s="14">
        <f t="shared" ref="F66:F85" si="12">ROUND(D66+E66+G66,0)</f>
        <v>48</v>
      </c>
      <c r="G66" s="112"/>
      <c r="L66" s="116"/>
      <c r="M66" s="14">
        <f t="shared" si="8"/>
        <v>48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48</v>
      </c>
      <c r="R66" s="14">
        <f t="shared" ref="R66:R85" si="13">ROUND(P66+Q66+S66,0)</f>
        <v>48</v>
      </c>
      <c r="S66" s="112"/>
      <c r="X66" s="116"/>
      <c r="Y66" s="14">
        <f t="shared" si="10"/>
        <v>48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48</v>
      </c>
      <c r="AD66" s="14">
        <f t="shared" ref="AD66:AD85" si="14">ROUND(AB66+AC66+AE66,0)</f>
        <v>48</v>
      </c>
      <c r="AE66" s="112"/>
      <c r="AJ66" s="116"/>
      <c r="BL66" s="14">
        <v>10423</v>
      </c>
    </row>
    <row r="67" spans="1:64">
      <c r="A67" s="14">
        <f t="shared" si="6"/>
        <v>24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24</v>
      </c>
      <c r="F67" s="14">
        <f t="shared" si="12"/>
        <v>24</v>
      </c>
      <c r="G67" s="112"/>
      <c r="L67" s="116"/>
      <c r="M67" s="14">
        <f t="shared" si="8"/>
        <v>24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24</v>
      </c>
      <c r="R67" s="14">
        <f t="shared" si="13"/>
        <v>24</v>
      </c>
      <c r="S67" s="112"/>
      <c r="X67" s="116"/>
      <c r="Y67" s="14">
        <f t="shared" si="10"/>
        <v>24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24</v>
      </c>
      <c r="AD67" s="14">
        <f t="shared" si="14"/>
        <v>24</v>
      </c>
      <c r="AE67" s="112"/>
      <c r="AJ67" s="116"/>
      <c r="BL67" s="14">
        <v>10424</v>
      </c>
    </row>
    <row r="68" spans="1:64">
      <c r="A68" s="14">
        <f t="shared" si="6"/>
        <v>24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24</v>
      </c>
      <c r="F68" s="14">
        <f t="shared" si="12"/>
        <v>24</v>
      </c>
      <c r="G68" s="112"/>
      <c r="L68" s="116"/>
      <c r="M68" s="14">
        <f t="shared" si="8"/>
        <v>24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24</v>
      </c>
      <c r="R68" s="14">
        <f t="shared" si="13"/>
        <v>24</v>
      </c>
      <c r="S68" s="112"/>
      <c r="X68" s="116"/>
      <c r="Y68" s="14">
        <f t="shared" si="10"/>
        <v>24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24</v>
      </c>
      <c r="AD68" s="14">
        <f t="shared" si="14"/>
        <v>24</v>
      </c>
      <c r="AE68" s="112"/>
      <c r="AJ68" s="116"/>
      <c r="BL68" s="14">
        <v>10425</v>
      </c>
    </row>
    <row r="69" spans="1:64">
      <c r="A69" s="14">
        <f t="shared" si="6"/>
        <v>1603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1603</v>
      </c>
      <c r="F69" s="14">
        <f t="shared" si="12"/>
        <v>1603</v>
      </c>
      <c r="G69" s="112"/>
      <c r="L69" s="116"/>
      <c r="M69" s="14">
        <f t="shared" si="8"/>
        <v>-3347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1603</v>
      </c>
      <c r="R69" s="14">
        <f t="shared" si="13"/>
        <v>1603</v>
      </c>
      <c r="S69" s="112"/>
      <c r="X69" s="116"/>
      <c r="Y69" s="14">
        <f t="shared" si="10"/>
        <v>-3347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1603</v>
      </c>
      <c r="AD69" s="14">
        <f t="shared" si="14"/>
        <v>1603</v>
      </c>
      <c r="AE69" s="112"/>
      <c r="AJ69" s="116"/>
      <c r="BL69" s="14">
        <v>10501</v>
      </c>
    </row>
    <row r="70" spans="1:64">
      <c r="A70" s="14">
        <f t="shared" si="6"/>
        <v>1603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1603</v>
      </c>
      <c r="F70" s="14">
        <f t="shared" si="12"/>
        <v>1603</v>
      </c>
      <c r="G70" s="112"/>
      <c r="L70" s="116"/>
      <c r="M70" s="14">
        <f t="shared" si="8"/>
        <v>-4497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1603</v>
      </c>
      <c r="R70" s="14">
        <f t="shared" si="13"/>
        <v>1603</v>
      </c>
      <c r="S70" s="112"/>
      <c r="X70" s="116"/>
      <c r="Y70" s="14">
        <f t="shared" si="10"/>
        <v>-4497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1603</v>
      </c>
      <c r="AD70" s="14">
        <f t="shared" si="14"/>
        <v>1603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2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3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4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2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3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4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2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3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4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2"/>
        <v>0</v>
      </c>
      <c r="G74" s="112"/>
      <c r="L74" s="116"/>
      <c r="M74" s="14">
        <f t="shared" si="8"/>
        <v>-1000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3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4"/>
        <v>0</v>
      </c>
      <c r="AE74" s="112"/>
      <c r="AJ74" s="116"/>
      <c r="BL74" s="14">
        <v>10506</v>
      </c>
    </row>
    <row r="75" spans="1:64">
      <c r="A75" s="14">
        <f t="shared" si="6"/>
        <v>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2"/>
        <v>0</v>
      </c>
      <c r="G75" s="112"/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3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4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2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3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4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2"/>
        <v>15000</v>
      </c>
      <c r="G77" s="112"/>
      <c r="L77" s="116"/>
      <c r="M77" s="14">
        <f t="shared" si="8"/>
        <v>-10000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3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4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2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3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4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2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3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4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2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3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4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2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3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4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2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3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4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2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3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4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2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3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4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2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3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4"/>
        <v>0</v>
      </c>
      <c r="AE85" s="112"/>
      <c r="AJ85" s="116"/>
      <c r="BL85" s="14">
        <v>10517</v>
      </c>
    </row>
    <row r="86" spans="1:64">
      <c r="A86" s="115" t="s">
        <v>26</v>
      </c>
      <c r="B86" s="214"/>
      <c r="C86" s="214"/>
      <c r="D86" s="214"/>
      <c r="F86" s="141" t="str">
        <f>养成技能!B56</f>
        <v/>
      </c>
      <c r="G86" s="143"/>
      <c r="L86" s="116"/>
      <c r="M86" s="115" t="s">
        <v>26</v>
      </c>
      <c r="N86" s="214"/>
      <c r="O86" s="214"/>
      <c r="P86" s="214"/>
      <c r="R86" s="141" t="str">
        <f>养成技能!N56</f>
        <v/>
      </c>
      <c r="S86" s="143"/>
      <c r="X86" s="116"/>
      <c r="Y86" s="115" t="s">
        <v>26</v>
      </c>
      <c r="Z86" s="214"/>
      <c r="AA86" s="214"/>
      <c r="AB86" s="214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1266</v>
      </c>
      <c r="C90" s="113" t="s">
        <v>1246</v>
      </c>
      <c r="D90" s="203">
        <f>IF(B90="",0,阵容战力!B94)</f>
        <v>5593073</v>
      </c>
      <c r="G90" s="109" t="str">
        <f>VLOOKUP(B92,hero_info!$A:$B,2,0)</f>
        <v>花间双子 卡秋娅&amp;萝拉</v>
      </c>
      <c r="L90" s="132"/>
      <c r="M90" s="109" t="str">
        <f>IF(N90="","未启用","启用")</f>
        <v>未启用</v>
      </c>
      <c r="N90" s="130"/>
      <c r="O90" s="113" t="s">
        <v>1246</v>
      </c>
      <c r="P90" s="203">
        <f>IF(N90="",0,阵容战力!N94)</f>
        <v>0</v>
      </c>
      <c r="S90" s="109" t="str">
        <f>VLOOKUP(N92,hero_info!$A:$B,2,0)</f>
        <v xml:space="preserve"> 混乱怪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24005</v>
      </c>
      <c r="C92" s="131">
        <v>100</v>
      </c>
      <c r="D92" s="131">
        <v>0</v>
      </c>
      <c r="E92" s="131">
        <v>5</v>
      </c>
      <c r="F92" s="131"/>
      <c r="G92" s="131"/>
      <c r="L92" s="132"/>
      <c r="M92" s="111">
        <v>7</v>
      </c>
      <c r="N92" s="131">
        <v>51990</v>
      </c>
      <c r="O92" s="131">
        <v>100</v>
      </c>
      <c r="P92" s="131">
        <v>0</v>
      </c>
      <c r="Q92" s="131">
        <v>4</v>
      </c>
      <c r="R92" s="131"/>
      <c r="S92" s="131"/>
      <c r="X92" s="132"/>
      <c r="Y92" s="14" t="s">
        <v>10</v>
      </c>
      <c r="Z92" s="14" t="s">
        <v>11</v>
      </c>
      <c r="AA92" s="133">
        <v>71403</v>
      </c>
      <c r="AC92" s="133">
        <v>71401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2400500</v>
      </c>
      <c r="C93" s="131">
        <f>B92*100+10+VLOOKUP(IF(E92&lt;5,5,E92),skill_level_info!$B$19:$F$28,2,0)</f>
        <v>2400511</v>
      </c>
      <c r="D93" s="131">
        <f>IF(MOD(B92,1000)&gt;996,"",B92*100+20+VLOOKUP(IF(E92&lt;5,5,E92),skill_level_info!$B$19:$F$28,3,0))</f>
        <v>2400521</v>
      </c>
      <c r="E93" s="131" t="str">
        <f>IF(E92&gt;=6,IF(D93="","",IF(MOD(B92,1000)&gt;989,"",B92*100+30+VLOOKUP(E92,skill_level_info!$B$19:$F$28,4,0))),"")</f>
        <v/>
      </c>
      <c r="F93" s="131" t="str">
        <f>IF(E92&gt;=6,IF(E93="","",IF(MOD(B92,1000)&gt;900,"",B92*100+40+VLOOKUP(E92,skill_level_info!$B$19:$F$28,5,0))),"")</f>
        <v/>
      </c>
      <c r="G93" s="131"/>
      <c r="L93" s="132"/>
      <c r="M93" s="113" t="s">
        <v>12</v>
      </c>
      <c r="N93" s="131">
        <f>N92*100</f>
        <v>5199000</v>
      </c>
      <c r="O93" s="131">
        <f>N92*100+10+VLOOKUP(IF(Q92&lt;5,5,Q92),skill_level_info!$B$19:$F$28,2,0)</f>
        <v>5199011</v>
      </c>
      <c r="P93" s="131">
        <f>IF(MOD(N92,1000)&gt;996,"",N92*100+20+VLOOKUP(IF(Q92&lt;5,5,Q92),skill_level_info!$B$19:$F$28,3,0))</f>
        <v>5199021</v>
      </c>
      <c r="Q93" s="131" t="str">
        <f>IF(Q92&gt;=6,IF(P93="","",IF(MOD(N92,1000)&gt;989,"",N92*100+30+VLOOKUP(Q92,skill_level_info!$B$19:$F$28,4,0))),"")</f>
        <v/>
      </c>
      <c r="R93" s="131" t="str">
        <f>IF(Q92&gt;=6,IF(Q93="","",IF(MOD(N92,1000)&gt;900,"",N92*100+40+VLOOKUP(Q92,skill_level_info!$B$19:$F$28,5,0))),"")</f>
        <v/>
      </c>
      <c r="S93" s="131"/>
      <c r="X93" s="132"/>
      <c r="Y93" s="14" t="s">
        <v>13</v>
      </c>
      <c r="Z93" s="14" t="s">
        <v>14</v>
      </c>
      <c r="AA93" s="153">
        <v>7150605</v>
      </c>
      <c r="AC93" s="133">
        <v>7140305</v>
      </c>
      <c r="AE93" s="133">
        <v>7140205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/>
      <c r="G94" s="147" t="str">
        <f>养成技能!B95</f>
        <v/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5</v>
      </c>
      <c r="S94" s="147" t="str">
        <f>养成技能!N95</f>
        <v/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3537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0</v>
      </c>
      <c r="F96" s="14">
        <f>ROUND(D96+E96+G96,0)</f>
        <v>3537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2253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483198</v>
      </c>
      <c r="R96" s="14">
        <f>ROUND(P96+Q96+S96,0)</f>
        <v>485451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/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30783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0</v>
      </c>
      <c r="F97" s="14">
        <f t="shared" ref="F97:F105" si="15">ROUND(D97+E97+G97,0)</f>
        <v>10030782</v>
      </c>
      <c r="G97" s="131">
        <v>9999999</v>
      </c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17496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3053058</v>
      </c>
      <c r="R97" s="14">
        <f t="shared" ref="R97:R105" si="16">ROUND(P97+Q97+S97,0)</f>
        <v>3070554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1873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0</v>
      </c>
      <c r="F98" s="14">
        <f t="shared" si="15"/>
        <v>1873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1249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165263</v>
      </c>
      <c r="R98" s="14">
        <f t="shared" si="16"/>
        <v>166512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2288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0</v>
      </c>
      <c r="F99" s="14">
        <f t="shared" si="15"/>
        <v>2288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1124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165235</v>
      </c>
      <c r="R99" s="14">
        <f t="shared" si="16"/>
        <v>166359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122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0</v>
      </c>
      <c r="F100" s="14">
        <f t="shared" si="15"/>
        <v>122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69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5</v>
      </c>
      <c r="R100" s="14">
        <f t="shared" si="16"/>
        <v>74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0</v>
      </c>
      <c r="F101" s="14">
        <f t="shared" si="15"/>
        <v>9800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800</v>
      </c>
      <c r="R101" s="14">
        <f t="shared" si="16"/>
        <v>10600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0</v>
      </c>
      <c r="F102" s="14">
        <f t="shared" si="15"/>
        <v>0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1100</v>
      </c>
      <c r="R102" s="14">
        <f t="shared" si="16"/>
        <v>1100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0</v>
      </c>
      <c r="F103" s="14">
        <f t="shared" si="15"/>
        <v>500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800</v>
      </c>
      <c r="R103" s="14">
        <f t="shared" si="16"/>
        <v>1300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0</v>
      </c>
      <c r="F104" s="14">
        <f t="shared" si="15"/>
        <v>0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500</v>
      </c>
      <c r="R104" s="14">
        <f t="shared" si="16"/>
        <v>500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0</v>
      </c>
      <c r="F105" s="14">
        <f t="shared" si="15"/>
        <v>0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0</v>
      </c>
      <c r="R105" s="14">
        <f t="shared" si="16"/>
        <v>0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0</v>
      </c>
      <c r="F106" s="14">
        <f t="shared" ref="F106:F125" si="17">ROUND(D106+E106+G106,0)</f>
        <v>0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0</v>
      </c>
      <c r="R106" s="14">
        <f t="shared" ref="R106:R125" si="18">ROUND(P106+Q106+S106,0)</f>
        <v>0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0</v>
      </c>
      <c r="F107" s="14">
        <f t="shared" si="17"/>
        <v>0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0</v>
      </c>
      <c r="R107" s="14">
        <f t="shared" si="18"/>
        <v>0</v>
      </c>
      <c r="S107" s="131"/>
      <c r="X107" s="132"/>
      <c r="Y107" s="115" t="s">
        <v>26</v>
      </c>
      <c r="Z107" s="211"/>
      <c r="AA107" s="211"/>
      <c r="AB107" s="211"/>
      <c r="AC107" s="211"/>
      <c r="AD107" s="211"/>
      <c r="AE107" s="211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0</v>
      </c>
      <c r="F108" s="14">
        <f t="shared" si="17"/>
        <v>0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0</v>
      </c>
      <c r="R108" s="14">
        <f t="shared" si="18"/>
        <v>0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0</v>
      </c>
      <c r="F109" s="14">
        <f t="shared" si="17"/>
        <v>0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4950</v>
      </c>
      <c r="R109" s="14">
        <f t="shared" si="18"/>
        <v>4950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0</v>
      </c>
      <c r="F110" s="14">
        <f t="shared" si="17"/>
        <v>0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6100</v>
      </c>
      <c r="R110" s="14">
        <f t="shared" si="18"/>
        <v>6100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7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8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7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8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7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8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7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8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7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8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7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8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7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8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7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8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7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8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7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8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7"/>
        <v>5000</v>
      </c>
      <c r="G121" s="131">
        <v>5000</v>
      </c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8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7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8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7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8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7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8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7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8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5" t="s">
        <v>1252</v>
      </c>
      <c r="C126" s="215"/>
      <c r="D126" s="215"/>
      <c r="F126" s="141" t="str">
        <f>养成技能!B96</f>
        <v/>
      </c>
      <c r="G126" s="144"/>
      <c r="L126" s="132"/>
      <c r="M126" s="115" t="s">
        <v>26</v>
      </c>
      <c r="N126" s="215"/>
      <c r="O126" s="215"/>
      <c r="P126" s="215"/>
      <c r="R126" s="141" t="str">
        <f>养成技能!N96</f>
        <v/>
      </c>
      <c r="S126" s="144"/>
      <c r="X126" s="132"/>
      <c r="Y126" s="124" t="s">
        <v>26</v>
      </c>
      <c r="Z126" s="212"/>
      <c r="AA126" s="212"/>
      <c r="AB126" s="212"/>
      <c r="AC126" s="212"/>
      <c r="AD126" s="212"/>
      <c r="AE126" s="212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未启用</v>
      </c>
      <c r="B130" s="130"/>
      <c r="C130" s="113" t="s">
        <v>1246</v>
      </c>
      <c r="D130" s="203">
        <f>IF(B130="",0,阵容战力!B134)</f>
        <v>0</v>
      </c>
      <c r="G130" s="109" t="str">
        <f>VLOOKUP(B132,hero_info!$A:$B,2,0)</f>
        <v>天堂之门 埃奎斯</v>
      </c>
      <c r="L130" s="132"/>
      <c r="M130" s="109" t="str">
        <f>IF(N130="","未启用","启用")</f>
        <v>未启用</v>
      </c>
      <c r="N130" s="130"/>
      <c r="O130" s="113" t="s">
        <v>1246</v>
      </c>
      <c r="P130" s="203">
        <f>IF(N130="",0,阵容战力!N134)</f>
        <v>0</v>
      </c>
      <c r="S130" s="109" t="str">
        <f>VLOOKUP(N132,hero_info!$A:$B,2,0)</f>
        <v>魅惑女王 萨塔琳</v>
      </c>
      <c r="X130" s="132"/>
      <c r="Y130" s="109" t="str">
        <f>IF(Z130="","未启用","启用")</f>
        <v>未启用</v>
      </c>
      <c r="Z130" s="130"/>
      <c r="AA130" s="113" t="s">
        <v>1246</v>
      </c>
      <c r="AB130" s="203">
        <f>IF(Z130="",0,阵容战力!Z134)</f>
        <v>0</v>
      </c>
      <c r="AE130" s="109" t="str">
        <f>VLOOKUP(Z132,hero_info!$A:$B,2,0)</f>
        <v xml:space="preserve"> 小恶魔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41981</v>
      </c>
      <c r="C132" s="131">
        <v>100</v>
      </c>
      <c r="D132" s="131">
        <v>0</v>
      </c>
      <c r="E132" s="131">
        <v>6</v>
      </c>
      <c r="F132" s="131"/>
      <c r="G132" s="131"/>
      <c r="L132" s="132"/>
      <c r="M132" s="111">
        <v>9</v>
      </c>
      <c r="N132" s="131">
        <v>54004</v>
      </c>
      <c r="O132" s="131">
        <v>100</v>
      </c>
      <c r="P132" s="131">
        <v>20</v>
      </c>
      <c r="Q132" s="131">
        <v>14</v>
      </c>
      <c r="R132" s="131"/>
      <c r="S132" s="131"/>
      <c r="X132" s="132"/>
      <c r="Y132" s="111">
        <v>10</v>
      </c>
      <c r="Z132" s="131">
        <v>52997</v>
      </c>
      <c r="AA132" s="131">
        <v>100</v>
      </c>
      <c r="AB132" s="131">
        <v>0</v>
      </c>
      <c r="AC132" s="131">
        <v>3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4198100</v>
      </c>
      <c r="C133" s="131">
        <f>B132*100+10+VLOOKUP(IF(E132&lt;5,5,E132),skill_level_info!$B$19:$F$28,2,0)</f>
        <v>4198111</v>
      </c>
      <c r="D133" s="131">
        <f>IF(MOD(B132,1000)&gt;996,"",B132*100+20+VLOOKUP(IF(E132&lt;5,5,E132),skill_level_info!$B$19:$F$28,3,0))</f>
        <v>4198121</v>
      </c>
      <c r="E133" s="131">
        <f>IF(E132&gt;=6,IF(D133="","",IF(MOD(B132,1000)&gt;989,"",B132*100+30+VLOOKUP(E132,skill_level_info!$B$19:$F$28,4,0))),"")</f>
        <v>4198131</v>
      </c>
      <c r="F133" s="131" t="str">
        <f>IF(E132&gt;=6,IF(E133="","",IF(MOD(B132,1000)&gt;900,"",B132*100+40+VLOOKUP(E132,skill_level_info!$B$19:$F$28,5,0))),"")</f>
        <v/>
      </c>
      <c r="G133" s="131"/>
      <c r="L133" s="132"/>
      <c r="M133" s="113" t="s">
        <v>12</v>
      </c>
      <c r="N133" s="131">
        <f>N132*100</f>
        <v>5400400</v>
      </c>
      <c r="O133" s="131">
        <f>N132*100+10+VLOOKUP(IF(Q132&lt;5,5,Q132),skill_level_info!$B$19:$F$28,2,0)</f>
        <v>5400413</v>
      </c>
      <c r="P133" s="131">
        <f>IF(MOD(N132,1000)&gt;996,"",N132*100+20+VLOOKUP(IF(Q132&lt;5,5,Q132),skill_level_info!$B$19:$F$28,3,0))</f>
        <v>5400423</v>
      </c>
      <c r="Q133" s="131">
        <f>IF(Q132&gt;=6,IF(P133="","",IF(MOD(N132,1000)&gt;989,"",N132*100+30+VLOOKUP(Q132,skill_level_info!$B$19:$F$28,4,0))),"")</f>
        <v>5400433</v>
      </c>
      <c r="R133" s="131">
        <f>IF(Q132&gt;=6,IF(Q133="","",IF(MOD(N132,1000)&gt;900,"",N132*100+40+VLOOKUP(Q132,skill_level_info!$B$19:$F$28,5,0))),"")</f>
        <v>5400443</v>
      </c>
      <c r="S133" s="131"/>
      <c r="X133" s="132"/>
      <c r="Y133" s="113" t="s">
        <v>12</v>
      </c>
      <c r="Z133" s="131">
        <f>Z132*100</f>
        <v>5299700</v>
      </c>
      <c r="AA133" s="131">
        <f>Z132*100+10+VLOOKUP(IF(AC132&lt;5,5,AC132),skill_level_info!$B$19:$F$28,2,0)</f>
        <v>5299711</v>
      </c>
      <c r="AB133" s="131" t="str">
        <f>IF(MOD(Z132,1000)&gt;996,"",Z132*100+20+VLOOKUP(IF(AC132&lt;5,5,AC132),skill_level_info!$B$19:$F$28,3,0))</f>
        <v/>
      </c>
      <c r="AC133" s="131" t="str">
        <f>IF(AC132&gt;=6,IF(AB133="","",IF(MOD(Z132,1000)&gt;989,"",Z132*100+30+VLOOKUP(AC132,skill_level_info!$B$19:$F$28,4,0))),"")</f>
        <v/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/>
      <c r="G134" s="147" t="str">
        <f>养成技能!B135</f>
        <v/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5</v>
      </c>
      <c r="S134" s="147" t="str">
        <f>养成技能!N135</f>
        <v>100411,100421,100431,100441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5</v>
      </c>
      <c r="AE134" s="147" t="str">
        <f>养成技能!Z135</f>
        <v/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11141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0</v>
      </c>
      <c r="F136" s="14">
        <f>ROUND(D136+E136+G136,0)</f>
        <v>30</v>
      </c>
      <c r="G136" s="131">
        <v>-11111</v>
      </c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395330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1089408</v>
      </c>
      <c r="R136" s="14">
        <f>ROUND(P136+Q136+S136,0)</f>
        <v>1484738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1663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482737</v>
      </c>
      <c r="AD136" s="14">
        <f>ROUND(AB136+AC136+AE136,0)</f>
        <v>484400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91580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0</v>
      </c>
      <c r="F137" s="14">
        <f t="shared" ref="F137:F145" si="19">ROUND(D137+E137+G137,0)</f>
        <v>91580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3126755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8474909</v>
      </c>
      <c r="R137" s="14">
        <f t="shared" ref="R137:R145" si="20">ROUND(P137+Q137+S137,0)</f>
        <v>11601664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9674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3049147</v>
      </c>
      <c r="AD137" s="14">
        <f t="shared" ref="AD137:AD145" si="21">ROUND(AB137+AC137+AE137,0)</f>
        <v>3058821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6639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0</v>
      </c>
      <c r="F138" s="14">
        <f t="shared" si="19"/>
        <v>6639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185773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398463</v>
      </c>
      <c r="R138" s="14">
        <f t="shared" si="20"/>
        <v>584236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622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165125</v>
      </c>
      <c r="AD138" s="14">
        <f t="shared" si="21"/>
        <v>165747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5445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0</v>
      </c>
      <c r="F139" s="14">
        <f t="shared" si="19"/>
        <v>5445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225452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431000</v>
      </c>
      <c r="R139" s="14">
        <f t="shared" si="20"/>
        <v>656452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728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165148</v>
      </c>
      <c r="AD139" s="14">
        <f t="shared" si="21"/>
        <v>165876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126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0</v>
      </c>
      <c r="F140" s="14">
        <f t="shared" si="19"/>
        <v>926</v>
      </c>
      <c r="G140" s="131">
        <v>800</v>
      </c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271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19</v>
      </c>
      <c r="R140" s="14">
        <f t="shared" si="20"/>
        <v>290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65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5</v>
      </c>
      <c r="AD140" s="14">
        <f t="shared" si="21"/>
        <v>70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0</v>
      </c>
      <c r="F141" s="14">
        <f t="shared" si="19"/>
        <v>9800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11300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800</v>
      </c>
      <c r="R141" s="14">
        <f t="shared" si="20"/>
        <v>12100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800</v>
      </c>
      <c r="AD141" s="14">
        <f t="shared" si="21"/>
        <v>10600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0</v>
      </c>
      <c r="F142" s="14">
        <f t="shared" si="19"/>
        <v>0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1100</v>
      </c>
      <c r="R142" s="14">
        <f t="shared" si="20"/>
        <v>1100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1100</v>
      </c>
      <c r="AD142" s="14">
        <f t="shared" si="21"/>
        <v>1100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0</v>
      </c>
      <c r="F143" s="14">
        <f t="shared" si="19"/>
        <v>500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800</v>
      </c>
      <c r="R143" s="14">
        <f t="shared" si="20"/>
        <v>1300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800</v>
      </c>
      <c r="AD143" s="14">
        <f t="shared" si="21"/>
        <v>1300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0</v>
      </c>
      <c r="F144" s="14">
        <f t="shared" si="19"/>
        <v>0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3000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500</v>
      </c>
      <c r="R144" s="14">
        <f t="shared" si="20"/>
        <v>3500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500</v>
      </c>
      <c r="AD144" s="14">
        <f t="shared" si="21"/>
        <v>500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0</v>
      </c>
      <c r="F145" s="14">
        <f t="shared" si="19"/>
        <v>0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0</v>
      </c>
      <c r="R145" s="14">
        <f t="shared" si="20"/>
        <v>0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0</v>
      </c>
      <c r="AD145" s="14">
        <f t="shared" si="21"/>
        <v>0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0</v>
      </c>
      <c r="F146" s="14">
        <f t="shared" ref="F146:F165" si="22">ROUND(D146+E146+G146,0)</f>
        <v>0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0</v>
      </c>
      <c r="R146" s="14">
        <f t="shared" ref="R146:R165" si="23">ROUND(P146+Q146+S146,0)</f>
        <v>0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0</v>
      </c>
      <c r="AD146" s="14">
        <f t="shared" ref="AD146:AD165" si="24">ROUND(AB146+AC146+AE146,0)</f>
        <v>0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0</v>
      </c>
      <c r="F147" s="14">
        <f t="shared" si="22"/>
        <v>0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0</v>
      </c>
      <c r="R147" s="14">
        <f t="shared" si="23"/>
        <v>0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0</v>
      </c>
      <c r="AD147" s="14">
        <f t="shared" si="24"/>
        <v>0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0</v>
      </c>
      <c r="F148" s="14">
        <f t="shared" si="22"/>
        <v>0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0</v>
      </c>
      <c r="R148" s="14">
        <f t="shared" si="23"/>
        <v>0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0</v>
      </c>
      <c r="AD148" s="14">
        <f t="shared" si="24"/>
        <v>0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0</v>
      </c>
      <c r="F149" s="14">
        <f t="shared" si="22"/>
        <v>0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4950</v>
      </c>
      <c r="R149" s="14">
        <f t="shared" si="23"/>
        <v>4950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4950</v>
      </c>
      <c r="AD149" s="14">
        <f t="shared" si="24"/>
        <v>4950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0</v>
      </c>
      <c r="F150" s="14">
        <f t="shared" si="22"/>
        <v>0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6100</v>
      </c>
      <c r="R150" s="14">
        <f t="shared" si="23"/>
        <v>6100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6100</v>
      </c>
      <c r="AD150" s="14">
        <f t="shared" si="24"/>
        <v>6100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2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3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4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2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3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4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2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3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4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2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1000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3"/>
        <v>1000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4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2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3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4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2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3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4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2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3"/>
        <v>25000</v>
      </c>
      <c r="S157" s="131">
        <v>10000</v>
      </c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4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2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3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4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2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3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4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2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3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4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2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3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4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2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3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4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2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3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4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2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3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4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2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3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4"/>
        <v>0</v>
      </c>
      <c r="AE165" s="131"/>
      <c r="AJ165" s="132"/>
      <c r="BL165" s="14">
        <v>10712</v>
      </c>
    </row>
    <row r="166" spans="1:64">
      <c r="A166" s="115" t="s">
        <v>26</v>
      </c>
      <c r="B166" s="215"/>
      <c r="C166" s="215"/>
      <c r="D166" s="215"/>
      <c r="F166" s="141" t="str">
        <f>养成技能!B136</f>
        <v/>
      </c>
      <c r="G166" s="144"/>
      <c r="L166" s="132"/>
      <c r="M166" s="115" t="s">
        <v>26</v>
      </c>
      <c r="N166" s="215"/>
      <c r="O166" s="215"/>
      <c r="P166" s="215"/>
      <c r="R166" s="141" t="str">
        <f>养成技能!N136</f>
        <v/>
      </c>
      <c r="S166" s="144"/>
      <c r="X166" s="132"/>
      <c r="Y166" s="115" t="s">
        <v>26</v>
      </c>
      <c r="Z166" s="215"/>
      <c r="AA166" s="215"/>
      <c r="AB166" s="215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3" t="str">
        <f>input!B1</f>
        <v>[{"title":"A","num":1,"id":21980,"skills":[2198000,2198012,2198021,2198031,100111],"attrs":{"1":99936,"2":790110,"5":55494,"6":53530,"4":154,"18":10944,"19":1144,"20":1844,"21":2344,"22":48,"23":48,"24":24,"25":24,"26":1603,"27":1603,"34":15000},"passive_skills":[]},{"title":"S","num":2,"id":24005,"skills":[2400500,2400512,2400521,2400531,2400541,100411],"attrs":{"1":100715,"2":819355,"5":51971,"6":53929,"4":182,"18":10944,"19":1144,"20":1844,"21":2344,"22":48,"23":48,"24":1524,"25":24,"26":1603,"27":1603,"34":15000}},{"title":"z","num":3,"id":12005,"skills":[1200500,1200512,1200521,1200531,1200541,100211],"attrs":{"1":116960,"2":778228,"5":50996,"6":52672,"4":161,"18":10944,"19":1144,"20":2844,"21":1344,"22":48,"23":48,"24":24,"25":24,"26":1603,"27":1603,"34":15000}},{"title":"x","num":4,"id":53981,"skills":[5398100,5398112,5398121,5398131,100311],"attrs":{"1":108058,"2":784494,"5":53067,"6":51661,"4":152,"18":10944,"19":1144,"20":2844,"21":1344,"22":48,"23":48,"24":24,"25":24,"26":1603,"27":1603,"34":15000}},{"title":"c","num":5,"id":44980,"skills":[4498000,4498012,4498021,4498031,100411],"attrs":{"1":101741,"2":820722,"5":51971,"6":53684,"4":185,"18":10944,"19":1144,"20":1844,"21":2344,"22":48,"23":48,"24":24,"25":24,"26":1603,"27":1603,"34":15000}},{"title":"A","num":6,"id":24005,"skills":[2400500,2400511,2400521],"attrs":{"1":3537,"2":10030782,"5":1873,"6":2288,"4":122,"18":9800,"20":500,"34":15000,"38":5000},"passive_skills":[]},{"title":"1","num":101,"id":71601,"skills":[7150501,7140202,7130104],"attrs":{}}]</v>
      </c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3"/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3"/>
      <c r="B173" s="213"/>
      <c r="C173" s="213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3"/>
      <c r="B174" s="213"/>
      <c r="C174" s="213"/>
      <c r="D174" s="213"/>
      <c r="E174" s="213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3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3"/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213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3"/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213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213"/>
      <c r="Q180" s="213"/>
      <c r="R180" s="213"/>
      <c r="S180" s="213"/>
      <c r="T180" s="213"/>
      <c r="U180" s="213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213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1240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1241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1242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1243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1258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72</v>
      </c>
      <c r="B2" s="81" t="s">
        <v>73</v>
      </c>
      <c r="C2" s="81" t="s">
        <v>72</v>
      </c>
      <c r="D2" s="81" t="s">
        <v>73</v>
      </c>
    </row>
    <row r="3" spans="1:4">
      <c r="A3" s="82" t="s">
        <v>74</v>
      </c>
      <c r="B3" s="82" t="s">
        <v>75</v>
      </c>
      <c r="C3" s="82" t="s">
        <v>76</v>
      </c>
      <c r="D3" s="82" t="s">
        <v>77</v>
      </c>
    </row>
    <row r="4" spans="1:4">
      <c r="A4" s="83" t="s">
        <v>78</v>
      </c>
      <c r="B4" s="83" t="s">
        <v>79</v>
      </c>
      <c r="C4" s="83" t="s">
        <v>78</v>
      </c>
      <c r="D4" s="83" t="s">
        <v>79</v>
      </c>
    </row>
    <row r="5" spans="1:4">
      <c r="A5" s="84" t="s">
        <v>11</v>
      </c>
      <c r="B5" s="84" t="s">
        <v>80</v>
      </c>
      <c r="C5" s="84" t="s">
        <v>25</v>
      </c>
      <c r="D5" s="84" t="s">
        <v>81</v>
      </c>
    </row>
    <row r="6" spans="1:4">
      <c r="A6" s="26">
        <v>1001</v>
      </c>
      <c r="B6" s="26" t="s">
        <v>64</v>
      </c>
      <c r="C6" s="26">
        <v>9800</v>
      </c>
      <c r="D6" s="26" t="s">
        <v>82</v>
      </c>
    </row>
    <row r="7" spans="1:4">
      <c r="A7" s="26">
        <v>1002</v>
      </c>
      <c r="B7" s="26" t="s">
        <v>65</v>
      </c>
      <c r="C7" s="26">
        <v>0</v>
      </c>
      <c r="D7" s="26" t="s">
        <v>83</v>
      </c>
    </row>
    <row r="8" spans="1:4">
      <c r="A8" s="26">
        <v>1003</v>
      </c>
      <c r="B8" s="26" t="s">
        <v>84</v>
      </c>
      <c r="C8" s="26">
        <v>10000</v>
      </c>
      <c r="D8" s="26" t="s">
        <v>85</v>
      </c>
    </row>
    <row r="9" spans="1:4">
      <c r="A9" s="26">
        <v>1004</v>
      </c>
      <c r="B9" s="26" t="s">
        <v>86</v>
      </c>
      <c r="C9" s="26">
        <v>5000</v>
      </c>
      <c r="D9" s="26" t="s">
        <v>87</v>
      </c>
    </row>
    <row r="10" spans="1:4">
      <c r="A10" s="26">
        <v>1005</v>
      </c>
      <c r="B10" s="26" t="s">
        <v>66</v>
      </c>
      <c r="C10" s="26">
        <v>15000</v>
      </c>
      <c r="D10" s="26" t="s">
        <v>88</v>
      </c>
    </row>
    <row r="11" spans="1:4">
      <c r="A11" s="26">
        <v>1006</v>
      </c>
      <c r="B11" s="26" t="s">
        <v>89</v>
      </c>
      <c r="C11" s="26">
        <v>2500</v>
      </c>
      <c r="D11" s="26" t="s">
        <v>90</v>
      </c>
    </row>
    <row r="12" spans="1:4">
      <c r="A12" s="26">
        <v>1007</v>
      </c>
      <c r="B12" s="26" t="s">
        <v>91</v>
      </c>
      <c r="C12" s="26">
        <v>9500</v>
      </c>
      <c r="D12" s="26" t="s">
        <v>92</v>
      </c>
    </row>
    <row r="13" spans="1:4">
      <c r="A13" s="26">
        <v>1008</v>
      </c>
      <c r="B13" s="26" t="s">
        <v>93</v>
      </c>
      <c r="C13" s="26">
        <v>10500</v>
      </c>
      <c r="D13" s="26" t="s">
        <v>94</v>
      </c>
    </row>
    <row r="14" spans="1:4">
      <c r="A14" s="26">
        <v>1009</v>
      </c>
      <c r="B14" s="26" t="s">
        <v>95</v>
      </c>
      <c r="C14" s="26">
        <v>1000</v>
      </c>
      <c r="D14" s="26" t="s">
        <v>96</v>
      </c>
    </row>
    <row r="15" spans="1:4">
      <c r="A15" s="26">
        <v>1010</v>
      </c>
      <c r="B15" s="26" t="s">
        <v>97</v>
      </c>
      <c r="C15" s="26">
        <v>20</v>
      </c>
      <c r="D15" s="26" t="s">
        <v>98</v>
      </c>
    </row>
    <row r="16" spans="1:4">
      <c r="A16" s="26">
        <v>1011</v>
      </c>
      <c r="B16" s="26" t="s">
        <v>99</v>
      </c>
      <c r="C16" s="26">
        <v>3300</v>
      </c>
      <c r="D16" s="26" t="s">
        <v>100</v>
      </c>
    </row>
    <row r="17" spans="1:4">
      <c r="A17" s="26">
        <v>1012</v>
      </c>
      <c r="B17" s="26" t="s">
        <v>101</v>
      </c>
      <c r="C17" s="26">
        <v>50000</v>
      </c>
      <c r="D17" s="26" t="s">
        <v>102</v>
      </c>
    </row>
    <row r="18" spans="1:4">
      <c r="A18" s="26">
        <v>2001</v>
      </c>
      <c r="B18" s="26" t="s">
        <v>103</v>
      </c>
      <c r="C18" s="26">
        <v>4000</v>
      </c>
      <c r="D18" s="26" t="s">
        <v>104</v>
      </c>
    </row>
    <row r="19" spans="1:4">
      <c r="A19" s="26">
        <v>2002</v>
      </c>
      <c r="B19" s="26" t="s">
        <v>105</v>
      </c>
      <c r="C19" s="26">
        <v>10000</v>
      </c>
      <c r="D19" s="26" t="s">
        <v>106</v>
      </c>
    </row>
    <row r="20" spans="1:4">
      <c r="A20" s="26">
        <v>2003</v>
      </c>
      <c r="B20" s="26" t="s">
        <v>107</v>
      </c>
      <c r="C20" s="26">
        <v>0</v>
      </c>
      <c r="D20" s="26" t="s">
        <v>108</v>
      </c>
    </row>
    <row r="21" spans="1:4">
      <c r="A21" s="26">
        <v>2004</v>
      </c>
      <c r="B21" s="26" t="s">
        <v>109</v>
      </c>
      <c r="C21" s="26">
        <v>10000</v>
      </c>
      <c r="D21" s="26" t="s">
        <v>110</v>
      </c>
    </row>
    <row r="22" spans="1:4">
      <c r="A22" s="26">
        <v>2005</v>
      </c>
      <c r="B22" s="26" t="s">
        <v>111</v>
      </c>
      <c r="C22" s="26">
        <v>0</v>
      </c>
      <c r="D22" s="26" t="s">
        <v>1118</v>
      </c>
    </row>
    <row r="23" spans="1:4">
      <c r="A23" s="26">
        <v>2006</v>
      </c>
      <c r="B23" s="26" t="s">
        <v>112</v>
      </c>
      <c r="C23" s="26">
        <v>10000</v>
      </c>
      <c r="D23" s="26" t="s">
        <v>1119</v>
      </c>
    </row>
    <row r="24" spans="1:4">
      <c r="A24" s="26">
        <v>2007</v>
      </c>
      <c r="B24" s="26" t="s">
        <v>113</v>
      </c>
      <c r="C24" s="26">
        <v>-8000</v>
      </c>
      <c r="D24" s="26" t="s">
        <v>114</v>
      </c>
    </row>
    <row r="25" spans="1:4">
      <c r="A25" s="26">
        <v>2008</v>
      </c>
      <c r="B25" s="26" t="s">
        <v>115</v>
      </c>
      <c r="C25" s="26">
        <v>8000</v>
      </c>
      <c r="D25" s="26" t="s">
        <v>116</v>
      </c>
    </row>
    <row r="26" spans="1:4">
      <c r="A26" s="26">
        <v>2009</v>
      </c>
      <c r="B26" s="26" t="s">
        <v>117</v>
      </c>
      <c r="C26" s="26">
        <v>-6000</v>
      </c>
      <c r="D26" s="26" t="s">
        <v>118</v>
      </c>
    </row>
    <row r="27" spans="1:4">
      <c r="A27" s="26">
        <v>2010</v>
      </c>
      <c r="B27" s="26" t="s">
        <v>119</v>
      </c>
      <c r="C27" s="26">
        <v>1000000</v>
      </c>
      <c r="D27" s="26" t="s">
        <v>120</v>
      </c>
    </row>
    <row r="28" spans="1:4">
      <c r="A28" s="26">
        <v>2011</v>
      </c>
      <c r="B28" s="26" t="s">
        <v>121</v>
      </c>
      <c r="C28" s="26">
        <v>-6000</v>
      </c>
      <c r="D28" s="26" t="s">
        <v>122</v>
      </c>
    </row>
    <row r="29" spans="1:4">
      <c r="A29" s="26">
        <v>2012</v>
      </c>
      <c r="B29" s="26" t="s">
        <v>123</v>
      </c>
      <c r="C29" s="26">
        <v>1000000</v>
      </c>
      <c r="D29" s="26" t="s">
        <v>124</v>
      </c>
    </row>
    <row r="30" spans="1:4">
      <c r="A30" s="26">
        <v>2013</v>
      </c>
      <c r="B30" s="26" t="s">
        <v>125</v>
      </c>
      <c r="C30" s="26">
        <v>0</v>
      </c>
      <c r="D30" s="26" t="s">
        <v>126</v>
      </c>
    </row>
    <row r="31" spans="1:4">
      <c r="A31" s="26">
        <v>2014</v>
      </c>
      <c r="B31" s="26" t="s">
        <v>127</v>
      </c>
      <c r="C31" s="26">
        <v>5000</v>
      </c>
      <c r="D31" s="26" t="s">
        <v>128</v>
      </c>
    </row>
    <row r="32" spans="1:4">
      <c r="A32" s="26">
        <v>2015</v>
      </c>
      <c r="B32" s="26" t="s">
        <v>129</v>
      </c>
      <c r="C32" s="26">
        <v>13000</v>
      </c>
      <c r="D32" s="26" t="s">
        <v>130</v>
      </c>
    </row>
    <row r="33" spans="1:4">
      <c r="A33" s="26">
        <v>2016</v>
      </c>
      <c r="B33" s="26" t="s">
        <v>131</v>
      </c>
      <c r="C33" s="26">
        <v>20000</v>
      </c>
      <c r="D33" s="26" t="s">
        <v>132</v>
      </c>
    </row>
    <row r="34" spans="1:4">
      <c r="A34" s="26">
        <v>2017</v>
      </c>
      <c r="B34" s="26" t="s">
        <v>133</v>
      </c>
      <c r="C34" s="26">
        <v>0</v>
      </c>
      <c r="D34" s="26" t="s">
        <v>134</v>
      </c>
    </row>
    <row r="35" spans="1:4">
      <c r="A35" s="26">
        <v>2018</v>
      </c>
      <c r="B35" s="26" t="s">
        <v>135</v>
      </c>
      <c r="C35" s="26">
        <v>5000</v>
      </c>
      <c r="D35" s="26" t="s">
        <v>136</v>
      </c>
    </row>
    <row r="36" spans="1:4">
      <c r="A36" s="26">
        <v>2019</v>
      </c>
      <c r="B36" s="26" t="s">
        <v>137</v>
      </c>
      <c r="C36" s="26">
        <v>0</v>
      </c>
      <c r="D36" s="26" t="s">
        <v>138</v>
      </c>
    </row>
    <row r="37" spans="1:4">
      <c r="A37" s="26">
        <v>2020</v>
      </c>
      <c r="B37" s="26" t="s">
        <v>139</v>
      </c>
      <c r="C37" s="26">
        <v>5000</v>
      </c>
      <c r="D37" s="26" t="s">
        <v>140</v>
      </c>
    </row>
    <row r="38" spans="1:4">
      <c r="A38" s="26">
        <v>2021</v>
      </c>
      <c r="B38" s="26" t="s">
        <v>141</v>
      </c>
      <c r="C38" s="26">
        <v>0</v>
      </c>
      <c r="D38" s="26" t="s">
        <v>142</v>
      </c>
    </row>
    <row r="39" spans="1:4">
      <c r="A39" s="26">
        <v>2022</v>
      </c>
      <c r="B39" s="26" t="s">
        <v>143</v>
      </c>
      <c r="C39" s="26">
        <v>5000</v>
      </c>
      <c r="D39" s="26" t="s">
        <v>144</v>
      </c>
    </row>
    <row r="40" spans="1:4">
      <c r="A40" s="26">
        <v>2023</v>
      </c>
      <c r="B40" s="26" t="s">
        <v>145</v>
      </c>
      <c r="C40" s="26">
        <v>5000</v>
      </c>
      <c r="D40" s="26" t="s">
        <v>146</v>
      </c>
    </row>
    <row r="41" spans="1:4">
      <c r="A41" s="26">
        <v>3001</v>
      </c>
      <c r="B41" s="26" t="s">
        <v>147</v>
      </c>
      <c r="C41" s="26">
        <v>5</v>
      </c>
      <c r="D41" s="26" t="s">
        <v>148</v>
      </c>
    </row>
    <row r="42" spans="1:4">
      <c r="A42" s="26">
        <v>3002</v>
      </c>
      <c r="B42" s="26" t="s">
        <v>149</v>
      </c>
      <c r="C42" s="26">
        <v>30000</v>
      </c>
      <c r="D42" s="26" t="s">
        <v>1139</v>
      </c>
    </row>
    <row r="43" spans="1:4">
      <c r="A43" s="26">
        <v>3003</v>
      </c>
      <c r="B43" s="26" t="s">
        <v>150</v>
      </c>
      <c r="C43" s="26">
        <v>30000</v>
      </c>
      <c r="D43" s="26" t="s">
        <v>1139</v>
      </c>
    </row>
    <row r="44" spans="1:4">
      <c r="A44" s="26">
        <v>3004</v>
      </c>
      <c r="B44" s="26" t="s">
        <v>151</v>
      </c>
      <c r="C44" s="26">
        <v>4000</v>
      </c>
      <c r="D44" s="26" t="s">
        <v>152</v>
      </c>
    </row>
    <row r="45" spans="1:4">
      <c r="A45" s="26">
        <v>3005</v>
      </c>
      <c r="B45" s="26" t="s">
        <v>153</v>
      </c>
      <c r="C45" s="26">
        <v>30000</v>
      </c>
      <c r="D45" s="26" t="s">
        <v>1139</v>
      </c>
    </row>
    <row r="46" spans="1:4">
      <c r="A46" s="26">
        <v>3006</v>
      </c>
      <c r="B46" s="26" t="s">
        <v>154</v>
      </c>
      <c r="C46" s="26">
        <v>30000</v>
      </c>
      <c r="D46" s="26" t="s">
        <v>1139</v>
      </c>
    </row>
    <row r="47" spans="1:4">
      <c r="A47" s="26">
        <v>3007</v>
      </c>
      <c r="B47" s="26" t="s">
        <v>155</v>
      </c>
      <c r="C47" s="26">
        <v>30000</v>
      </c>
      <c r="D47" s="26" t="s">
        <v>1139</v>
      </c>
    </row>
    <row r="48" spans="1:4">
      <c r="A48" s="26">
        <v>3008</v>
      </c>
      <c r="B48" s="26" t="s">
        <v>156</v>
      </c>
      <c r="C48" s="26">
        <v>5000</v>
      </c>
      <c r="D48" s="26" t="s">
        <v>157</v>
      </c>
    </row>
    <row r="49" spans="1:4">
      <c r="A49" s="26">
        <v>3009</v>
      </c>
      <c r="B49" s="26" t="s">
        <v>158</v>
      </c>
      <c r="C49" s="26">
        <v>5000</v>
      </c>
      <c r="D49" s="26" t="s">
        <v>157</v>
      </c>
    </row>
    <row r="50" spans="1:4">
      <c r="A50" s="26">
        <v>3010</v>
      </c>
      <c r="B50" s="26" t="s">
        <v>159</v>
      </c>
      <c r="C50" s="26">
        <v>8000</v>
      </c>
      <c r="D50" s="26" t="s">
        <v>160</v>
      </c>
    </row>
    <row r="51" spans="1:4">
      <c r="A51" s="26">
        <v>3011</v>
      </c>
      <c r="B51" s="26" t="s">
        <v>161</v>
      </c>
      <c r="C51" s="26">
        <v>6000</v>
      </c>
      <c r="D51" s="26" t="s">
        <v>162</v>
      </c>
    </row>
    <row r="52" spans="1:4">
      <c r="A52" s="26">
        <v>3012</v>
      </c>
      <c r="B52" s="26" t="s">
        <v>163</v>
      </c>
      <c r="C52" s="26">
        <v>6000</v>
      </c>
      <c r="D52" s="26" t="s">
        <v>162</v>
      </c>
    </row>
    <row r="53" spans="1:4">
      <c r="A53" s="26">
        <v>3013</v>
      </c>
      <c r="B53" s="26" t="s">
        <v>164</v>
      </c>
      <c r="C53" s="26">
        <v>5000</v>
      </c>
      <c r="D53" s="26" t="s">
        <v>157</v>
      </c>
    </row>
    <row r="54" spans="1:4">
      <c r="A54" s="26">
        <v>3014</v>
      </c>
      <c r="B54" s="26" t="s">
        <v>165</v>
      </c>
      <c r="C54" s="26">
        <v>5000</v>
      </c>
      <c r="D54" s="26" t="s">
        <v>157</v>
      </c>
    </row>
    <row r="55" spans="1:4">
      <c r="A55" s="26">
        <v>3015</v>
      </c>
      <c r="B55" s="26" t="s">
        <v>166</v>
      </c>
      <c r="C55" s="26">
        <v>8000</v>
      </c>
      <c r="D55" s="26" t="s">
        <v>160</v>
      </c>
    </row>
    <row r="56" spans="1:4">
      <c r="A56" s="26">
        <v>3016</v>
      </c>
      <c r="B56" s="26" t="s">
        <v>167</v>
      </c>
      <c r="C56" s="26">
        <v>6000</v>
      </c>
      <c r="D56" s="26" t="s">
        <v>162</v>
      </c>
    </row>
    <row r="57" spans="1:4">
      <c r="A57" s="26">
        <v>3017</v>
      </c>
      <c r="B57" s="26" t="s">
        <v>168</v>
      </c>
      <c r="C57" s="26">
        <v>6000</v>
      </c>
      <c r="D57" s="26" t="s">
        <v>162</v>
      </c>
    </row>
    <row r="58" spans="1:4">
      <c r="A58" s="26">
        <v>3018</v>
      </c>
      <c r="B58" s="26" t="s">
        <v>169</v>
      </c>
      <c r="C58" s="85">
        <v>6000</v>
      </c>
      <c r="D58" s="85" t="s">
        <v>162</v>
      </c>
    </row>
    <row r="59" spans="1:4">
      <c r="A59" s="26">
        <v>3019</v>
      </c>
      <c r="B59" s="26" t="s">
        <v>170</v>
      </c>
      <c r="C59" s="85">
        <v>6000</v>
      </c>
      <c r="D59" s="85" t="s">
        <v>162</v>
      </c>
    </row>
    <row r="60" spans="1:4">
      <c r="A60" s="26">
        <v>3020</v>
      </c>
      <c r="B60" s="26" t="s">
        <v>171</v>
      </c>
      <c r="C60" s="85">
        <v>6000</v>
      </c>
      <c r="D60" s="85" t="s">
        <v>162</v>
      </c>
    </row>
    <row r="61" spans="1:4">
      <c r="A61" s="26">
        <v>3021</v>
      </c>
      <c r="B61" s="26" t="s">
        <v>172</v>
      </c>
      <c r="C61" s="85">
        <v>6000</v>
      </c>
      <c r="D61" s="85" t="s">
        <v>162</v>
      </c>
    </row>
    <row r="62" spans="1:4">
      <c r="A62" s="26">
        <v>3022</v>
      </c>
      <c r="B62" s="26" t="s">
        <v>173</v>
      </c>
      <c r="C62" s="85">
        <v>6000</v>
      </c>
      <c r="D62" s="85" t="s">
        <v>162</v>
      </c>
    </row>
    <row r="63" spans="1:4">
      <c r="A63" s="26">
        <v>3023</v>
      </c>
      <c r="B63" s="26" t="s">
        <v>174</v>
      </c>
      <c r="C63" s="85">
        <v>6000</v>
      </c>
      <c r="D63" s="85" t="s">
        <v>162</v>
      </c>
    </row>
    <row r="64" spans="1:4">
      <c r="A64" s="26">
        <v>3024</v>
      </c>
      <c r="B64" s="26" t="s">
        <v>175</v>
      </c>
      <c r="C64" s="85">
        <v>6000</v>
      </c>
      <c r="D64" s="85" t="s">
        <v>162</v>
      </c>
    </row>
    <row r="65" spans="1:4">
      <c r="A65" s="26">
        <v>3025</v>
      </c>
      <c r="B65" s="26" t="s">
        <v>176</v>
      </c>
      <c r="C65" s="85">
        <v>6000</v>
      </c>
      <c r="D65" s="85" t="s">
        <v>162</v>
      </c>
    </row>
    <row r="66" spans="1:4">
      <c r="A66" s="26">
        <v>4001</v>
      </c>
      <c r="B66" s="26" t="s">
        <v>177</v>
      </c>
      <c r="C66" s="26">
        <v>1</v>
      </c>
      <c r="D66" s="26" t="s">
        <v>178</v>
      </c>
    </row>
    <row r="67" spans="1:4">
      <c r="A67" s="26">
        <v>5001</v>
      </c>
      <c r="B67" s="26" t="s">
        <v>179</v>
      </c>
      <c r="C67" s="86">
        <v>100</v>
      </c>
    </row>
    <row r="68" spans="1:4">
      <c r="A68" s="26">
        <v>5002</v>
      </c>
      <c r="B68" s="26" t="s">
        <v>180</v>
      </c>
      <c r="C68" s="86">
        <v>20</v>
      </c>
    </row>
    <row r="69" spans="1:4">
      <c r="A69" s="26">
        <v>5003</v>
      </c>
      <c r="B69" s="26" t="s">
        <v>181</v>
      </c>
      <c r="C69" s="86">
        <v>5</v>
      </c>
    </row>
    <row r="70" spans="1:4">
      <c r="A70" s="26">
        <v>5004</v>
      </c>
      <c r="B70" s="26" t="s">
        <v>182</v>
      </c>
      <c r="C70" s="86">
        <v>25</v>
      </c>
    </row>
    <row r="71" spans="1:4">
      <c r="A71" s="26">
        <v>5005</v>
      </c>
      <c r="B71" s="26" t="s">
        <v>183</v>
      </c>
      <c r="C71" s="86">
        <v>2</v>
      </c>
      <c r="D71" s="26" t="s">
        <v>184</v>
      </c>
    </row>
    <row r="72" spans="1:4">
      <c r="A72" s="26">
        <v>5006</v>
      </c>
      <c r="B72" s="26" t="s">
        <v>43</v>
      </c>
      <c r="C72" s="26">
        <v>2000</v>
      </c>
      <c r="D72" s="26" t="s">
        <v>185</v>
      </c>
    </row>
    <row r="73" spans="1:4">
      <c r="A73" s="26">
        <v>5007</v>
      </c>
      <c r="B73" s="26" t="s">
        <v>186</v>
      </c>
      <c r="C73" s="26">
        <v>-8000</v>
      </c>
    </row>
    <row r="74" spans="1:4">
      <c r="A74" s="26">
        <v>5008</v>
      </c>
      <c r="B74" s="26" t="s">
        <v>187</v>
      </c>
      <c r="C74" s="26">
        <v>8000</v>
      </c>
    </row>
    <row r="75" spans="1:4">
      <c r="A75" s="26">
        <v>5009</v>
      </c>
      <c r="B75" s="26" t="s">
        <v>188</v>
      </c>
      <c r="C75" s="26">
        <v>-6000</v>
      </c>
    </row>
    <row r="76" spans="1:4">
      <c r="A76" s="26">
        <v>5010</v>
      </c>
      <c r="B76" s="26" t="s">
        <v>189</v>
      </c>
      <c r="C76" s="26">
        <v>1000000</v>
      </c>
    </row>
    <row r="77" spans="1:4">
      <c r="A77" s="26">
        <v>5011</v>
      </c>
      <c r="B77" s="26" t="s">
        <v>190</v>
      </c>
      <c r="C77" s="26">
        <v>0</v>
      </c>
    </row>
    <row r="78" spans="1:4">
      <c r="A78" s="26">
        <v>5012</v>
      </c>
      <c r="B78" s="26" t="s">
        <v>191</v>
      </c>
      <c r="C78" s="26">
        <v>10000</v>
      </c>
    </row>
    <row r="79" spans="1:4">
      <c r="A79" s="26">
        <v>5013</v>
      </c>
      <c r="B79" s="26" t="s">
        <v>192</v>
      </c>
      <c r="C79" s="26">
        <v>0</v>
      </c>
    </row>
    <row r="80" spans="1:4">
      <c r="A80" s="26">
        <v>5014</v>
      </c>
      <c r="B80" s="26" t="s">
        <v>193</v>
      </c>
      <c r="C80" s="26">
        <v>5000</v>
      </c>
    </row>
    <row r="81" spans="1:3">
      <c r="A81" s="26">
        <v>5015</v>
      </c>
      <c r="B81" s="26" t="s">
        <v>194</v>
      </c>
      <c r="C81" s="26">
        <v>13000</v>
      </c>
    </row>
    <row r="82" spans="1:3">
      <c r="A82" s="26">
        <v>5016</v>
      </c>
      <c r="B82" s="26" t="s">
        <v>195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72</v>
      </c>
      <c r="B2" s="39" t="s">
        <v>73</v>
      </c>
      <c r="C2" s="39" t="s">
        <v>73</v>
      </c>
      <c r="D2" s="39" t="s">
        <v>73</v>
      </c>
      <c r="E2" s="39" t="s">
        <v>73</v>
      </c>
      <c r="F2" s="39" t="s">
        <v>73</v>
      </c>
      <c r="G2" s="39" t="s">
        <v>72</v>
      </c>
      <c r="H2" s="60" t="s">
        <v>72</v>
      </c>
      <c r="I2" s="60" t="s">
        <v>72</v>
      </c>
      <c r="J2" s="60" t="s">
        <v>72</v>
      </c>
      <c r="K2" s="60" t="s">
        <v>72</v>
      </c>
      <c r="L2" s="60" t="s">
        <v>72</v>
      </c>
      <c r="M2" s="60" t="s">
        <v>72</v>
      </c>
      <c r="N2" s="60" t="s">
        <v>72</v>
      </c>
      <c r="O2" s="60" t="s">
        <v>72</v>
      </c>
      <c r="P2" s="60" t="s">
        <v>72</v>
      </c>
      <c r="Q2" s="65" t="s">
        <v>72</v>
      </c>
      <c r="R2" s="65" t="s">
        <v>72</v>
      </c>
      <c r="S2" s="65" t="s">
        <v>72</v>
      </c>
      <c r="T2" s="65" t="s">
        <v>72</v>
      </c>
      <c r="U2" s="65" t="s">
        <v>72</v>
      </c>
      <c r="V2" s="65" t="s">
        <v>72</v>
      </c>
      <c r="W2" s="65" t="s">
        <v>72</v>
      </c>
      <c r="X2" s="66" t="s">
        <v>72</v>
      </c>
      <c r="Y2" s="66" t="s">
        <v>72</v>
      </c>
      <c r="Z2" s="66" t="s">
        <v>72</v>
      </c>
      <c r="AA2" s="66" t="s">
        <v>72</v>
      </c>
      <c r="AB2" s="66" t="s">
        <v>72</v>
      </c>
      <c r="AC2" s="39" t="s">
        <v>73</v>
      </c>
      <c r="AD2" s="39" t="s">
        <v>73</v>
      </c>
      <c r="AE2" s="75" t="s">
        <v>72</v>
      </c>
      <c r="AF2" s="39" t="s">
        <v>72</v>
      </c>
      <c r="AG2" s="39" t="s">
        <v>72</v>
      </c>
      <c r="AH2" s="39" t="s">
        <v>72</v>
      </c>
      <c r="AI2" s="80" t="s">
        <v>72</v>
      </c>
    </row>
    <row r="3" spans="1:35" s="28" customFormat="1" ht="17.25">
      <c r="A3" s="42" t="s">
        <v>74</v>
      </c>
      <c r="B3" s="42" t="s">
        <v>77</v>
      </c>
      <c r="C3" s="42" t="s">
        <v>75</v>
      </c>
      <c r="D3" s="42" t="s">
        <v>196</v>
      </c>
      <c r="E3" s="42" t="s">
        <v>197</v>
      </c>
      <c r="F3" s="42" t="s">
        <v>198</v>
      </c>
      <c r="G3" s="42" t="s">
        <v>199</v>
      </c>
      <c r="H3" s="61" t="s">
        <v>200</v>
      </c>
      <c r="I3" s="61" t="s">
        <v>201</v>
      </c>
      <c r="J3" s="61" t="s">
        <v>202</v>
      </c>
      <c r="K3" s="61" t="s">
        <v>203</v>
      </c>
      <c r="L3" s="61" t="s">
        <v>204</v>
      </c>
      <c r="M3" s="61" t="s">
        <v>205</v>
      </c>
      <c r="N3" s="61" t="s">
        <v>206</v>
      </c>
      <c r="O3" s="61" t="s">
        <v>207</v>
      </c>
      <c r="P3" s="61" t="s">
        <v>208</v>
      </c>
      <c r="Q3" s="67" t="s">
        <v>209</v>
      </c>
      <c r="R3" s="67" t="s">
        <v>210</v>
      </c>
      <c r="S3" s="67" t="s">
        <v>211</v>
      </c>
      <c r="T3" s="67" t="s">
        <v>212</v>
      </c>
      <c r="U3" s="67" t="s">
        <v>213</v>
      </c>
      <c r="V3" s="67" t="s">
        <v>214</v>
      </c>
      <c r="W3" s="67" t="s">
        <v>215</v>
      </c>
      <c r="X3" s="68" t="s">
        <v>216</v>
      </c>
      <c r="Y3" s="68" t="s">
        <v>217</v>
      </c>
      <c r="Z3" s="68" t="s">
        <v>218</v>
      </c>
      <c r="AA3" s="68" t="s">
        <v>219</v>
      </c>
      <c r="AB3" s="68" t="s">
        <v>220</v>
      </c>
      <c r="AC3" s="42" t="s">
        <v>221</v>
      </c>
      <c r="AD3" s="43" t="s">
        <v>222</v>
      </c>
      <c r="AE3" s="76" t="s">
        <v>223</v>
      </c>
      <c r="AF3" s="42" t="s">
        <v>224</v>
      </c>
      <c r="AG3" s="42" t="s">
        <v>225</v>
      </c>
      <c r="AH3" s="42" t="s">
        <v>998</v>
      </c>
      <c r="AI3" s="80" t="s">
        <v>226</v>
      </c>
    </row>
    <row r="4" spans="1:35" s="28" customFormat="1" ht="17.25">
      <c r="A4" s="46" t="s">
        <v>78</v>
      </c>
      <c r="B4" s="46" t="s">
        <v>227</v>
      </c>
      <c r="C4" s="46" t="s">
        <v>78</v>
      </c>
      <c r="D4" s="46" t="s">
        <v>78</v>
      </c>
      <c r="E4" s="46" t="s">
        <v>78</v>
      </c>
      <c r="F4" s="46" t="s">
        <v>78</v>
      </c>
      <c r="G4" s="46" t="s">
        <v>79</v>
      </c>
      <c r="H4" s="62" t="s">
        <v>78</v>
      </c>
      <c r="I4" s="62" t="s">
        <v>78</v>
      </c>
      <c r="J4" s="62" t="s">
        <v>78</v>
      </c>
      <c r="K4" s="62" t="s">
        <v>78</v>
      </c>
      <c r="L4" s="62" t="s">
        <v>78</v>
      </c>
      <c r="M4" s="62" t="s">
        <v>78</v>
      </c>
      <c r="N4" s="62" t="s">
        <v>79</v>
      </c>
      <c r="O4" s="62" t="s">
        <v>79</v>
      </c>
      <c r="P4" s="62" t="s">
        <v>78</v>
      </c>
      <c r="Q4" s="69" t="s">
        <v>78</v>
      </c>
      <c r="R4" s="69" t="s">
        <v>78</v>
      </c>
      <c r="S4" s="69" t="s">
        <v>78</v>
      </c>
      <c r="T4" s="69" t="s">
        <v>78</v>
      </c>
      <c r="U4" s="69" t="s">
        <v>78</v>
      </c>
      <c r="V4" s="69" t="s">
        <v>78</v>
      </c>
      <c r="W4" s="69" t="s">
        <v>78</v>
      </c>
      <c r="X4" s="70" t="s">
        <v>78</v>
      </c>
      <c r="Y4" s="70" t="s">
        <v>78</v>
      </c>
      <c r="Z4" s="70" t="s">
        <v>78</v>
      </c>
      <c r="AA4" s="70" t="s">
        <v>78</v>
      </c>
      <c r="AB4" s="70" t="s">
        <v>78</v>
      </c>
      <c r="AC4" s="46" t="s">
        <v>79</v>
      </c>
      <c r="AD4" s="47" t="s">
        <v>79</v>
      </c>
      <c r="AE4" s="77" t="s">
        <v>228</v>
      </c>
      <c r="AF4" s="46" t="s">
        <v>79</v>
      </c>
      <c r="AG4" s="46" t="s">
        <v>78</v>
      </c>
      <c r="AH4" s="46" t="s">
        <v>78</v>
      </c>
      <c r="AI4" s="80" t="s">
        <v>78</v>
      </c>
    </row>
    <row r="5" spans="1:35" s="28" customFormat="1" ht="17.25">
      <c r="A5" s="49" t="s">
        <v>11</v>
      </c>
      <c r="B5" s="49" t="s">
        <v>229</v>
      </c>
      <c r="C5" s="49" t="s">
        <v>80</v>
      </c>
      <c r="D5" s="49" t="s">
        <v>2</v>
      </c>
      <c r="E5" s="49" t="s">
        <v>230</v>
      </c>
      <c r="F5" s="49" t="s">
        <v>231</v>
      </c>
      <c r="G5" s="49" t="s">
        <v>232</v>
      </c>
      <c r="H5" s="63" t="s">
        <v>233</v>
      </c>
      <c r="I5" s="63" t="s">
        <v>47</v>
      </c>
      <c r="J5" s="63" t="s">
        <v>234</v>
      </c>
      <c r="K5" s="63" t="s">
        <v>50</v>
      </c>
      <c r="L5" s="63" t="s">
        <v>235</v>
      </c>
      <c r="M5" s="63" t="s">
        <v>236</v>
      </c>
      <c r="N5" s="63" t="s">
        <v>237</v>
      </c>
      <c r="O5" s="63" t="s">
        <v>238</v>
      </c>
      <c r="P5" s="63" t="s">
        <v>239</v>
      </c>
      <c r="Q5" s="71" t="s">
        <v>240</v>
      </c>
      <c r="R5" s="71" t="s">
        <v>241</v>
      </c>
      <c r="S5" s="71" t="s">
        <v>242</v>
      </c>
      <c r="T5" s="71" t="s">
        <v>243</v>
      </c>
      <c r="U5" s="71" t="s">
        <v>244</v>
      </c>
      <c r="V5" s="71" t="s">
        <v>245</v>
      </c>
      <c r="W5" s="71" t="s">
        <v>246</v>
      </c>
      <c r="X5" s="72" t="s">
        <v>247</v>
      </c>
      <c r="Y5" s="72" t="s">
        <v>248</v>
      </c>
      <c r="Z5" s="72" t="s">
        <v>249</v>
      </c>
      <c r="AA5" s="72" t="s">
        <v>250</v>
      </c>
      <c r="AB5" s="72" t="s">
        <v>251</v>
      </c>
      <c r="AC5" s="49" t="s">
        <v>252</v>
      </c>
      <c r="AD5" s="50" t="s">
        <v>253</v>
      </c>
      <c r="AE5" s="78" t="s">
        <v>254</v>
      </c>
      <c r="AF5" s="49" t="s">
        <v>255</v>
      </c>
      <c r="AG5" s="49" t="s">
        <v>256</v>
      </c>
      <c r="AH5" s="49" t="s">
        <v>999</v>
      </c>
      <c r="AI5" s="80" t="s">
        <v>257</v>
      </c>
    </row>
    <row r="6" spans="1:35">
      <c r="A6" s="30">
        <v>13001</v>
      </c>
      <c r="B6" s="52" t="s">
        <v>258</v>
      </c>
      <c r="C6" s="30" t="s">
        <v>259</v>
      </c>
      <c r="D6" s="30" t="s">
        <v>260</v>
      </c>
      <c r="E6" s="30" t="s">
        <v>261</v>
      </c>
      <c r="F6" s="30" t="s">
        <v>262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1000</v>
      </c>
      <c r="AD6" s="30" t="s">
        <v>263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264</v>
      </c>
      <c r="C7" s="30" t="s">
        <v>265</v>
      </c>
      <c r="D7" s="30" t="s">
        <v>266</v>
      </c>
      <c r="E7" s="30" t="s">
        <v>267</v>
      </c>
      <c r="F7" s="30" t="s">
        <v>268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1001</v>
      </c>
      <c r="AD7" s="30" t="s">
        <v>269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270</v>
      </c>
      <c r="C8" s="30" t="s">
        <v>271</v>
      </c>
      <c r="D8" s="30" t="s">
        <v>272</v>
      </c>
      <c r="E8" s="30" t="s">
        <v>273</v>
      </c>
      <c r="F8" s="30" t="s">
        <v>274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1002</v>
      </c>
      <c r="AD8" s="30" t="s">
        <v>275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276</v>
      </c>
      <c r="C9" s="30" t="s">
        <v>277</v>
      </c>
      <c r="D9" s="30" t="s">
        <v>278</v>
      </c>
      <c r="E9" s="30" t="s">
        <v>279</v>
      </c>
      <c r="F9" s="30" t="s">
        <v>280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1003</v>
      </c>
      <c r="AD9" s="30" t="s">
        <v>281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282</v>
      </c>
      <c r="C10" s="30" t="s">
        <v>283</v>
      </c>
      <c r="D10" s="30" t="s">
        <v>284</v>
      </c>
      <c r="E10" s="30" t="s">
        <v>285</v>
      </c>
      <c r="F10" s="30" t="s">
        <v>286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1004</v>
      </c>
      <c r="AD10" s="30" t="s">
        <v>287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288</v>
      </c>
      <c r="C11" s="30" t="s">
        <v>289</v>
      </c>
      <c r="D11" s="30" t="s">
        <v>290</v>
      </c>
      <c r="E11" s="30" t="s">
        <v>291</v>
      </c>
      <c r="F11" s="30" t="s">
        <v>292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1005</v>
      </c>
      <c r="AD11" s="30" t="s">
        <v>293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294</v>
      </c>
      <c r="C13" s="30" t="s">
        <v>295</v>
      </c>
      <c r="D13" s="30" t="s">
        <v>296</v>
      </c>
      <c r="E13" s="30" t="s">
        <v>297</v>
      </c>
      <c r="F13" s="30" t="s">
        <v>298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1006</v>
      </c>
      <c r="AD13" s="30" t="s">
        <v>299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300</v>
      </c>
      <c r="C14" s="30" t="s">
        <v>301</v>
      </c>
      <c r="D14" s="30" t="s">
        <v>302</v>
      </c>
      <c r="E14" s="30" t="s">
        <v>303</v>
      </c>
      <c r="F14" s="30" t="s">
        <v>304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1007</v>
      </c>
      <c r="AD14" s="30" t="s">
        <v>305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306</v>
      </c>
      <c r="C15" s="30" t="s">
        <v>307</v>
      </c>
      <c r="D15" s="30" t="s">
        <v>308</v>
      </c>
      <c r="E15" s="30" t="s">
        <v>309</v>
      </c>
      <c r="F15" s="30" t="s">
        <v>310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1008</v>
      </c>
      <c r="AD15" s="30" t="s">
        <v>311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312</v>
      </c>
      <c r="C16" s="30" t="s">
        <v>313</v>
      </c>
      <c r="D16" s="30" t="s">
        <v>314</v>
      </c>
      <c r="E16" s="30" t="s">
        <v>315</v>
      </c>
      <c r="F16" s="30" t="s">
        <v>316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1009</v>
      </c>
      <c r="AD16" s="30" t="s">
        <v>317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318</v>
      </c>
      <c r="C17" s="30" t="s">
        <v>319</v>
      </c>
      <c r="D17" s="30" t="s">
        <v>320</v>
      </c>
      <c r="E17" s="30" t="s">
        <v>321</v>
      </c>
      <c r="F17" s="30" t="s">
        <v>322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1010</v>
      </c>
      <c r="AD17" s="30" t="s">
        <v>323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324</v>
      </c>
      <c r="C18" s="30" t="s">
        <v>325</v>
      </c>
      <c r="D18" s="30" t="s">
        <v>326</v>
      </c>
      <c r="E18" s="30" t="s">
        <v>327</v>
      </c>
      <c r="F18" s="30" t="s">
        <v>328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1011</v>
      </c>
      <c r="AD18" s="30" t="s">
        <v>329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330</v>
      </c>
      <c r="C20" s="30" t="s">
        <v>331</v>
      </c>
      <c r="D20" s="30" t="s">
        <v>332</v>
      </c>
      <c r="E20" s="30" t="s">
        <v>333</v>
      </c>
      <c r="F20" s="30" t="s">
        <v>334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1012</v>
      </c>
      <c r="AD20" s="30" t="s">
        <v>335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336</v>
      </c>
      <c r="C21" s="30" t="s">
        <v>337</v>
      </c>
      <c r="D21" s="30" t="s">
        <v>338</v>
      </c>
      <c r="E21" s="30" t="s">
        <v>339</v>
      </c>
      <c r="F21" s="30" t="s">
        <v>340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1013</v>
      </c>
      <c r="AD21" s="30" t="s">
        <v>341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342</v>
      </c>
      <c r="C22" s="30" t="s">
        <v>343</v>
      </c>
      <c r="D22" s="30" t="s">
        <v>344</v>
      </c>
      <c r="E22" s="30" t="s">
        <v>345</v>
      </c>
      <c r="F22" s="30" t="s">
        <v>346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1014</v>
      </c>
      <c r="AD22" s="30" t="s">
        <v>347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348</v>
      </c>
      <c r="C23" s="30" t="s">
        <v>349</v>
      </c>
      <c r="D23" s="30" t="s">
        <v>350</v>
      </c>
      <c r="E23" s="30" t="s">
        <v>351</v>
      </c>
      <c r="F23" s="30" t="s">
        <v>352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1015</v>
      </c>
      <c r="AD23" s="30" t="s">
        <v>353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354</v>
      </c>
      <c r="C24" s="30" t="s">
        <v>355</v>
      </c>
      <c r="D24" s="30" t="s">
        <v>356</v>
      </c>
      <c r="E24" s="30" t="s">
        <v>357</v>
      </c>
      <c r="F24" s="30" t="s">
        <v>358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1016</v>
      </c>
      <c r="AD24" s="30" t="s">
        <v>359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360</v>
      </c>
      <c r="C25" s="30" t="s">
        <v>361</v>
      </c>
      <c r="D25" s="30" t="s">
        <v>362</v>
      </c>
      <c r="E25" s="30" t="s">
        <v>363</v>
      </c>
      <c r="F25" s="30" t="s">
        <v>364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1017</v>
      </c>
      <c r="AD25" s="30" t="s">
        <v>365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1074</v>
      </c>
      <c r="C27" s="30" t="s">
        <v>366</v>
      </c>
      <c r="D27" s="30" t="s">
        <v>367</v>
      </c>
      <c r="E27" s="30" t="s">
        <v>368</v>
      </c>
      <c r="F27" s="30" t="s">
        <v>369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1018</v>
      </c>
      <c r="AD27" s="30" t="s">
        <v>370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371</v>
      </c>
      <c r="C28" s="30" t="s">
        <v>372</v>
      </c>
      <c r="D28" s="30" t="s">
        <v>373</v>
      </c>
      <c r="E28" s="30" t="s">
        <v>374</v>
      </c>
      <c r="F28" s="30" t="s">
        <v>375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1019</v>
      </c>
      <c r="AD28" s="30" t="s">
        <v>376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377</v>
      </c>
      <c r="C29" s="30" t="s">
        <v>378</v>
      </c>
      <c r="D29" s="30" t="s">
        <v>379</v>
      </c>
      <c r="E29" s="30" t="s">
        <v>380</v>
      </c>
      <c r="F29" s="30" t="s">
        <v>381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1020</v>
      </c>
      <c r="AD29" s="30" t="s">
        <v>382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383</v>
      </c>
      <c r="C30" s="30" t="s">
        <v>384</v>
      </c>
      <c r="D30" s="30" t="s">
        <v>385</v>
      </c>
      <c r="E30" s="30" t="s">
        <v>386</v>
      </c>
      <c r="F30" s="30" t="s">
        <v>387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1021</v>
      </c>
      <c r="AD30" s="30" t="s">
        <v>388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389</v>
      </c>
      <c r="C31" s="30" t="s">
        <v>390</v>
      </c>
      <c r="D31" s="30" t="s">
        <v>391</v>
      </c>
      <c r="E31" s="30" t="s">
        <v>392</v>
      </c>
      <c r="F31" s="30" t="s">
        <v>393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1009</v>
      </c>
      <c r="AD31" s="30" t="s">
        <v>394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395</v>
      </c>
      <c r="C32" s="30" t="s">
        <v>396</v>
      </c>
      <c r="D32" s="30" t="s">
        <v>397</v>
      </c>
      <c r="E32" s="30" t="s">
        <v>398</v>
      </c>
      <c r="F32" s="30" t="s">
        <v>399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1022</v>
      </c>
      <c r="AD32" s="30" t="s">
        <v>400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401</v>
      </c>
      <c r="C34" s="30" t="s">
        <v>402</v>
      </c>
      <c r="D34" s="30" t="s">
        <v>403</v>
      </c>
      <c r="E34" s="30" t="s">
        <v>404</v>
      </c>
      <c r="F34" s="30" t="s">
        <v>405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1005</v>
      </c>
      <c r="AD34" s="30" t="s">
        <v>406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407</v>
      </c>
      <c r="C35" s="30" t="s">
        <v>408</v>
      </c>
      <c r="D35" s="30" t="s">
        <v>409</v>
      </c>
      <c r="E35" s="30" t="s">
        <v>410</v>
      </c>
      <c r="F35" s="30" t="s">
        <v>411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1002</v>
      </c>
      <c r="AD35" s="30" t="s">
        <v>412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413</v>
      </c>
      <c r="C36" s="30" t="s">
        <v>414</v>
      </c>
      <c r="D36" s="30" t="s">
        <v>415</v>
      </c>
      <c r="E36" s="30" t="s">
        <v>416</v>
      </c>
      <c r="F36" s="30" t="s">
        <v>417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1023</v>
      </c>
      <c r="AD36" s="30" t="s">
        <v>418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419</v>
      </c>
      <c r="C37" s="30" t="s">
        <v>420</v>
      </c>
      <c r="D37" s="30" t="s">
        <v>421</v>
      </c>
      <c r="E37" s="30" t="s">
        <v>422</v>
      </c>
      <c r="F37" s="30" t="s">
        <v>423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1024</v>
      </c>
      <c r="AD37" s="30" t="s">
        <v>424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425</v>
      </c>
      <c r="C38" s="30" t="s">
        <v>426</v>
      </c>
      <c r="D38" s="30" t="s">
        <v>427</v>
      </c>
      <c r="E38" s="30" t="s">
        <v>428</v>
      </c>
      <c r="F38" s="30" t="s">
        <v>429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1025</v>
      </c>
      <c r="AD38" s="30" t="s">
        <v>430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431</v>
      </c>
      <c r="C39" s="30" t="s">
        <v>432</v>
      </c>
      <c r="D39" s="30" t="s">
        <v>433</v>
      </c>
      <c r="E39" s="30" t="s">
        <v>434</v>
      </c>
      <c r="F39" s="30" t="s">
        <v>435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1026</v>
      </c>
      <c r="AD39" s="30" t="s">
        <v>436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1124</v>
      </c>
      <c r="C41" s="30" t="s">
        <v>437</v>
      </c>
      <c r="D41" s="30" t="s">
        <v>438</v>
      </c>
      <c r="E41" s="30" t="s">
        <v>439</v>
      </c>
      <c r="F41" s="30" t="s">
        <v>440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441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442</v>
      </c>
      <c r="C42" s="30" t="s">
        <v>443</v>
      </c>
      <c r="D42" s="30" t="s">
        <v>444</v>
      </c>
      <c r="E42" s="30" t="s">
        <v>445</v>
      </c>
      <c r="F42" s="30" t="s">
        <v>446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447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448</v>
      </c>
      <c r="C43" s="30" t="s">
        <v>449</v>
      </c>
      <c r="D43" s="30" t="s">
        <v>450</v>
      </c>
      <c r="E43" s="30" t="s">
        <v>451</v>
      </c>
      <c r="F43" s="30" t="s">
        <v>452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453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454</v>
      </c>
      <c r="C44" s="30" t="s">
        <v>455</v>
      </c>
      <c r="D44" s="30" t="s">
        <v>456</v>
      </c>
      <c r="E44" s="30" t="s">
        <v>457</v>
      </c>
      <c r="F44" s="30" t="s">
        <v>458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459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460</v>
      </c>
      <c r="C45" s="30" t="s">
        <v>461</v>
      </c>
      <c r="D45" s="30" t="s">
        <v>462</v>
      </c>
      <c r="E45" s="30" t="s">
        <v>463</v>
      </c>
      <c r="F45" s="30" t="s">
        <v>464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465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466</v>
      </c>
      <c r="C46" s="30" t="s">
        <v>467</v>
      </c>
      <c r="D46" s="30" t="s">
        <v>468</v>
      </c>
      <c r="E46" s="30" t="s">
        <v>469</v>
      </c>
      <c r="F46" s="30" t="s">
        <v>470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471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472</v>
      </c>
      <c r="C47" s="30" t="s">
        <v>473</v>
      </c>
      <c r="D47" s="30" t="s">
        <v>474</v>
      </c>
      <c r="E47" s="30" t="s">
        <v>475</v>
      </c>
      <c r="F47" s="30" t="s">
        <v>476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477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478</v>
      </c>
      <c r="C48" s="30" t="s">
        <v>479</v>
      </c>
      <c r="D48" s="30" t="s">
        <v>480</v>
      </c>
      <c r="E48" s="30" t="s">
        <v>481</v>
      </c>
      <c r="F48" s="30" t="s">
        <v>482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483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484</v>
      </c>
      <c r="C49" s="30" t="s">
        <v>485</v>
      </c>
      <c r="D49" s="30" t="s">
        <v>486</v>
      </c>
      <c r="E49" s="30" t="s">
        <v>487</v>
      </c>
      <c r="F49" s="30" t="s">
        <v>488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489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490</v>
      </c>
      <c r="C50" s="30" t="s">
        <v>491</v>
      </c>
      <c r="D50" s="30" t="s">
        <v>492</v>
      </c>
      <c r="E50" s="30" t="s">
        <v>493</v>
      </c>
      <c r="F50" s="30" t="s">
        <v>494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495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496</v>
      </c>
      <c r="C52" s="30" t="s">
        <v>497</v>
      </c>
      <c r="D52" s="30" t="s">
        <v>498</v>
      </c>
      <c r="E52" s="30" t="s">
        <v>499</v>
      </c>
      <c r="F52" s="30" t="s">
        <v>500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501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502</v>
      </c>
      <c r="C53" s="30" t="s">
        <v>503</v>
      </c>
      <c r="D53" s="30" t="s">
        <v>504</v>
      </c>
      <c r="E53" s="30" t="s">
        <v>505</v>
      </c>
      <c r="F53" s="30" t="s">
        <v>506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507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508</v>
      </c>
      <c r="C54" s="30" t="s">
        <v>509</v>
      </c>
      <c r="D54" s="30" t="s">
        <v>510</v>
      </c>
      <c r="E54" s="30" t="s">
        <v>511</v>
      </c>
      <c r="F54" s="30" t="s">
        <v>512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513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1125</v>
      </c>
      <c r="C55" s="30" t="s">
        <v>514</v>
      </c>
      <c r="D55" s="30" t="s">
        <v>515</v>
      </c>
      <c r="E55" s="30" t="s">
        <v>516</v>
      </c>
      <c r="F55" s="30" t="s">
        <v>517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518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519</v>
      </c>
      <c r="C56" s="30" t="s">
        <v>520</v>
      </c>
      <c r="D56" s="30" t="s">
        <v>521</v>
      </c>
      <c r="E56" s="30" t="s">
        <v>522</v>
      </c>
      <c r="F56" s="30" t="s">
        <v>523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524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525</v>
      </c>
      <c r="C57" s="30" t="s">
        <v>526</v>
      </c>
      <c r="D57" s="30" t="s">
        <v>527</v>
      </c>
      <c r="E57" s="30" t="s">
        <v>528</v>
      </c>
      <c r="F57" s="30" t="s">
        <v>529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530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531</v>
      </c>
      <c r="C58" s="30" t="s">
        <v>532</v>
      </c>
      <c r="D58" s="30" t="s">
        <v>533</v>
      </c>
      <c r="E58" s="30" t="s">
        <v>534</v>
      </c>
      <c r="F58" s="30" t="s">
        <v>535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536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537</v>
      </c>
      <c r="C59" s="30" t="s">
        <v>538</v>
      </c>
      <c r="D59" s="30" t="s">
        <v>539</v>
      </c>
      <c r="E59" s="30" t="s">
        <v>540</v>
      </c>
      <c r="F59" s="30" t="s">
        <v>541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542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543</v>
      </c>
      <c r="C60" s="30" t="s">
        <v>544</v>
      </c>
      <c r="D60" s="30" t="s">
        <v>545</v>
      </c>
      <c r="E60" s="30" t="s">
        <v>546</v>
      </c>
      <c r="F60" s="30" t="s">
        <v>547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548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549</v>
      </c>
      <c r="C61" s="30" t="s">
        <v>550</v>
      </c>
      <c r="D61" s="30" t="s">
        <v>551</v>
      </c>
      <c r="E61" s="30" t="s">
        <v>552</v>
      </c>
      <c r="F61" s="30" t="s">
        <v>553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554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555</v>
      </c>
      <c r="C62" s="30" t="s">
        <v>556</v>
      </c>
      <c r="D62" s="30" t="s">
        <v>557</v>
      </c>
      <c r="E62" s="30" t="s">
        <v>558</v>
      </c>
      <c r="F62" s="30" t="s">
        <v>559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560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561</v>
      </c>
      <c r="C63" s="30" t="s">
        <v>562</v>
      </c>
      <c r="D63" s="30" t="s">
        <v>563</v>
      </c>
      <c r="E63" s="30" t="s">
        <v>564</v>
      </c>
      <c r="F63" s="30" t="s">
        <v>565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566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567</v>
      </c>
      <c r="C64" s="30" t="s">
        <v>568</v>
      </c>
      <c r="D64" s="30" t="s">
        <v>569</v>
      </c>
      <c r="E64" s="30" t="s">
        <v>570</v>
      </c>
      <c r="F64" s="30" t="s">
        <v>571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572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573</v>
      </c>
      <c r="C65" s="30" t="s">
        <v>574</v>
      </c>
      <c r="D65" s="30" t="s">
        <v>575</v>
      </c>
      <c r="E65" s="30" t="s">
        <v>576</v>
      </c>
      <c r="F65" s="30" t="s">
        <v>577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578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579</v>
      </c>
      <c r="C66" s="30" t="s">
        <v>580</v>
      </c>
      <c r="D66" s="30" t="s">
        <v>581</v>
      </c>
      <c r="E66" s="30" t="s">
        <v>582</v>
      </c>
      <c r="F66" s="30" t="s">
        <v>583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584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585</v>
      </c>
      <c r="C68" s="30" t="s">
        <v>586</v>
      </c>
      <c r="E68" s="30" t="s">
        <v>587</v>
      </c>
      <c r="F68" s="30" t="s">
        <v>588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589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590</v>
      </c>
      <c r="C69" s="30" t="s">
        <v>591</v>
      </c>
      <c r="E69" s="30" t="s">
        <v>592</v>
      </c>
      <c r="F69" s="30" t="s">
        <v>593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594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595</v>
      </c>
      <c r="C70" s="30" t="s">
        <v>596</v>
      </c>
      <c r="E70" s="30" t="s">
        <v>597</v>
      </c>
      <c r="F70" s="30" t="s">
        <v>598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599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600</v>
      </c>
      <c r="C71" s="30" t="s">
        <v>601</v>
      </c>
      <c r="E71" s="30" t="s">
        <v>602</v>
      </c>
      <c r="F71" s="30" t="s">
        <v>603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604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605</v>
      </c>
      <c r="C72" s="30" t="s">
        <v>606</v>
      </c>
      <c r="E72" s="30" t="s">
        <v>607</v>
      </c>
      <c r="F72" s="30" t="s">
        <v>608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609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1126</v>
      </c>
      <c r="C73" s="30" t="s">
        <v>610</v>
      </c>
      <c r="E73" s="30" t="s">
        <v>611</v>
      </c>
      <c r="F73" s="30" t="s">
        <v>612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613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614</v>
      </c>
      <c r="C74" s="30" t="s">
        <v>615</v>
      </c>
      <c r="E74" s="30" t="s">
        <v>616</v>
      </c>
      <c r="F74" s="30" t="s">
        <v>617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618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619</v>
      </c>
      <c r="C75" s="30" t="s">
        <v>620</v>
      </c>
      <c r="E75" s="30" t="s">
        <v>621</v>
      </c>
      <c r="F75" s="30" t="s">
        <v>622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623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624</v>
      </c>
      <c r="C76" s="30" t="s">
        <v>625</v>
      </c>
      <c r="E76" s="30" t="s">
        <v>626</v>
      </c>
      <c r="F76" s="30" t="s">
        <v>627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628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629</v>
      </c>
      <c r="C77" s="30" t="s">
        <v>630</v>
      </c>
      <c r="E77" s="30" t="s">
        <v>631</v>
      </c>
      <c r="F77" s="30" t="s">
        <v>632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633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634</v>
      </c>
      <c r="C78" s="30" t="s">
        <v>635</v>
      </c>
      <c r="E78" s="30" t="s">
        <v>636</v>
      </c>
      <c r="F78" s="30" t="s">
        <v>637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638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639</v>
      </c>
    </row>
    <row r="80" spans="1:35">
      <c r="A80" s="30">
        <v>15005</v>
      </c>
      <c r="B80" s="30" t="s">
        <v>1027</v>
      </c>
      <c r="C80" s="30" t="s">
        <v>1028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1029</v>
      </c>
      <c r="C81" s="33" t="s">
        <v>1030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1031</v>
      </c>
      <c r="C82" s="30" t="s">
        <v>1032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1033</v>
      </c>
      <c r="C83" s="30" t="s">
        <v>1034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1035</v>
      </c>
      <c r="C84" s="30" t="s">
        <v>1036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1037</v>
      </c>
      <c r="C85" s="30" t="s">
        <v>1038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1039</v>
      </c>
      <c r="C86" s="30" t="s">
        <v>1040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1041</v>
      </c>
      <c r="C87" s="30" t="s">
        <v>1042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1043</v>
      </c>
      <c r="C88" s="30" t="s">
        <v>1044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1045</v>
      </c>
      <c r="C89" s="30" t="s">
        <v>1046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1047</v>
      </c>
      <c r="C90" s="30" t="s">
        <v>1048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1203</v>
      </c>
      <c r="C92" s="30" t="s">
        <v>568</v>
      </c>
      <c r="D92" s="30" t="s">
        <v>569</v>
      </c>
      <c r="F92" s="30" t="s">
        <v>571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640</v>
      </c>
      <c r="C93" s="30" t="s">
        <v>426</v>
      </c>
      <c r="D93" s="30" t="s">
        <v>427</v>
      </c>
      <c r="F93" s="30" t="s">
        <v>429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1204</v>
      </c>
      <c r="C94" s="30" t="s">
        <v>615</v>
      </c>
      <c r="F94" s="30" t="s">
        <v>617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1205</v>
      </c>
      <c r="C95" s="30" t="s">
        <v>1206</v>
      </c>
      <c r="F95" s="30" t="s">
        <v>1207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1208</v>
      </c>
      <c r="C96" s="30" t="s">
        <v>1206</v>
      </c>
      <c r="F96" s="30" t="s">
        <v>1207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1209</v>
      </c>
      <c r="C98" s="30" t="s">
        <v>1210</v>
      </c>
      <c r="F98" s="30" t="s">
        <v>1211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1212</v>
      </c>
      <c r="C99" s="30" t="s">
        <v>1213</v>
      </c>
      <c r="F99" s="30" t="s">
        <v>1214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1215</v>
      </c>
      <c r="C100" s="30" t="s">
        <v>1216</v>
      </c>
      <c r="F100" s="30" t="s">
        <v>1217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1218</v>
      </c>
      <c r="C101" s="30" t="s">
        <v>1219</v>
      </c>
      <c r="F101" s="30" t="s">
        <v>1220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1221</v>
      </c>
      <c r="C102" s="30" t="s">
        <v>1222</v>
      </c>
      <c r="F102" s="30" t="s">
        <v>1223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1224</v>
      </c>
      <c r="C103" s="30" t="s">
        <v>1225</v>
      </c>
      <c r="F103" s="30" t="s">
        <v>1226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1227</v>
      </c>
      <c r="C104" s="30" t="s">
        <v>1228</v>
      </c>
      <c r="F104" s="30" t="s">
        <v>1229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1230</v>
      </c>
      <c r="C105" s="30" t="s">
        <v>1231</v>
      </c>
      <c r="F105" s="30" t="s">
        <v>1232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642</v>
      </c>
      <c r="C107" s="30" t="s">
        <v>643</v>
      </c>
      <c r="F107" s="30" t="s">
        <v>644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1050</v>
      </c>
      <c r="C108" s="30" t="s">
        <v>1051</v>
      </c>
      <c r="F108" s="30" t="s">
        <v>1052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1053</v>
      </c>
      <c r="C110" s="30" t="s">
        <v>1054</v>
      </c>
      <c r="F110" s="30" t="s">
        <v>1055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1056</v>
      </c>
      <c r="C111" s="30" t="s">
        <v>1057</v>
      </c>
      <c r="F111" s="30" t="s">
        <v>1058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1059</v>
      </c>
      <c r="C112" s="30" t="s">
        <v>1060</v>
      </c>
      <c r="F112" s="30" t="s">
        <v>1061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1062</v>
      </c>
      <c r="C113" s="30" t="s">
        <v>1063</v>
      </c>
      <c r="F113" s="30" t="s">
        <v>1064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1065</v>
      </c>
      <c r="C114" s="30" t="s">
        <v>1066</v>
      </c>
      <c r="F114" s="30" t="s">
        <v>1067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1068</v>
      </c>
      <c r="C115" s="30" t="s">
        <v>1069</v>
      </c>
      <c r="F115" s="30" t="s">
        <v>1070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1071</v>
      </c>
      <c r="C116" s="30" t="s">
        <v>1072</v>
      </c>
      <c r="F116" s="30" t="s">
        <v>1073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645</v>
      </c>
      <c r="E1" s="37"/>
    </row>
    <row r="2" spans="1:34" s="28" customFormat="1" ht="17.25">
      <c r="A2" s="38" t="s">
        <v>72</v>
      </c>
      <c r="B2" s="39" t="s">
        <v>73</v>
      </c>
      <c r="C2" s="39" t="s">
        <v>72</v>
      </c>
      <c r="D2" s="39" t="s">
        <v>72</v>
      </c>
      <c r="E2" s="39" t="s">
        <v>72</v>
      </c>
      <c r="F2" s="40" t="s">
        <v>72</v>
      </c>
      <c r="G2" s="40" t="s">
        <v>72</v>
      </c>
      <c r="H2" s="40" t="s">
        <v>72</v>
      </c>
      <c r="I2" s="40" t="s">
        <v>72</v>
      </c>
      <c r="J2" s="40" t="s">
        <v>72</v>
      </c>
      <c r="K2" s="40" t="s">
        <v>72</v>
      </c>
      <c r="L2" s="39" t="s">
        <v>72</v>
      </c>
      <c r="M2" s="39" t="s">
        <v>72</v>
      </c>
      <c r="N2" s="39" t="s">
        <v>72</v>
      </c>
      <c r="O2" s="39" t="s">
        <v>72</v>
      </c>
      <c r="P2" s="39" t="s">
        <v>72</v>
      </c>
      <c r="Q2" s="39" t="s">
        <v>72</v>
      </c>
      <c r="R2" s="39" t="s">
        <v>72</v>
      </c>
      <c r="S2" s="39" t="s">
        <v>72</v>
      </c>
      <c r="T2" s="39" t="s">
        <v>72</v>
      </c>
      <c r="U2" s="39" t="s">
        <v>72</v>
      </c>
      <c r="V2" s="39" t="s">
        <v>72</v>
      </c>
      <c r="W2" s="39" t="s">
        <v>72</v>
      </c>
      <c r="X2" s="39" t="s">
        <v>72</v>
      </c>
      <c r="Y2" s="39" t="s">
        <v>72</v>
      </c>
      <c r="Z2" s="39" t="s">
        <v>72</v>
      </c>
      <c r="AA2" s="39" t="s">
        <v>72</v>
      </c>
      <c r="AB2" s="39" t="s">
        <v>72</v>
      </c>
      <c r="AC2" s="39" t="s">
        <v>72</v>
      </c>
      <c r="AD2" s="39" t="s">
        <v>72</v>
      </c>
      <c r="AE2" s="39" t="s">
        <v>72</v>
      </c>
      <c r="AF2" s="39" t="s">
        <v>72</v>
      </c>
    </row>
    <row r="3" spans="1:34" s="28" customFormat="1" ht="17.25">
      <c r="A3" s="41" t="s">
        <v>646</v>
      </c>
      <c r="B3" s="42" t="s">
        <v>75</v>
      </c>
      <c r="C3" s="42" t="s">
        <v>647</v>
      </c>
      <c r="D3" s="42" t="s">
        <v>7</v>
      </c>
      <c r="E3" s="43" t="s">
        <v>13</v>
      </c>
      <c r="F3" s="44" t="s">
        <v>648</v>
      </c>
      <c r="G3" s="44" t="s">
        <v>649</v>
      </c>
      <c r="H3" s="44" t="s">
        <v>650</v>
      </c>
      <c r="I3" s="44" t="s">
        <v>651</v>
      </c>
      <c r="J3" s="44" t="s">
        <v>652</v>
      </c>
      <c r="K3" s="44" t="s">
        <v>653</v>
      </c>
      <c r="L3" s="42" t="s">
        <v>654</v>
      </c>
      <c r="M3" s="42" t="s">
        <v>655</v>
      </c>
      <c r="N3" s="42" t="s">
        <v>656</v>
      </c>
      <c r="O3" s="42" t="s">
        <v>657</v>
      </c>
      <c r="P3" s="42" t="s">
        <v>658</v>
      </c>
      <c r="Q3" s="42" t="s">
        <v>659</v>
      </c>
      <c r="R3" s="42" t="s">
        <v>660</v>
      </c>
      <c r="S3" s="42" t="s">
        <v>661</v>
      </c>
      <c r="T3" s="42" t="s">
        <v>662</v>
      </c>
      <c r="U3" s="42" t="s">
        <v>663</v>
      </c>
      <c r="V3" s="42" t="s">
        <v>664</v>
      </c>
      <c r="W3" s="42" t="s">
        <v>665</v>
      </c>
      <c r="X3" s="42" t="s">
        <v>666</v>
      </c>
      <c r="Y3" s="42" t="s">
        <v>667</v>
      </c>
      <c r="Z3" s="42" t="s">
        <v>668</v>
      </c>
      <c r="AA3" s="42" t="s">
        <v>669</v>
      </c>
      <c r="AB3" s="42" t="s">
        <v>670</v>
      </c>
      <c r="AC3" s="42" t="s">
        <v>671</v>
      </c>
      <c r="AD3" s="42" t="s">
        <v>672</v>
      </c>
      <c r="AE3" s="42" t="s">
        <v>673</v>
      </c>
      <c r="AF3" s="42" t="s">
        <v>674</v>
      </c>
    </row>
    <row r="4" spans="1:34" s="28" customFormat="1" ht="17.25">
      <c r="A4" s="45" t="s">
        <v>78</v>
      </c>
      <c r="B4" s="46" t="s">
        <v>79</v>
      </c>
      <c r="C4" s="46" t="s">
        <v>78</v>
      </c>
      <c r="D4" s="46" t="s">
        <v>78</v>
      </c>
      <c r="E4" s="47" t="s">
        <v>78</v>
      </c>
      <c r="F4" s="48" t="s">
        <v>78</v>
      </c>
      <c r="G4" s="48" t="s">
        <v>78</v>
      </c>
      <c r="H4" s="48" t="s">
        <v>78</v>
      </c>
      <c r="I4" s="48" t="s">
        <v>78</v>
      </c>
      <c r="J4" s="48" t="s">
        <v>78</v>
      </c>
      <c r="K4" s="48" t="s">
        <v>78</v>
      </c>
      <c r="L4" s="46" t="s">
        <v>78</v>
      </c>
      <c r="M4" s="46" t="s">
        <v>78</v>
      </c>
      <c r="N4" s="46" t="s">
        <v>78</v>
      </c>
      <c r="O4" s="46" t="s">
        <v>78</v>
      </c>
      <c r="P4" s="46" t="s">
        <v>78</v>
      </c>
      <c r="Q4" s="46" t="s">
        <v>78</v>
      </c>
      <c r="R4" s="46" t="s">
        <v>78</v>
      </c>
      <c r="S4" s="46" t="s">
        <v>78</v>
      </c>
      <c r="T4" s="46" t="s">
        <v>78</v>
      </c>
      <c r="U4" s="46" t="s">
        <v>78</v>
      </c>
      <c r="V4" s="46" t="s">
        <v>78</v>
      </c>
      <c r="W4" s="46" t="s">
        <v>78</v>
      </c>
      <c r="X4" s="46" t="s">
        <v>78</v>
      </c>
      <c r="Y4" s="46" t="s">
        <v>78</v>
      </c>
      <c r="Z4" s="46" t="s">
        <v>78</v>
      </c>
      <c r="AA4" s="46" t="s">
        <v>78</v>
      </c>
      <c r="AB4" s="46" t="s">
        <v>78</v>
      </c>
      <c r="AC4" s="46" t="s">
        <v>78</v>
      </c>
      <c r="AD4" s="46" t="s">
        <v>78</v>
      </c>
      <c r="AE4" s="46" t="s">
        <v>78</v>
      </c>
      <c r="AF4" s="46" t="s">
        <v>78</v>
      </c>
    </row>
    <row r="5" spans="1:34" s="28" customFormat="1" ht="17.25">
      <c r="A5" s="31" t="s">
        <v>11</v>
      </c>
      <c r="B5" s="49" t="s">
        <v>80</v>
      </c>
      <c r="C5" s="49" t="s">
        <v>675</v>
      </c>
      <c r="D5" s="49" t="s">
        <v>51</v>
      </c>
      <c r="E5" s="50" t="s">
        <v>676</v>
      </c>
      <c r="F5" s="51" t="s">
        <v>677</v>
      </c>
      <c r="G5" s="51" t="s">
        <v>678</v>
      </c>
      <c r="H5" s="51" t="s">
        <v>679</v>
      </c>
      <c r="I5" s="51" t="s">
        <v>680</v>
      </c>
      <c r="J5" s="51" t="s">
        <v>681</v>
      </c>
      <c r="K5" s="51" t="s">
        <v>682</v>
      </c>
      <c r="L5" s="49" t="s">
        <v>240</v>
      </c>
      <c r="M5" s="49" t="s">
        <v>241</v>
      </c>
      <c r="N5" s="49" t="s">
        <v>242</v>
      </c>
      <c r="O5" s="49" t="s">
        <v>243</v>
      </c>
      <c r="P5" s="49" t="s">
        <v>244</v>
      </c>
      <c r="Q5" s="49" t="s">
        <v>245</v>
      </c>
      <c r="R5" s="49" t="s">
        <v>246</v>
      </c>
      <c r="S5" s="49" t="s">
        <v>683</v>
      </c>
      <c r="T5" s="49" t="s">
        <v>684</v>
      </c>
      <c r="U5" s="49" t="s">
        <v>685</v>
      </c>
      <c r="V5" s="49" t="s">
        <v>686</v>
      </c>
      <c r="W5" s="49" t="s">
        <v>687</v>
      </c>
      <c r="X5" s="49" t="s">
        <v>688</v>
      </c>
      <c r="Y5" s="49" t="s">
        <v>689</v>
      </c>
      <c r="Z5" s="49" t="s">
        <v>690</v>
      </c>
      <c r="AA5" s="49" t="s">
        <v>691</v>
      </c>
      <c r="AB5" s="49" t="s">
        <v>692</v>
      </c>
      <c r="AC5" s="49" t="s">
        <v>693</v>
      </c>
      <c r="AD5" s="49" t="s">
        <v>694</v>
      </c>
      <c r="AE5" s="49" t="s">
        <v>695</v>
      </c>
      <c r="AF5" s="49" t="s">
        <v>696</v>
      </c>
    </row>
    <row r="6" spans="1:34">
      <c r="A6" s="35">
        <v>1300100</v>
      </c>
      <c r="B6" s="52" t="s">
        <v>258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258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258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258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258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258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258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258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258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258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258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258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258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258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258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258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258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258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258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258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258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264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264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264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264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264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264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264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264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264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264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264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264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264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264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264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264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264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264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264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264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264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270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270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270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270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270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270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270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270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270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270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270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270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270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270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270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270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270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270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270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270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270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276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276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276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276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276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276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276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276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276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276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276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276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276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276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276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276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276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276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276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276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276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282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282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282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282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282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282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282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282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282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282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282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282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282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282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282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282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282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282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282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282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282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288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288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288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288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288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288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288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288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288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288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288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288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288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288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288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288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288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288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288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288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288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294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294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294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294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294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294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294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294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294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294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294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294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294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294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294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294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294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294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294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294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294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300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300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300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300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300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300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300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300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300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300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300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300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300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300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300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300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300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300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300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300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300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306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306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306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306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306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306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306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306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306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306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306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306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306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306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306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306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306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306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306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306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306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312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312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312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312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312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312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312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312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312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312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312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312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312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312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312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312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312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312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312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312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312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318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318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318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318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318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318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318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318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318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318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318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318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318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318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318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318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318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318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318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318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318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324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324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324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324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324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324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324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324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324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324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324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324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324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324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324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324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324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324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324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324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324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330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330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330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330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330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330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330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330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330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330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330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330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330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330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330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330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330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330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330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330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330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336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336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336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336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336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336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336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336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336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336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336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336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336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336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336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336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336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336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336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336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336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342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342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342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342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342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342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342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342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342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342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342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342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342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342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342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342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342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342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342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342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342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348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348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348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348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348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348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348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348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348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348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348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348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348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348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348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348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348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348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348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348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348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354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354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354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354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354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354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354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354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354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354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354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354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354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354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354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354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354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354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354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354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354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360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360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360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360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360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360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360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360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360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360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360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360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360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360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360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360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360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360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360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360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360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1074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1074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1074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1074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1074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1074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1074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1074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1074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1074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1074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1074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1074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1074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1074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1074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1074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1074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1074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1074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1074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371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371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371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371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371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371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371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371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371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371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371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371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371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371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371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371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371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371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371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371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371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377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377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377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377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377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377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377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377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377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377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377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377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377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377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377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377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377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377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377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377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377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383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383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383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383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383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383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383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383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383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383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383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383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383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383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383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383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383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383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383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383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383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389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389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389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389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389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389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389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389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389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389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389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389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389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389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389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389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389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389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389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389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389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395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395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395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395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395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395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395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395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395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395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395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395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395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395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395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395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395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395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395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395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395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401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401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401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401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401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401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401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401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401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401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401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401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401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401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401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401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401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401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401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401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401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407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407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407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407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407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407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407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407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407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407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407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407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407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407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407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407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407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407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407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407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407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413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413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413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413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413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413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413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413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413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413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413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413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413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413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413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413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413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413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413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413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413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419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419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419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419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419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419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419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419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419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419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419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419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419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419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419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419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419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419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419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419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419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425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425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425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425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425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425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425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425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425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425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425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425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425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425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425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425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425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425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425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425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425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431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431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431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431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431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431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431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431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431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431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431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431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431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431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431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431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431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431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431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431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431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1124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1124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1124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1124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1124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1124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1124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1124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1124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1124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1124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1124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1124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1124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1124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1124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1124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1124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1124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1124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1124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442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442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442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442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442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442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442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442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442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442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442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442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442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442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442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442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442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442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442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442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442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448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448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448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448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448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448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448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448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448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448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448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448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448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448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448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448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448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448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448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448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448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454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454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454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454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454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454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454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454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454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454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454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454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454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454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454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454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454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454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454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454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454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460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460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460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460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460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460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460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460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460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460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460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460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460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460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460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460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460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460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460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460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460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466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466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466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466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466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466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466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466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466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466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466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466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466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466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466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466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466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466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466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466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466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472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472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472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472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472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472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472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472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472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472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472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472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472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472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472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472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472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472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472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472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472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478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478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478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478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478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478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478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478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478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478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478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478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478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478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478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478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478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478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478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478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478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484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484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484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484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484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484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484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484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484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484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484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484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484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484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484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484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484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484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484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484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484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490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490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490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490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490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490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490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490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490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490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490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490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490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490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490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490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490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490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490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490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490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496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496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496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496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496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496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496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496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496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496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496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496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496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496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496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496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502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502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502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502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502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502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502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502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502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502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502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502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502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502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502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502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508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508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508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508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508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508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508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508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508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508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508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508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508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508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508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508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1125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1125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1125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1125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1125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1125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1125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1125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1125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1125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1125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1125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1125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1125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1125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1125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519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519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519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519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519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519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519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519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519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519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519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519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519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519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519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519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525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525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525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525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525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525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525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525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525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525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525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525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525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525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525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525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531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531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531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531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531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531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531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531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531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531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531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531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531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531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531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531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537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537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537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537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537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537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537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537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537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537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537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537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537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537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537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537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543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543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543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543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543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543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543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543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543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543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543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543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543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543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543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543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549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549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549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549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549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549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549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549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549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549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549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549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549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549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549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549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555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555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555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555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555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555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555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555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555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555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555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555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555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555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555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555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561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561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561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561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561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561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561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561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561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561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561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561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561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561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561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561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567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567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567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567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567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567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567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567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567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567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567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567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567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567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567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567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573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573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573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573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573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573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573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573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573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573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573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573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573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573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573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573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579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579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579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579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579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579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579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579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579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579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579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579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579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579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579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579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585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590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595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600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605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1126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614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619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624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629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634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25" t="s">
        <v>789</v>
      </c>
      <c r="G1" s="225"/>
    </row>
    <row r="2" spans="1:7">
      <c r="A2">
        <v>1</v>
      </c>
      <c r="B2" t="s">
        <v>655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798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72</v>
      </c>
      <c r="B2" s="177" t="s">
        <v>72</v>
      </c>
      <c r="C2" s="177" t="s">
        <v>72</v>
      </c>
      <c r="D2" s="177" t="s">
        <v>72</v>
      </c>
      <c r="E2" s="177" t="s">
        <v>72</v>
      </c>
      <c r="F2" s="177" t="s">
        <v>72</v>
      </c>
      <c r="G2" s="177" t="s">
        <v>72</v>
      </c>
      <c r="H2" s="177" t="s">
        <v>72</v>
      </c>
      <c r="I2" s="177" t="s">
        <v>72</v>
      </c>
      <c r="J2" s="177" t="s">
        <v>72</v>
      </c>
      <c r="K2" s="177" t="s">
        <v>72</v>
      </c>
      <c r="L2" s="177" t="s">
        <v>72</v>
      </c>
      <c r="M2" s="177" t="s">
        <v>72</v>
      </c>
      <c r="N2" s="177" t="s">
        <v>72</v>
      </c>
      <c r="O2" s="177" t="s">
        <v>72</v>
      </c>
      <c r="P2" s="177" t="s">
        <v>72</v>
      </c>
      <c r="Q2" s="177" t="s">
        <v>72</v>
      </c>
      <c r="R2" s="177" t="s">
        <v>72</v>
      </c>
      <c r="S2" s="177" t="s">
        <v>72</v>
      </c>
      <c r="T2" s="177" t="s">
        <v>72</v>
      </c>
      <c r="U2" s="177" t="s">
        <v>72</v>
      </c>
      <c r="V2" s="177" t="s">
        <v>72</v>
      </c>
      <c r="W2" s="177" t="s">
        <v>72</v>
      </c>
      <c r="X2" s="177" t="s">
        <v>72</v>
      </c>
      <c r="Y2" s="177" t="s">
        <v>72</v>
      </c>
      <c r="Z2" s="177" t="s">
        <v>72</v>
      </c>
      <c r="AA2" s="177" t="s">
        <v>72</v>
      </c>
      <c r="AB2" s="177" t="s">
        <v>72</v>
      </c>
      <c r="AC2" s="177" t="s">
        <v>72</v>
      </c>
      <c r="AD2" s="177" t="s">
        <v>72</v>
      </c>
      <c r="AE2" s="177" t="s">
        <v>72</v>
      </c>
      <c r="AF2" s="177" t="s">
        <v>72</v>
      </c>
      <c r="AG2" s="177" t="s">
        <v>72</v>
      </c>
      <c r="AH2" s="177" t="s">
        <v>72</v>
      </c>
      <c r="AI2" s="177" t="s">
        <v>72</v>
      </c>
      <c r="AJ2" s="177" t="s">
        <v>72</v>
      </c>
      <c r="AK2" s="177" t="s">
        <v>72</v>
      </c>
      <c r="AL2" s="177" t="s">
        <v>72</v>
      </c>
      <c r="AM2" s="177" t="s">
        <v>72</v>
      </c>
      <c r="AN2" s="177" t="s">
        <v>72</v>
      </c>
      <c r="AO2" s="177" t="s">
        <v>72</v>
      </c>
      <c r="AP2" s="177" t="s">
        <v>72</v>
      </c>
      <c r="AQ2" s="177" t="s">
        <v>72</v>
      </c>
      <c r="AR2" s="177" t="s">
        <v>72</v>
      </c>
      <c r="AS2" s="177" t="s">
        <v>72</v>
      </c>
      <c r="AT2" s="177" t="s">
        <v>72</v>
      </c>
      <c r="AU2" s="177" t="s">
        <v>72</v>
      </c>
      <c r="AV2" s="177" t="s">
        <v>72</v>
      </c>
      <c r="AW2" s="177" t="s">
        <v>72</v>
      </c>
      <c r="AX2" s="177" t="s">
        <v>72</v>
      </c>
      <c r="AY2" s="177" t="s">
        <v>72</v>
      </c>
    </row>
    <row r="3" spans="1:51" s="28" customFormat="1">
      <c r="A3" s="178" t="s">
        <v>698</v>
      </c>
      <c r="B3" s="178" t="s">
        <v>699</v>
      </c>
      <c r="C3" s="178" t="s">
        <v>700</v>
      </c>
      <c r="D3" s="178" t="s">
        <v>1157</v>
      </c>
      <c r="E3" s="178" t="s">
        <v>1158</v>
      </c>
      <c r="F3" s="178" t="s">
        <v>1159</v>
      </c>
      <c r="G3" s="178" t="s">
        <v>1160</v>
      </c>
      <c r="H3" s="178" t="s">
        <v>1161</v>
      </c>
      <c r="I3" s="178" t="s">
        <v>1162</v>
      </c>
      <c r="J3" s="178" t="s">
        <v>1163</v>
      </c>
      <c r="K3" s="178" t="s">
        <v>1164</v>
      </c>
      <c r="L3" s="178" t="s">
        <v>1165</v>
      </c>
      <c r="M3" s="178" t="s">
        <v>1166</v>
      </c>
      <c r="N3" s="178" t="s">
        <v>1167</v>
      </c>
      <c r="O3" s="178" t="s">
        <v>1168</v>
      </c>
      <c r="P3" s="178" t="s">
        <v>1169</v>
      </c>
      <c r="Q3" s="178" t="s">
        <v>1170</v>
      </c>
      <c r="R3" s="178" t="s">
        <v>1171</v>
      </c>
      <c r="S3" s="178" t="s">
        <v>1172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701</v>
      </c>
      <c r="Y3" s="178" t="s">
        <v>702</v>
      </c>
      <c r="Z3" s="178" t="s">
        <v>703</v>
      </c>
      <c r="AA3" s="178" t="s">
        <v>704</v>
      </c>
      <c r="AB3" s="178" t="s">
        <v>705</v>
      </c>
      <c r="AC3" s="178" t="s">
        <v>706</v>
      </c>
      <c r="AD3" s="178" t="s">
        <v>704</v>
      </c>
      <c r="AE3" s="178" t="s">
        <v>705</v>
      </c>
      <c r="AF3" s="178" t="s">
        <v>706</v>
      </c>
      <c r="AG3" s="178" t="s">
        <v>704</v>
      </c>
      <c r="AH3" s="178" t="s">
        <v>705</v>
      </c>
      <c r="AI3" s="178" t="s">
        <v>706</v>
      </c>
      <c r="AJ3" s="178" t="s">
        <v>704</v>
      </c>
      <c r="AK3" s="178" t="s">
        <v>705</v>
      </c>
      <c r="AL3" s="178" t="s">
        <v>706</v>
      </c>
      <c r="AM3" s="178" t="s">
        <v>707</v>
      </c>
      <c r="AN3" s="178" t="s">
        <v>708</v>
      </c>
      <c r="AO3" s="178" t="s">
        <v>709</v>
      </c>
      <c r="AP3" s="178" t="s">
        <v>710</v>
      </c>
      <c r="AQ3" s="178" t="s">
        <v>711</v>
      </c>
      <c r="AR3" s="178" t="s">
        <v>712</v>
      </c>
      <c r="AS3" s="178" t="s">
        <v>713</v>
      </c>
      <c r="AT3" s="178" t="s">
        <v>714</v>
      </c>
      <c r="AU3" s="178" t="s">
        <v>715</v>
      </c>
      <c r="AV3" s="178" t="s">
        <v>716</v>
      </c>
      <c r="AW3" s="178" t="s">
        <v>717</v>
      </c>
      <c r="AX3" s="178" t="s">
        <v>718</v>
      </c>
      <c r="AY3" s="178" t="s">
        <v>719</v>
      </c>
    </row>
    <row r="4" spans="1:51" s="28" customFormat="1">
      <c r="A4" s="179" t="s">
        <v>78</v>
      </c>
      <c r="B4" s="179" t="s">
        <v>79</v>
      </c>
      <c r="C4" s="179" t="s">
        <v>79</v>
      </c>
      <c r="D4" s="179" t="s">
        <v>78</v>
      </c>
      <c r="E4" s="179" t="s">
        <v>78</v>
      </c>
      <c r="F4" s="179" t="s">
        <v>78</v>
      </c>
      <c r="G4" s="179" t="s">
        <v>78</v>
      </c>
      <c r="H4" s="179" t="s">
        <v>78</v>
      </c>
      <c r="I4" s="179" t="s">
        <v>78</v>
      </c>
      <c r="J4" s="179" t="s">
        <v>78</v>
      </c>
      <c r="K4" s="179" t="s">
        <v>78</v>
      </c>
      <c r="L4" s="179" t="s">
        <v>78</v>
      </c>
      <c r="M4" s="179" t="s">
        <v>78</v>
      </c>
      <c r="N4" s="179" t="s">
        <v>78</v>
      </c>
      <c r="O4" s="179" t="s">
        <v>78</v>
      </c>
      <c r="P4" s="179" t="s">
        <v>78</v>
      </c>
      <c r="Q4" s="179" t="s">
        <v>78</v>
      </c>
      <c r="R4" s="179" t="s">
        <v>78</v>
      </c>
      <c r="S4" s="179" t="s">
        <v>78</v>
      </c>
      <c r="T4" s="179" t="s">
        <v>78</v>
      </c>
      <c r="U4" s="179" t="s">
        <v>78</v>
      </c>
      <c r="V4" s="179" t="s">
        <v>78</v>
      </c>
      <c r="W4" s="179" t="s">
        <v>78</v>
      </c>
      <c r="X4" s="179" t="s">
        <v>78</v>
      </c>
      <c r="Y4" s="179" t="s">
        <v>78</v>
      </c>
      <c r="Z4" s="179" t="s">
        <v>78</v>
      </c>
      <c r="AA4" s="179" t="s">
        <v>78</v>
      </c>
      <c r="AB4" s="179" t="s">
        <v>78</v>
      </c>
      <c r="AC4" s="179" t="s">
        <v>78</v>
      </c>
      <c r="AD4" s="179" t="s">
        <v>78</v>
      </c>
      <c r="AE4" s="179" t="s">
        <v>78</v>
      </c>
      <c r="AF4" s="179" t="s">
        <v>78</v>
      </c>
      <c r="AG4" s="179" t="s">
        <v>78</v>
      </c>
      <c r="AH4" s="179" t="s">
        <v>78</v>
      </c>
      <c r="AI4" s="179" t="s">
        <v>78</v>
      </c>
      <c r="AJ4" s="179" t="s">
        <v>78</v>
      </c>
      <c r="AK4" s="179" t="s">
        <v>78</v>
      </c>
      <c r="AL4" s="179" t="s">
        <v>78</v>
      </c>
      <c r="AM4" s="179" t="s">
        <v>78</v>
      </c>
      <c r="AN4" s="179" t="s">
        <v>78</v>
      </c>
      <c r="AO4" s="179" t="s">
        <v>78</v>
      </c>
      <c r="AP4" s="179" t="s">
        <v>78</v>
      </c>
      <c r="AQ4" s="179" t="s">
        <v>78</v>
      </c>
      <c r="AR4" s="179" t="s">
        <v>78</v>
      </c>
      <c r="AS4" s="179" t="s">
        <v>78</v>
      </c>
      <c r="AT4" s="179" t="s">
        <v>78</v>
      </c>
      <c r="AU4" s="179" t="s">
        <v>78</v>
      </c>
      <c r="AV4" s="179" t="s">
        <v>78</v>
      </c>
      <c r="AW4" s="179" t="s">
        <v>78</v>
      </c>
      <c r="AX4" s="179" t="s">
        <v>78</v>
      </c>
      <c r="AY4" s="179" t="s">
        <v>78</v>
      </c>
    </row>
    <row r="5" spans="1:51" s="29" customFormat="1">
      <c r="A5" s="180" t="s">
        <v>50</v>
      </c>
      <c r="B5" s="180" t="s">
        <v>720</v>
      </c>
      <c r="C5" s="180" t="s">
        <v>721</v>
      </c>
      <c r="D5" s="180" t="s">
        <v>1173</v>
      </c>
      <c r="E5" s="180" t="s">
        <v>1174</v>
      </c>
      <c r="F5" s="180" t="s">
        <v>1175</v>
      </c>
      <c r="G5" s="180" t="s">
        <v>1176</v>
      </c>
      <c r="H5" s="180" t="s">
        <v>1177</v>
      </c>
      <c r="I5" s="180" t="s">
        <v>1178</v>
      </c>
      <c r="J5" s="180" t="s">
        <v>1179</v>
      </c>
      <c r="K5" s="180" t="s">
        <v>1180</v>
      </c>
      <c r="L5" s="180" t="s">
        <v>1181</v>
      </c>
      <c r="M5" s="180" t="s">
        <v>1182</v>
      </c>
      <c r="N5" s="180" t="s">
        <v>1183</v>
      </c>
      <c r="O5" s="180" t="s">
        <v>1184</v>
      </c>
      <c r="P5" s="180" t="s">
        <v>1185</v>
      </c>
      <c r="Q5" s="180" t="s">
        <v>1186</v>
      </c>
      <c r="R5" s="180" t="s">
        <v>1187</v>
      </c>
      <c r="S5" s="180" t="s">
        <v>1188</v>
      </c>
      <c r="T5" s="180" t="s">
        <v>722</v>
      </c>
      <c r="U5" s="180" t="s">
        <v>723</v>
      </c>
      <c r="V5" s="180" t="s">
        <v>724</v>
      </c>
      <c r="W5" s="180" t="s">
        <v>725</v>
      </c>
      <c r="X5" s="180" t="s">
        <v>726</v>
      </c>
      <c r="Y5" s="180" t="s">
        <v>727</v>
      </c>
      <c r="Z5" s="180" t="s">
        <v>728</v>
      </c>
      <c r="AA5" s="180" t="s">
        <v>729</v>
      </c>
      <c r="AB5" s="180" t="s">
        <v>730</v>
      </c>
      <c r="AC5" s="180" t="s">
        <v>731</v>
      </c>
      <c r="AD5" s="180" t="s">
        <v>732</v>
      </c>
      <c r="AE5" s="180" t="s">
        <v>733</v>
      </c>
      <c r="AF5" s="180" t="s">
        <v>734</v>
      </c>
      <c r="AG5" s="180" t="s">
        <v>735</v>
      </c>
      <c r="AH5" s="180" t="s">
        <v>736</v>
      </c>
      <c r="AI5" s="180" t="s">
        <v>737</v>
      </c>
      <c r="AJ5" s="180" t="s">
        <v>738</v>
      </c>
      <c r="AK5" s="180" t="s">
        <v>739</v>
      </c>
      <c r="AL5" s="180" t="s">
        <v>740</v>
      </c>
      <c r="AM5" s="180" t="s">
        <v>741</v>
      </c>
      <c r="AN5" s="180" t="s">
        <v>742</v>
      </c>
      <c r="AO5" s="180" t="s">
        <v>743</v>
      </c>
      <c r="AP5" s="180" t="s">
        <v>744</v>
      </c>
      <c r="AQ5" s="180" t="s">
        <v>745</v>
      </c>
      <c r="AR5" s="180" t="s">
        <v>746</v>
      </c>
      <c r="AS5" s="180" t="s">
        <v>747</v>
      </c>
      <c r="AT5" s="180" t="s">
        <v>748</v>
      </c>
      <c r="AU5" s="180" t="s">
        <v>749</v>
      </c>
      <c r="AV5" s="180" t="s">
        <v>750</v>
      </c>
      <c r="AW5" s="180" t="s">
        <v>751</v>
      </c>
      <c r="AX5" s="180" t="s">
        <v>752</v>
      </c>
      <c r="AY5" s="180" t="s">
        <v>753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72</v>
      </c>
      <c r="B2" s="18" t="s">
        <v>72</v>
      </c>
      <c r="C2" s="19" t="s">
        <v>72</v>
      </c>
      <c r="D2" s="19" t="s">
        <v>72</v>
      </c>
      <c r="E2" s="19" t="s">
        <v>72</v>
      </c>
      <c r="F2" s="19" t="s">
        <v>72</v>
      </c>
      <c r="G2" s="19" t="s">
        <v>72</v>
      </c>
      <c r="H2" s="19" t="s">
        <v>72</v>
      </c>
      <c r="I2" s="19" t="s">
        <v>72</v>
      </c>
      <c r="J2" s="19" t="s">
        <v>72</v>
      </c>
      <c r="K2" s="19" t="s">
        <v>73</v>
      </c>
      <c r="L2" s="19" t="s">
        <v>73</v>
      </c>
      <c r="M2" s="14"/>
    </row>
    <row r="3" spans="1:13" s="15" customFormat="1" ht="17.25">
      <c r="A3" s="20" t="s">
        <v>201</v>
      </c>
      <c r="B3" s="20" t="s">
        <v>755</v>
      </c>
      <c r="C3" s="21" t="s">
        <v>648</v>
      </c>
      <c r="D3" s="21" t="s">
        <v>649</v>
      </c>
      <c r="E3" s="21" t="s">
        <v>650</v>
      </c>
      <c r="F3" s="21" t="s">
        <v>651</v>
      </c>
      <c r="G3" s="21" t="s">
        <v>652</v>
      </c>
      <c r="H3" s="21" t="s">
        <v>653</v>
      </c>
      <c r="I3" s="21" t="s">
        <v>756</v>
      </c>
      <c r="J3" s="21" t="s">
        <v>757</v>
      </c>
      <c r="K3" s="21" t="s">
        <v>758</v>
      </c>
      <c r="L3" s="21" t="s">
        <v>759</v>
      </c>
      <c r="M3" s="14"/>
    </row>
    <row r="4" spans="1:13" s="15" customFormat="1" ht="17.25">
      <c r="A4" s="22" t="s">
        <v>78</v>
      </c>
      <c r="B4" s="22" t="s">
        <v>78</v>
      </c>
      <c r="C4" s="23" t="s">
        <v>78</v>
      </c>
      <c r="D4" s="23" t="s">
        <v>78</v>
      </c>
      <c r="E4" s="23" t="s">
        <v>78</v>
      </c>
      <c r="F4" s="23" t="s">
        <v>78</v>
      </c>
      <c r="G4" s="23" t="s">
        <v>78</v>
      </c>
      <c r="H4" s="23" t="s">
        <v>78</v>
      </c>
      <c r="I4" s="23" t="s">
        <v>78</v>
      </c>
      <c r="J4" s="23" t="s">
        <v>78</v>
      </c>
      <c r="K4" s="23" t="s">
        <v>79</v>
      </c>
      <c r="L4" s="23" t="s">
        <v>79</v>
      </c>
      <c r="M4" s="14"/>
    </row>
    <row r="5" spans="1:13" s="15" customFormat="1" ht="17.25">
      <c r="A5" s="24" t="s">
        <v>47</v>
      </c>
      <c r="B5" s="24" t="s">
        <v>48</v>
      </c>
      <c r="C5" s="25" t="s">
        <v>677</v>
      </c>
      <c r="D5" s="25" t="s">
        <v>678</v>
      </c>
      <c r="E5" s="25" t="s">
        <v>679</v>
      </c>
      <c r="F5" s="25" t="s">
        <v>680</v>
      </c>
      <c r="G5" s="25" t="s">
        <v>681</v>
      </c>
      <c r="H5" s="25" t="s">
        <v>682</v>
      </c>
      <c r="I5" s="25" t="s">
        <v>760</v>
      </c>
      <c r="J5" s="25" t="s">
        <v>761</v>
      </c>
      <c r="K5" s="25" t="s">
        <v>762</v>
      </c>
      <c r="L5" s="25" t="s">
        <v>763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764</v>
      </c>
      <c r="L6" s="17" t="s">
        <v>765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764</v>
      </c>
      <c r="L7" s="17" t="s">
        <v>766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764</v>
      </c>
      <c r="L8" s="17" t="s">
        <v>767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764</v>
      </c>
      <c r="L9" s="17" t="s">
        <v>768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764</v>
      </c>
      <c r="L10" s="17" t="s">
        <v>769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764</v>
      </c>
      <c r="L11" s="17" t="s">
        <v>770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764</v>
      </c>
      <c r="L12" s="17" t="s">
        <v>771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764</v>
      </c>
      <c r="L13" s="17" t="s">
        <v>772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764</v>
      </c>
      <c r="L14" s="17" t="s">
        <v>773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764</v>
      </c>
      <c r="L15" s="17" t="s">
        <v>774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764</v>
      </c>
      <c r="L16" s="17" t="s">
        <v>775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764</v>
      </c>
      <c r="L17" s="17" t="s">
        <v>776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764</v>
      </c>
      <c r="L18" s="17" t="s">
        <v>777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764</v>
      </c>
      <c r="L19" s="17" t="s">
        <v>778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764</v>
      </c>
      <c r="L20" s="17" t="s">
        <v>779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764</v>
      </c>
      <c r="L21" s="17" t="s">
        <v>780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764</v>
      </c>
      <c r="L22" s="17" t="s">
        <v>781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764</v>
      </c>
      <c r="L23" s="17" t="s">
        <v>782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764</v>
      </c>
      <c r="L24" s="17" t="s">
        <v>783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764</v>
      </c>
      <c r="L25" s="17" t="s">
        <v>784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1128</v>
      </c>
      <c r="B1" s="159"/>
      <c r="C1" s="159"/>
      <c r="D1" s="159"/>
      <c r="E1" s="159"/>
      <c r="F1" s="159"/>
    </row>
    <row r="2" spans="1:6" ht="16.5">
      <c r="A2" s="160" t="s">
        <v>72</v>
      </c>
      <c r="B2" s="161" t="s">
        <v>72</v>
      </c>
      <c r="C2" s="161" t="s">
        <v>72</v>
      </c>
      <c r="D2" s="161" t="s">
        <v>72</v>
      </c>
      <c r="E2" s="161" t="s">
        <v>72</v>
      </c>
      <c r="F2" s="161" t="s">
        <v>72</v>
      </c>
    </row>
    <row r="3" spans="1:6" ht="16.5">
      <c r="A3" s="162" t="s">
        <v>1129</v>
      </c>
      <c r="B3" s="163" t="s">
        <v>8</v>
      </c>
      <c r="C3" s="163" t="s">
        <v>1130</v>
      </c>
      <c r="D3" s="163" t="s">
        <v>1131</v>
      </c>
      <c r="E3" s="163" t="s">
        <v>1132</v>
      </c>
      <c r="F3" s="163" t="s">
        <v>1133</v>
      </c>
    </row>
    <row r="4" spans="1:6" ht="16.5">
      <c r="A4" s="164" t="s">
        <v>78</v>
      </c>
      <c r="B4" s="165" t="s">
        <v>78</v>
      </c>
      <c r="C4" s="165" t="s">
        <v>78</v>
      </c>
      <c r="D4" s="165" t="s">
        <v>78</v>
      </c>
      <c r="E4" s="165" t="s">
        <v>78</v>
      </c>
      <c r="F4" s="165" t="s">
        <v>78</v>
      </c>
    </row>
    <row r="5" spans="1:6" ht="16.5">
      <c r="A5" s="166" t="s">
        <v>1134</v>
      </c>
      <c r="B5" s="167" t="s">
        <v>50</v>
      </c>
      <c r="C5" s="167" t="s">
        <v>248</v>
      </c>
      <c r="D5" s="167" t="s">
        <v>249</v>
      </c>
      <c r="E5" s="167" t="s">
        <v>250</v>
      </c>
      <c r="F5" s="167" t="s">
        <v>251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33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72</v>
      </c>
      <c r="B2" s="186" t="s">
        <v>73</v>
      </c>
      <c r="C2" s="185" t="s">
        <v>72</v>
      </c>
      <c r="D2" s="185" t="s">
        <v>72</v>
      </c>
      <c r="E2" s="185" t="s">
        <v>72</v>
      </c>
      <c r="F2" s="185" t="s">
        <v>72</v>
      </c>
      <c r="G2" s="185" t="s">
        <v>72</v>
      </c>
      <c r="H2" s="185" t="s">
        <v>72</v>
      </c>
      <c r="I2" s="185" t="s">
        <v>72</v>
      </c>
      <c r="J2" s="185" t="s">
        <v>72</v>
      </c>
    </row>
    <row r="3" spans="1:10" s="8" customFormat="1">
      <c r="A3" s="187" t="s">
        <v>870</v>
      </c>
      <c r="B3" s="188" t="s">
        <v>871</v>
      </c>
      <c r="C3" s="187" t="s">
        <v>872</v>
      </c>
      <c r="D3" s="187" t="s">
        <v>873</v>
      </c>
      <c r="E3" s="187" t="s">
        <v>874</v>
      </c>
      <c r="F3" s="187" t="s">
        <v>875</v>
      </c>
      <c r="G3" s="187" t="s">
        <v>876</v>
      </c>
      <c r="H3" s="187" t="s">
        <v>877</v>
      </c>
      <c r="I3" s="187" t="s">
        <v>878</v>
      </c>
      <c r="J3" s="187" t="s">
        <v>879</v>
      </c>
    </row>
    <row r="4" spans="1:10" s="8" customFormat="1">
      <c r="A4" s="189" t="s">
        <v>78</v>
      </c>
      <c r="B4" s="190" t="s">
        <v>227</v>
      </c>
      <c r="C4" s="189" t="s">
        <v>78</v>
      </c>
      <c r="D4" s="189" t="s">
        <v>78</v>
      </c>
      <c r="E4" s="189" t="s">
        <v>78</v>
      </c>
      <c r="F4" s="189" t="s">
        <v>78</v>
      </c>
      <c r="G4" s="189" t="s">
        <v>78</v>
      </c>
      <c r="H4" s="189" t="s">
        <v>78</v>
      </c>
      <c r="I4" s="189" t="s">
        <v>78</v>
      </c>
      <c r="J4" s="189" t="s">
        <v>78</v>
      </c>
    </row>
    <row r="5" spans="1:10" s="8" customFormat="1">
      <c r="A5" s="191" t="s">
        <v>11</v>
      </c>
      <c r="B5" s="192" t="s">
        <v>229</v>
      </c>
      <c r="C5" s="191" t="s">
        <v>677</v>
      </c>
      <c r="D5" s="191" t="s">
        <v>678</v>
      </c>
      <c r="E5" s="191" t="s">
        <v>679</v>
      </c>
      <c r="F5" s="191" t="s">
        <v>680</v>
      </c>
      <c r="G5" s="191" t="s">
        <v>681</v>
      </c>
      <c r="H5" s="191" t="s">
        <v>682</v>
      </c>
      <c r="I5" s="191" t="s">
        <v>880</v>
      </c>
      <c r="J5" s="191" t="s">
        <v>881</v>
      </c>
    </row>
    <row r="6" spans="1:10" s="194" customFormat="1">
      <c r="A6" s="193">
        <v>1300100</v>
      </c>
      <c r="B6" s="193" t="s">
        <v>882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883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883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883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884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884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884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885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885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885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886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886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886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887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883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883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883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884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884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884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885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885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885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888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883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883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883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884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884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884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885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885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885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889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883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883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883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884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884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884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885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885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885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890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883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883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883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884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884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884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885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885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885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891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883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883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883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884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884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884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885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885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885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892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883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883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883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884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884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884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885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885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885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893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883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883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883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884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884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884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885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885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885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1075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883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883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883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884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884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884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885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885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885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894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883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883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883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884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884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884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885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885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885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895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883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883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883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884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884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884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885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885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885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896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883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883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883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884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884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884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885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885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885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897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883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883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883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884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884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884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885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885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885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1189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883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883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883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884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884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884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885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885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885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898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883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883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883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884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884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884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885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885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885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1190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883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883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883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884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884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884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885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885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885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899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883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883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883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884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884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884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885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885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885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900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901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883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883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883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884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884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884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885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885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885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902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883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883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883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884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884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884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885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885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885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903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883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883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883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884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884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884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885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885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885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904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883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883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883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884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884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884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885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885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885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905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883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883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883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884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884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884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885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885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885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906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883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883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883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884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884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884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885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885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885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907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883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883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883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884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884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884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885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885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885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908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908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908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909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883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883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883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884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884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884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885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885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885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886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886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886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910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883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883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883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884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884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884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885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885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885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911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911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911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912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912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912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913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883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883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883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884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884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884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885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885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885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914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883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883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883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884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884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884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885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885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885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915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883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883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883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884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884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884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885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885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885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916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883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883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883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884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884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884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885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885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885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917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883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883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883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918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883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883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883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919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883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883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883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920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883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883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883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921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883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883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883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922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883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883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883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923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883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883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883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924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883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883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883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925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883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883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883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926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883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883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883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927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883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883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883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928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883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883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883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884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884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884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929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883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883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883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884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884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884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930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883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883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883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885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885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885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1191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883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883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883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884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884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884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697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883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883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883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884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884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884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931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883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883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883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884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884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884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932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883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883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883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884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884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884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933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883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883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883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885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885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885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934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883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883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883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885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885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885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935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883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883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883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884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884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884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936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883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883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883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884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884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884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937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883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883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883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884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884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884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938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883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883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883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884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884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884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939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883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883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883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884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884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884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940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883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883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883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884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884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884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1076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883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883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883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884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884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884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885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885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885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941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883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883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883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884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884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884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885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885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885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942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883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883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883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884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884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884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885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885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885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943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883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883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883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883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883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883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885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885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885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944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883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883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883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885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885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885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945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883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883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883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884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884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884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885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885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885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946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883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883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883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884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884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884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885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885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885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947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883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883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883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884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884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884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885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885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885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948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883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883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883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884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884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884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885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885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885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949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883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883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883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884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884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884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885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885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885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1192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883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883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883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885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885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885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1193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883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883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883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885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885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885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1194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883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883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883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884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884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884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885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885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885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1195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883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883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883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884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884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884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885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885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885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1196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883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883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883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885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885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885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1197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1198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1198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1198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885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885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885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1199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1200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1200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1200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1201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1198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1198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1198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885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885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885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1202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1200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1200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1200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1203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640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883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884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885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1204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1205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883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883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883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884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884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884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1088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1088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1088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1209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1077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950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1212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1077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1236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641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1077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950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641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1077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1237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1049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1077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950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1049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1077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1238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1227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1230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951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1239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642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1078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1078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1078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1079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1079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1079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1080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1080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1080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1081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1081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1081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1082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1083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1084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1084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1084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1085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1085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1085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1086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1086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1086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1087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1087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1087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1053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883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884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1088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1089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1056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883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884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1059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883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884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1088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1089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1090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1062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883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884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1088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1089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1065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883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884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1088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1089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1090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1068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883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1071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883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884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1088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1089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952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953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954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955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956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957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958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959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960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961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962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963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964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965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966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967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1091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1091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1091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1091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1091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1092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1092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1092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1092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1092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1093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1093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1093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1093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1093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1094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1094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1094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1094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1094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1095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1095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1095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1095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1095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1096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1096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1096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1096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1096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1097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1097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1097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1097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1097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1098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1098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1098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1098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1098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1099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1099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1099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1099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1099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1100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1100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1100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1100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1100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1101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1101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1101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1101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1101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1102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1102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1102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1102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1102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1103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1103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1103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1103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1103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1104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1104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1104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1104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1104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1105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1105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1105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1105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1105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1106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1106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1106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1106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1106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1107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1107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1107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1107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1107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1108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1108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1108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1108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1108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1109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1109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1109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1109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1109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1110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1110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1110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1110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1110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1111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1111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1111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1111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1111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1112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1112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1112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1112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1112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1113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1113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1113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1113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1113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1114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1114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1114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1114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1114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1115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1115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1115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1115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1115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1116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1116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1116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1116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1116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1117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1117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1117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1117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1117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889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883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883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883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884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884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884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885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885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885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890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883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883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883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884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884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884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885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885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885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74</v>
      </c>
      <c r="B1" s="10" t="s">
        <v>75</v>
      </c>
      <c r="C1" s="10" t="s">
        <v>845</v>
      </c>
    </row>
    <row r="2" spans="1:3">
      <c r="A2">
        <v>1</v>
      </c>
      <c r="B2" t="s">
        <v>846</v>
      </c>
      <c r="C2" t="str">
        <f>Test!A171</f>
        <v>[{"title":"A","num":1,"id":21980,"skills":[2198000,2198012,2198021,2198031,100111],"attrs":{"1":99936,"2":790110,"5":55494,"6":53530,"4":154,"18":10944,"19":1144,"20":1844,"21":2344,"22":48,"23":48,"24":24,"25":24,"26":1603,"27":1603,"34":15000},"passive_skills":[]},{"title":"S","num":2,"id":24005,"skills":[2400500,2400512,2400521,2400531,2400541,100411],"attrs":{"1":100715,"2":819355,"5":51971,"6":53929,"4":182,"18":10944,"19":1144,"20":1844,"21":2344,"22":48,"23":48,"24":1524,"25":24,"26":1603,"27":1603,"34":15000}},{"title":"z","num":3,"id":12005,"skills":[1200500,1200512,1200521,1200531,1200541,100211],"attrs":{"1":116960,"2":778228,"5":50996,"6":52672,"4":161,"18":10944,"19":1144,"20":2844,"21":1344,"22":48,"23":48,"24":24,"25":24,"26":1603,"27":1603,"34":15000}},{"title":"x","num":4,"id":53981,"skills":[5398100,5398112,5398121,5398131,100311],"attrs":{"1":108058,"2":784494,"5":53067,"6":51661,"4":152,"18":10944,"19":1144,"20":2844,"21":1344,"22":48,"23":48,"24":24,"25":24,"26":1603,"27":1603,"34":15000}},{"title":"c","num":5,"id":44980,"skills":[4498000,4498012,4498021,4498031,100411],"attrs":{"1":101741,"2":820722,"5":51971,"6":53684,"4":185,"18":10944,"19":1144,"20":1844,"21":2344,"22":48,"23":48,"24":24,"25":24,"26":1603,"27":1603,"34":15000}},{"title":"A","num":6,"id":24005,"skills":[2400500,2400511,2400521],"attrs":{"1":3537,"2":10030782,"5":1873,"6":2288,"4":122,"18":9800,"20":500,"34":15000,"38":5000},"passive_skills":[]},{"title":"1","num":101,"id":71601,"skills":[7150501,7140202,7130104],"attrs":{}}]</v>
      </c>
    </row>
    <row r="3" spans="1:3">
      <c r="A3">
        <v>10</v>
      </c>
      <c r="B3" t="s">
        <v>847</v>
      </c>
      <c r="C3" t="s">
        <v>848</v>
      </c>
    </row>
    <row r="4" spans="1:3">
      <c r="A4">
        <v>11</v>
      </c>
      <c r="B4" t="s">
        <v>849</v>
      </c>
      <c r="C4" t="s">
        <v>850</v>
      </c>
    </row>
    <row r="5" spans="1:3">
      <c r="A5">
        <v>12</v>
      </c>
      <c r="B5" t="s">
        <v>851</v>
      </c>
      <c r="C5" t="s">
        <v>852</v>
      </c>
    </row>
    <row r="6" spans="1:3">
      <c r="A6">
        <v>13</v>
      </c>
      <c r="B6" t="s">
        <v>853</v>
      </c>
      <c r="C6" t="s">
        <v>854</v>
      </c>
    </row>
    <row r="7" spans="1:3">
      <c r="A7">
        <v>14</v>
      </c>
      <c r="B7" t="s">
        <v>855</v>
      </c>
      <c r="C7" t="s">
        <v>856</v>
      </c>
    </row>
    <row r="8" spans="1:3">
      <c r="A8">
        <v>15</v>
      </c>
      <c r="B8" t="s">
        <v>857</v>
      </c>
      <c r="C8" t="s">
        <v>858</v>
      </c>
    </row>
    <row r="9" spans="1:3">
      <c r="A9">
        <v>20</v>
      </c>
      <c r="B9" t="s">
        <v>859</v>
      </c>
      <c r="C9" t="s">
        <v>860</v>
      </c>
    </row>
    <row r="10" spans="1:3">
      <c r="A10">
        <v>21</v>
      </c>
      <c r="B10" t="s">
        <v>861</v>
      </c>
      <c r="C10" t="s">
        <v>862</v>
      </c>
    </row>
    <row r="11" spans="1:3">
      <c r="A11">
        <v>22</v>
      </c>
      <c r="B11" t="s">
        <v>863</v>
      </c>
      <c r="C11" t="s">
        <v>864</v>
      </c>
    </row>
    <row r="12" spans="1:3">
      <c r="A12">
        <v>23</v>
      </c>
      <c r="B12" t="s">
        <v>865</v>
      </c>
      <c r="C12" t="s">
        <v>866</v>
      </c>
    </row>
    <row r="13" spans="1:3">
      <c r="A13">
        <v>24</v>
      </c>
      <c r="B13" t="s">
        <v>867</v>
      </c>
      <c r="C13" t="s">
        <v>856</v>
      </c>
    </row>
    <row r="14" spans="1:3">
      <c r="A14">
        <v>25</v>
      </c>
      <c r="B14" t="s">
        <v>868</v>
      </c>
      <c r="C14" t="s">
        <v>869</v>
      </c>
    </row>
    <row r="15" spans="1:3">
      <c r="A15">
        <v>30</v>
      </c>
      <c r="B15" t="s">
        <v>859</v>
      </c>
      <c r="C15" s="96" t="s">
        <v>1121</v>
      </c>
    </row>
    <row r="16" spans="1:3">
      <c r="A16">
        <v>31</v>
      </c>
      <c r="B16" t="s">
        <v>861</v>
      </c>
      <c r="C16" t="s">
        <v>850</v>
      </c>
    </row>
    <row r="17" spans="1:3">
      <c r="A17">
        <v>32</v>
      </c>
      <c r="B17" t="s">
        <v>863</v>
      </c>
      <c r="C17" t="s">
        <v>852</v>
      </c>
    </row>
    <row r="18" spans="1:3">
      <c r="A18">
        <v>33</v>
      </c>
      <c r="B18" t="s">
        <v>865</v>
      </c>
      <c r="C18" t="s">
        <v>854</v>
      </c>
    </row>
    <row r="19" spans="1:3">
      <c r="A19">
        <v>34</v>
      </c>
      <c r="B19" t="s">
        <v>867</v>
      </c>
      <c r="C19" s="96" t="s">
        <v>1123</v>
      </c>
    </row>
    <row r="20" spans="1:3">
      <c r="A20">
        <v>35</v>
      </c>
      <c r="B20" t="s">
        <v>868</v>
      </c>
      <c r="C20" s="96" t="s">
        <v>1138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activeCell="F50" sqref="F50"/>
      <selection pane="topRight" activeCell="J52" sqref="J52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989</v>
      </c>
      <c r="B1" t="s">
        <v>990</v>
      </c>
      <c r="F1" t="str">
        <f>VLOOKUP(10*$F$2,Contents!$A:$C,3,0)</f>
        <v>速刷战斗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快跑起始行</v>
      </c>
      <c r="K1" t="str">
        <f>VLOOKUP(10*$F$2+5,Contents!$A:$C,3,0)</f>
        <v>失败重试次数</v>
      </c>
    </row>
    <row r="2" spans="1:76">
      <c r="A2" t="s">
        <v>991</v>
      </c>
      <c r="B2" t="s">
        <v>1244</v>
      </c>
      <c r="F2" s="1">
        <v>3</v>
      </c>
      <c r="G2" s="2">
        <v>1</v>
      </c>
      <c r="H2" s="2">
        <v>1</v>
      </c>
      <c r="I2" s="2">
        <v>1</v>
      </c>
      <c r="J2" s="2">
        <v>340</v>
      </c>
      <c r="K2" s="2"/>
    </row>
    <row r="5" spans="1:76">
      <c r="A5" t="s">
        <v>968</v>
      </c>
      <c r="B5" t="s">
        <v>969</v>
      </c>
      <c r="C5" t="s">
        <v>970</v>
      </c>
      <c r="D5" t="s">
        <v>971</v>
      </c>
      <c r="E5" t="s">
        <v>972</v>
      </c>
    </row>
    <row r="6" spans="1:76">
      <c r="A6" t="str">
        <f>Test!G10</f>
        <v>森林坦克 物防坦</v>
      </c>
      <c r="B6" t="str">
        <f>Test!S10</f>
        <v>花间双子 卡秋娅&amp;萝拉</v>
      </c>
      <c r="C6" t="str">
        <f>Test!G50</f>
        <v>寒霜法师 朵拉贝拉</v>
      </c>
      <c r="D6" t="str">
        <f>Test!S50</f>
        <v>渎神者 阿撒兹勒</v>
      </c>
      <c r="E6" t="str">
        <f>Test!AE50</f>
        <v>神辅助 解控辅</v>
      </c>
    </row>
    <row r="7" spans="1:76">
      <c r="A7" t="s">
        <v>973</v>
      </c>
      <c r="B7" t="s">
        <v>974</v>
      </c>
      <c r="C7" t="s">
        <v>975</v>
      </c>
      <c r="D7" t="s">
        <v>976</v>
      </c>
      <c r="E7" t="s">
        <v>977</v>
      </c>
    </row>
    <row r="8" spans="1:76">
      <c r="A8" t="str">
        <f>IF(K2="",Test!G90,"怪物1")</f>
        <v>花间双子 卡秋娅&amp;萝拉</v>
      </c>
      <c r="B8" t="str">
        <f>IF(K2="",Test!S90,"怪物2")</f>
        <v xml:space="preserve"> 混乱怪</v>
      </c>
      <c r="C8" t="str">
        <f>IF(K2="",Test!G130,"怪物3")</f>
        <v>天堂之门 埃奎斯</v>
      </c>
      <c r="D8" t="str">
        <f>IF(K2="",Test!S130,"怪物4")</f>
        <v>魅惑女王 萨塔琳</v>
      </c>
      <c r="E8" t="str">
        <f>IF(K2="",Test!AE130,"怪物5")</f>
        <v xml:space="preserve"> 小恶魔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978</v>
      </c>
      <c r="M9" s="3" t="s">
        <v>979</v>
      </c>
      <c r="AC9" s="3" t="s">
        <v>980</v>
      </c>
      <c r="AS9" s="3" t="s">
        <v>981</v>
      </c>
      <c r="BI9" s="3" t="s">
        <v>982</v>
      </c>
    </row>
    <row r="10" spans="1:76">
      <c r="A10" t="s">
        <v>1271</v>
      </c>
      <c r="F10" t="s">
        <v>983</v>
      </c>
      <c r="G10" t="s">
        <v>984</v>
      </c>
      <c r="H10" t="s">
        <v>985</v>
      </c>
      <c r="I10" t="s">
        <v>986</v>
      </c>
      <c r="J10" t="s">
        <v>987</v>
      </c>
      <c r="M10" s="4" t="s">
        <v>968</v>
      </c>
      <c r="N10" s="4" t="s">
        <v>969</v>
      </c>
      <c r="O10" s="4" t="s">
        <v>970</v>
      </c>
      <c r="P10" s="4" t="s">
        <v>971</v>
      </c>
      <c r="Q10" s="4" t="s">
        <v>972</v>
      </c>
      <c r="R10" s="5" t="s">
        <v>988</v>
      </c>
      <c r="S10" s="5"/>
      <c r="T10" s="5"/>
      <c r="U10" s="6" t="s">
        <v>973</v>
      </c>
      <c r="V10" s="6" t="s">
        <v>974</v>
      </c>
      <c r="W10" s="6" t="s">
        <v>975</v>
      </c>
      <c r="X10" s="6" t="s">
        <v>976</v>
      </c>
      <c r="Y10" s="6" t="s">
        <v>977</v>
      </c>
      <c r="Z10" s="7" t="s">
        <v>988</v>
      </c>
      <c r="AA10" s="7"/>
      <c r="AB10" s="7"/>
      <c r="AC10" t="s">
        <v>968</v>
      </c>
      <c r="AD10" t="s">
        <v>969</v>
      </c>
      <c r="AE10" t="s">
        <v>970</v>
      </c>
      <c r="AF10" t="s">
        <v>971</v>
      </c>
      <c r="AG10" t="s">
        <v>972</v>
      </c>
      <c r="AH10" t="s">
        <v>988</v>
      </c>
      <c r="AK10" t="s">
        <v>973</v>
      </c>
      <c r="AL10" t="s">
        <v>974</v>
      </c>
      <c r="AM10" t="s">
        <v>975</v>
      </c>
      <c r="AN10" t="s">
        <v>976</v>
      </c>
      <c r="AO10" t="s">
        <v>977</v>
      </c>
      <c r="AP10" t="s">
        <v>988</v>
      </c>
      <c r="AS10" t="s">
        <v>968</v>
      </c>
      <c r="AT10" t="s">
        <v>969</v>
      </c>
      <c r="AU10" t="s">
        <v>970</v>
      </c>
      <c r="AV10" t="s">
        <v>971</v>
      </c>
      <c r="AW10" t="s">
        <v>972</v>
      </c>
      <c r="AX10" t="s">
        <v>988</v>
      </c>
      <c r="BA10" t="s">
        <v>973</v>
      </c>
      <c r="BB10" t="s">
        <v>974</v>
      </c>
      <c r="BC10" t="s">
        <v>975</v>
      </c>
      <c r="BD10" t="s">
        <v>976</v>
      </c>
      <c r="BE10" t="s">
        <v>977</v>
      </c>
      <c r="BF10" t="s">
        <v>988</v>
      </c>
      <c r="BI10" t="s">
        <v>968</v>
      </c>
      <c r="BJ10" t="s">
        <v>969</v>
      </c>
      <c r="BK10" t="s">
        <v>970</v>
      </c>
      <c r="BL10" t="s">
        <v>971</v>
      </c>
      <c r="BM10" t="s">
        <v>972</v>
      </c>
      <c r="BN10" t="s">
        <v>988</v>
      </c>
      <c r="BQ10" t="s">
        <v>973</v>
      </c>
      <c r="BR10" t="s">
        <v>974</v>
      </c>
      <c r="BS10" t="s">
        <v>975</v>
      </c>
      <c r="BT10" t="s">
        <v>976</v>
      </c>
      <c r="BU10" t="s">
        <v>977</v>
      </c>
      <c r="BV10" t="s">
        <v>988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6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21980,"skills":[2198000,2198012,2198021,2198031,100111],"attrs":{"1":99936,"2":790110,"5":55494,"6":53530,"4":154,"18":10944,"19":1144,"20":1844,"21":2344,"22":48,"23":48,"24":24,"25":24,"26":1603,"27":1603,"34":15000},"passive_skills":[]},{"title":"S","num":2,"id":24005,"skills":[2400500,2400512,2400521,2400531,2400541,100411],"attrs":{"1":100715,"2":819355,"5":51971,"6":53929,"4":182,"18":10944,"19":1144,"20":1844,"21":2344,"22":48,"23":48,"24":1524,"25":24,"26":1603,"27":1603,"34":15000}},{"title":"z","num":3,"id":12005,"skills":[1200500,1200512,1200521,1200531,1200541,100211],"attrs":{"1":116960,"2":778228,"5":50996,"6":52672,"4":161,"18":10944,"19":1144,"20":2844,"21":1344,"22":48,"23":48,"24":24,"25":24,"26":1603,"27":1603,"34":15000}},{"title":"x","num":4,"id":53981,"skills":[5398100,5398112,5398121,5398131,100311],"attrs":{"1":108058,"2":784494,"5":53067,"6":51661,"4":152,"18":10944,"19":1144,"20":2844,"21":1344,"22":48,"23":48,"24":24,"25":24,"26":1603,"27":1603,"34":15000}},{"title":"c","num":5,"id":44980,"skills":[4498000,4498012,4498021,4498031,100411],"attrs":{"1":101741,"2":820722,"5":51971,"6":53684,"4":185,"18":10944,"19":1144,"20":1844,"21":2344,"22":48,"23":48,"24":24,"25":24,"26":1603,"27":1603,"34":15000}},{"title":"A","num":6,"id":24005,"skills":[2400500,2400511,2400521],"attrs":{"1":3537,"2":10030782,"5":1873,"6":2288,"4":122,"18":9800,"20":500,"34":15000,"38":5000},"passive_skills":[]},{"title":"1","num":101,"id":71601,"skills":[7150501,7140202,7130104],"attrs":{}}]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</row>
    <row r="2" spans="1:37">
      <c r="A2" t="s">
        <v>34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</row>
    <row r="3" spans="1:37">
      <c r="A3" t="s">
        <v>35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</row>
    <row r="4" spans="1:37">
      <c r="A4" t="s">
        <v>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</row>
    <row r="5" spans="1:37">
      <c r="A5" t="s">
        <v>37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</row>
    <row r="6" spans="1:37">
      <c r="A6" t="s">
        <v>38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</row>
    <row r="7" spans="1:37">
      <c r="A7" t="s">
        <v>35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</row>
    <row r="8" spans="1:37">
      <c r="A8" t="s">
        <v>39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</row>
    <row r="9" spans="1:37">
      <c r="A9" s="138" t="s">
        <v>996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>"title":"S",</v>
      </c>
      <c r="Y10" s="102" t="str">
        <f>IF(Test!AA10="","",$A$1&amp;":"&amp;""""&amp;Test!AA10&amp;""""&amp;",")</f>
        <v>"title":"1",</v>
      </c>
      <c r="AA10" s="97" t="str">
        <f>IF(Test!AC10="","",$A$1&amp;":"&amp;""""&amp;Test!AC10&amp;""""&amp;",")</f>
        <v>"title":"1",</v>
      </c>
      <c r="AC10" s="97" t="str">
        <f>IF(Test!AE10="","",$A$1&amp;":"&amp;""""&amp;Test!AE10&amp;""""&amp;",")</f>
        <v>"title":"1",</v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"id":21980,</v>
      </c>
      <c r="M12" s="91" t="str">
        <f>$A$3&amp;":"&amp;Test!N12&amp;","</f>
        <v>"id":24005,</v>
      </c>
      <c r="Y12" s="91" t="str">
        <f>$A$3&amp;":"&amp;Test!AA12&amp;","</f>
        <v>"id":71601,</v>
      </c>
      <c r="AA12" t="str">
        <f>$A$3&amp;":"&amp;Test!AC12&amp;","</f>
        <v>"id":71403,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"skills":[2198000,2198012,2198021,2198031,100111],</v>
      </c>
      <c r="B13" s="98">
        <f>IF(Test!B13="","",Test!B13)</f>
        <v>2198000</v>
      </c>
      <c r="C13" s="98" t="str">
        <f>IF(Test!C13="","",","&amp;Test!C13)</f>
        <v>,2198012</v>
      </c>
      <c r="D13" s="98" t="str">
        <f>IF(Test!D13="","",","&amp;Test!D13)</f>
        <v>,2198021</v>
      </c>
      <c r="E13" s="98" t="str">
        <f>IF(Test!E13="","",","&amp;Test!E13)</f>
        <v>,2198031</v>
      </c>
      <c r="F13" s="98" t="str">
        <f>IF(Test!F13="","",","&amp;Test!F13)</f>
        <v/>
      </c>
      <c r="G13" s="98" t="str">
        <f>IF(Test!G13="","",","&amp;Test!G13)</f>
        <v/>
      </c>
      <c r="M13" s="91" t="str">
        <f>$A$4&amp;":"&amp;"["&amp;N13&amp;O13&amp;P13&amp;Q13&amp;R13&amp;S13&amp;S14&amp;"],"</f>
        <v>"skills":[2400500,2400512,2400521,2400531,2400541,100411],</v>
      </c>
      <c r="N13" s="98">
        <f>IF(Test!N13="","",Test!N13)</f>
        <v>2400500</v>
      </c>
      <c r="O13" s="98" t="str">
        <f>IF(Test!O13="","",","&amp;Test!O13)</f>
        <v>,2400512</v>
      </c>
      <c r="P13" s="98" t="str">
        <f>IF(Test!P13="","",","&amp;Test!P13)</f>
        <v>,2400521</v>
      </c>
      <c r="Q13" s="98" t="str">
        <f>IF(Test!Q13="","",","&amp;Test!Q13)</f>
        <v>,2400531</v>
      </c>
      <c r="R13" s="98" t="str">
        <f>IF(Test!R13="","",","&amp;Test!R13)</f>
        <v>,2400541</v>
      </c>
      <c r="S13" s="98" t="str">
        <f>IF(Test!S13="","",","&amp;Test!S13)</f>
        <v/>
      </c>
      <c r="Y13" s="91" t="str">
        <f>$A$4&amp;":"&amp;"["&amp;Z13&amp;Z14&amp;AB13&amp;AB14&amp;AD13&amp;AD14&amp;"],"</f>
        <v>"skills":[7150501,7140202,7130104],</v>
      </c>
      <c r="Z13" s="98">
        <f>IF(Test!AA13,Test!AA13,"")</f>
        <v>7150501</v>
      </c>
      <c r="AB13" s="98" t="str">
        <f>IF(AA10="","",IF(Test!AC13,","&amp;Test!AC13,""))</f>
        <v>,7140202</v>
      </c>
      <c r="AD13" s="98" t="str">
        <f>IF(AC10="","",IF(Test!AE13,","&amp;Test!AE13,""))</f>
        <v>,7130104</v>
      </c>
    </row>
    <row r="14" spans="1:37">
      <c r="B14" s="98"/>
      <c r="C14" s="98"/>
      <c r="D14" s="98"/>
      <c r="E14" s="98"/>
      <c r="F14" s="98"/>
      <c r="G14" s="148" t="str">
        <f>IF(Test!G14="","",","&amp;Test!G14)</f>
        <v>,100111</v>
      </c>
      <c r="N14" s="98"/>
      <c r="O14" s="98"/>
      <c r="P14" s="98"/>
      <c r="Q14" s="98"/>
      <c r="R14" s="98"/>
      <c r="S14" s="148" t="str">
        <f>IF(Test!S14="","",","&amp;Test!S14)</f>
        <v>,100411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"attrs":{"1":99936,"2":790110,"5":55494,"6":53530,"4":154,"18":10944,"19":1144,"20":1844,"21":2344,"22":48,"23":48,"24":24,"25":24,"26":1603,"27":1603,"34":15000}</v>
      </c>
      <c r="M15" s="91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"attrs":{"1":100715,"2":819355,"5":51971,"6":53929,"4":182,"18":10944,"19":1144,"20":1844,"21":2344,"22":48,"23":48,"24":1524,"25":24,"26":1603,"27":1603,"34":15000}</v>
      </c>
      <c r="Y15" s="91" t="str">
        <f>$A$6&amp;":"&amp;"{"&amp;Z16&amp;Z17&amp;Z18&amp;Z19&amp;Z20&amp;Z21&amp;Z22&amp;Z23&amp;Z24&amp;Z25&amp;Z26&amp;"}"</f>
        <v>"attrs":{}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"1":99936,</v>
      </c>
      <c r="C16" t="str">
        <f>IF(Test!F16&gt;0,""""&amp;Test!C16&amp;""""&amp;":"&amp;Test!F16,"")&amp;IF(C17="","",",")</f>
        <v>"1":99936,</v>
      </c>
      <c r="M16" s="91" t="str">
        <f>IF(N46="","",","&amp;N46)</f>
        <v/>
      </c>
      <c r="N16" s="98" t="str">
        <f>IF(O16=",","",O16)</f>
        <v>"1":100715,</v>
      </c>
      <c r="O16" t="str">
        <f>IF(Test!R16&gt;0,""""&amp;Test!O16&amp;""""&amp;":"&amp;Test!R16,"")&amp;IF(O17="","",",")</f>
        <v>"1":100715,</v>
      </c>
      <c r="Y16" s="91" t="str">
        <f>IF(Z27="","",","&amp;Z27)</f>
        <v/>
      </c>
      <c r="Z16" s="98" t="str">
        <f>IF(AA16=",","",AA16)</f>
        <v/>
      </c>
      <c r="AA16" s="105" t="str">
        <f>IF(Test!AD16&gt;0,""""&amp;Test!AA16&amp;""""&amp;":"&amp;Test!AD16,"")&amp;IF(AA17="","",",")</f>
        <v/>
      </c>
    </row>
    <row r="17" spans="1:27">
      <c r="B17" s="98" t="str">
        <f t="shared" ref="B17:B45" si="0">IF(C17=",","",C17)</f>
        <v>"2":790110,</v>
      </c>
      <c r="C17" t="str">
        <f>IF(Test!F17&gt;0,""""&amp;Test!C17&amp;""""&amp;":"&amp;Test!F17,"")&amp;IF(C18="","",",")</f>
        <v>"2":790110,</v>
      </c>
      <c r="N17" s="98" t="str">
        <f t="shared" ref="N17:N45" si="1">IF(O17=",","",O17)</f>
        <v>"2":819355,</v>
      </c>
      <c r="O17" t="str">
        <f>IF(Test!R17&gt;0,""""&amp;Test!O17&amp;""""&amp;":"&amp;Test!R17,"")&amp;IF(O18="","",",")</f>
        <v>"2":819355,</v>
      </c>
      <c r="Z17" s="98" t="str">
        <f t="shared" ref="Z17:Z26" si="2">IF(AA17=",","",AA17)</f>
        <v/>
      </c>
      <c r="AA17" s="105" t="str">
        <f>IF(Test!AD17&gt;0,""""&amp;Test!AA17&amp;""""&amp;":"&amp;Test!AD17,"")&amp;IF(AA18="","",",")</f>
        <v/>
      </c>
    </row>
    <row r="18" spans="1:27">
      <c r="B18" s="98" t="str">
        <f t="shared" si="0"/>
        <v>"5":55494,</v>
      </c>
      <c r="C18" t="str">
        <f>IF(Test!F18&gt;0,""""&amp;Test!C18&amp;""""&amp;":"&amp;Test!F18,"")&amp;IF(C19="","",",")</f>
        <v>"5":55494,</v>
      </c>
      <c r="N18" s="98" t="str">
        <f t="shared" si="1"/>
        <v>"5":51971,</v>
      </c>
      <c r="O18" t="str">
        <f>IF(Test!R18&gt;0,""""&amp;Test!O18&amp;""""&amp;":"&amp;Test!R18,"")&amp;IF(O19="","",",")</f>
        <v>"5":51971,</v>
      </c>
      <c r="Z18" s="98" t="str">
        <f t="shared" si="2"/>
        <v/>
      </c>
      <c r="AA18" s="105" t="str">
        <f>IF(Test!AD18&gt;0,""""&amp;Test!AA18&amp;""""&amp;":"&amp;Test!AD18,"")&amp;IF(AA19="","",",")</f>
        <v/>
      </c>
    </row>
    <row r="19" spans="1:27">
      <c r="B19" s="98" t="str">
        <f t="shared" si="0"/>
        <v>"6":53530,</v>
      </c>
      <c r="C19" t="str">
        <f>IF(Test!F19&gt;0,""""&amp;Test!C19&amp;""""&amp;":"&amp;Test!F19,"")&amp;IF(C20="","",",")</f>
        <v>"6":53530,</v>
      </c>
      <c r="N19" s="98" t="str">
        <f t="shared" si="1"/>
        <v>"6":53929,</v>
      </c>
      <c r="O19" t="str">
        <f>IF(Test!R19&gt;0,""""&amp;Test!O19&amp;""""&amp;":"&amp;Test!R19,"")&amp;IF(O20="","",",")</f>
        <v>"6":53929,</v>
      </c>
      <c r="Z19" s="98" t="str">
        <f t="shared" si="2"/>
        <v/>
      </c>
      <c r="AA19" s="105" t="str">
        <f>IF(Test!AD19&gt;0,""""&amp;Test!AA19&amp;""""&amp;":"&amp;Test!AD19,"")&amp;IF(AA20="","",",")</f>
        <v/>
      </c>
    </row>
    <row r="20" spans="1:27">
      <c r="A20" s="99" t="str">
        <f>CONCATENATE(A21,"{",A10,A11,A12,A13,A14,A15,A16,"}")</f>
        <v>{"title":"A","num":1,"id":21980,"skills":[2198000,2198012,2198021,2198031,100111],"attrs":{"1":99936,"2":790110,"5":55494,"6":53530,"4":154,"18":10944,"19":1144,"20":1844,"21":2344,"22":48,"23":48,"24":24,"25":24,"26":1603,"27":1603,"34":15000},"passive_skills":[]}</v>
      </c>
      <c r="B20" s="98" t="str">
        <f t="shared" si="0"/>
        <v>"4":154,</v>
      </c>
      <c r="C20" t="str">
        <f>IF(Test!F20&gt;0,""""&amp;Test!C20&amp;""""&amp;":"&amp;Test!F20,"")&amp;IF(C21="","",",")</f>
        <v>"4":154,</v>
      </c>
      <c r="M20" s="99" t="str">
        <f>CONCATENATE(M21,"{",M10,M11,M12,M13,M14,M15,M16,"}")</f>
        <v>,{"title":"S","num":2,"id":24005,"skills":[2400500,2400512,2400521,2400531,2400541,100411],"attrs":{"1":100715,"2":819355,"5":51971,"6":53929,"4":182,"18":10944,"19":1144,"20":1844,"21":2344,"22":48,"23":48,"24":1524,"25":24,"26":1603,"27":1603,"34":15000}}</v>
      </c>
      <c r="N20" s="98" t="str">
        <f t="shared" si="1"/>
        <v>"4":182,</v>
      </c>
      <c r="O20" t="str">
        <f>IF(Test!R20&gt;0,""""&amp;Test!O20&amp;""""&amp;":"&amp;Test!R20,"")&amp;IF(O21="","",",")</f>
        <v>"4":182,</v>
      </c>
      <c r="Y20" s="99" t="str">
        <f>CONCATENATE(Y21,"{",Y10,Y11,Y12,Y13,Y14,Y15,Y16,"}")</f>
        <v>,{"title":"1","num":101,"id":71601,"skills":[7150501,7140202,7130104],"attrs":{}}</v>
      </c>
      <c r="Z20" s="98" t="str">
        <f t="shared" si="2"/>
        <v/>
      </c>
      <c r="AA20" s="105" t="str">
        <f>IF(Test!AD20&gt;0,""""&amp;Test!AA20&amp;""""&amp;":"&amp;Test!AD20,"")&amp;IF(AA21="","",",")</f>
        <v/>
      </c>
    </row>
    <row r="21" spans="1:27">
      <c r="B21" s="98" t="str">
        <f t="shared" si="0"/>
        <v>"18":10944,</v>
      </c>
      <c r="C21" t="str">
        <f>IF(Test!F21&gt;0,""""&amp;Test!C21&amp;""""&amp;":"&amp;Test!F21,"")&amp;IF(C22="","",",")</f>
        <v>"18":10944,</v>
      </c>
      <c r="M21" s="103" t="str">
        <f>IF(A10="","",",")</f>
        <v>,</v>
      </c>
      <c r="N21" s="98" t="str">
        <f t="shared" si="1"/>
        <v>"18":10944,</v>
      </c>
      <c r="O21" t="str">
        <f>IF(Test!R21&gt;0,""""&amp;Test!O21&amp;""""&amp;":"&amp;Test!R21,"")&amp;IF(O22="","",",")</f>
        <v>"18":10944,</v>
      </c>
      <c r="Y21" s="103" t="str">
        <f>","</f>
        <v>,</v>
      </c>
      <c r="Z21" s="98" t="str">
        <f t="shared" si="2"/>
        <v/>
      </c>
      <c r="AA21" s="105" t="str">
        <f>IF(Test!AD21&gt;0,""""&amp;Test!AA21&amp;""""&amp;":"&amp;Test!AD21,"")&amp;IF(AA22="","",",")</f>
        <v/>
      </c>
    </row>
    <row r="22" spans="1:27">
      <c r="B22" s="98" t="str">
        <f t="shared" si="0"/>
        <v>"19":1144,</v>
      </c>
      <c r="C22" t="str">
        <f>IF(Test!F22&gt;0,""""&amp;Test!C22&amp;""""&amp;":"&amp;Test!F22,"")&amp;IF(C23="","",",")</f>
        <v>"19":1144,</v>
      </c>
      <c r="N22" s="98" t="str">
        <f t="shared" si="1"/>
        <v>"19":1144,</v>
      </c>
      <c r="O22" t="str">
        <f>IF(Test!R22&gt;0,""""&amp;Test!O22&amp;""""&amp;":"&amp;Test!R22,"")&amp;IF(O23="","",",")</f>
        <v>"19":1144,</v>
      </c>
      <c r="Z22" s="98" t="str">
        <f t="shared" si="2"/>
        <v/>
      </c>
      <c r="AA22" s="105" t="str">
        <f>IF(Test!AD22&gt;0,""""&amp;Test!AA22&amp;""""&amp;":"&amp;Test!AD22,"")&amp;IF(AA23="","",",")</f>
        <v/>
      </c>
    </row>
    <row r="23" spans="1:27">
      <c r="B23" s="98" t="str">
        <f t="shared" si="0"/>
        <v>"20":1844,</v>
      </c>
      <c r="C23" t="str">
        <f>IF(Test!F23&gt;0,""""&amp;Test!C23&amp;""""&amp;":"&amp;Test!F23,"")&amp;IF(C24="","",",")</f>
        <v>"20":1844,</v>
      </c>
      <c r="N23" s="98" t="str">
        <f t="shared" si="1"/>
        <v>"20":1844,</v>
      </c>
      <c r="O23" t="str">
        <f>IF(Test!R23&gt;0,""""&amp;Test!O23&amp;""""&amp;":"&amp;Test!R23,"")&amp;IF(O24="","",",")</f>
        <v>"20":1844,</v>
      </c>
      <c r="Z23" s="98" t="str">
        <f t="shared" si="2"/>
        <v/>
      </c>
      <c r="AA23" s="105" t="str">
        <f>IF(Test!AD23&gt;0,""""&amp;Test!AA23&amp;""""&amp;":"&amp;Test!AD23,"")&amp;IF(AA24="","",",")</f>
        <v/>
      </c>
    </row>
    <row r="24" spans="1:27">
      <c r="B24" s="98" t="str">
        <f t="shared" si="0"/>
        <v>"21":2344,</v>
      </c>
      <c r="C24" t="str">
        <f>IF(Test!F24&gt;0,""""&amp;Test!C24&amp;""""&amp;":"&amp;Test!F24,"")&amp;IF(C25="","",",")</f>
        <v>"21":2344,</v>
      </c>
      <c r="N24" s="98" t="str">
        <f t="shared" si="1"/>
        <v>"21":2344,</v>
      </c>
      <c r="O24" t="str">
        <f>IF(Test!R24&gt;0,""""&amp;Test!O24&amp;""""&amp;":"&amp;Test!R24,"")&amp;IF(O25="","",",")</f>
        <v>"21":2344,</v>
      </c>
      <c r="Z24" s="98" t="str">
        <f t="shared" si="2"/>
        <v/>
      </c>
      <c r="AA24" s="105" t="str">
        <f>IF(Test!AD24&gt;0,""""&amp;Test!AA24&amp;""""&amp;":"&amp;Test!AD24,"")&amp;IF(AA25="","",",")</f>
        <v/>
      </c>
    </row>
    <row r="25" spans="1:27">
      <c r="B25" s="98" t="str">
        <f t="shared" si="0"/>
        <v>"22":48,</v>
      </c>
      <c r="C25" t="str">
        <f>IF(Test!F25&gt;0,""""&amp;Test!C25&amp;""""&amp;":"&amp;Test!F25,"")&amp;IF(C26="","",",")</f>
        <v>"22":48,</v>
      </c>
      <c r="N25" s="98" t="str">
        <f t="shared" si="1"/>
        <v>"22":48,</v>
      </c>
      <c r="O25" t="str">
        <f>IF(Test!R25&gt;0,""""&amp;Test!O25&amp;""""&amp;":"&amp;Test!R25,"")&amp;IF(O26="","",",")</f>
        <v>"22":48,</v>
      </c>
      <c r="Z25" s="98" t="str">
        <f t="shared" si="2"/>
        <v/>
      </c>
      <c r="AA25" s="105" t="str">
        <f>IF(Test!AD25&gt;0,""""&amp;Test!AA25&amp;""""&amp;":"&amp;Test!AD25,"")&amp;IF(AA26="","",",")</f>
        <v/>
      </c>
    </row>
    <row r="26" spans="1:27">
      <c r="B26" s="98" t="str">
        <f t="shared" si="0"/>
        <v>"23":48,</v>
      </c>
      <c r="C26" t="str">
        <f>IF(Test!F26&gt;0,""""&amp;Test!C26&amp;""""&amp;":"&amp;Test!F26,"")&amp;IF(C27="","",",")</f>
        <v>"23":48,</v>
      </c>
      <c r="N26" s="98" t="str">
        <f t="shared" si="1"/>
        <v>"23":48,</v>
      </c>
      <c r="O26" t="str">
        <f>IF(Test!R26&gt;0,""""&amp;Test!O26&amp;""""&amp;":"&amp;Test!R26,"")&amp;IF(O27="","",",")</f>
        <v>"23":48,</v>
      </c>
      <c r="Z26" s="98" t="str">
        <f t="shared" si="2"/>
        <v/>
      </c>
      <c r="AA26" s="105" t="str">
        <f>IF(Test!AD26&gt;0,""""&amp;Test!AA26&amp;""""&amp;":"&amp;Test!AD26,"")&amp;IF(AA27="","",",")</f>
        <v/>
      </c>
    </row>
    <row r="27" spans="1:27">
      <c r="B27" s="98" t="str">
        <f t="shared" si="0"/>
        <v>"24":24,</v>
      </c>
      <c r="C27" t="str">
        <f>IF(Test!F27&gt;0,""""&amp;Test!C27&amp;""""&amp;":"&amp;Test!F27,"")&amp;IF(C28="","",",")</f>
        <v>"24":24,</v>
      </c>
      <c r="N27" s="98" t="str">
        <f t="shared" si="1"/>
        <v>"24":1524,</v>
      </c>
      <c r="O27" t="str">
        <f>IF(Test!R27&gt;0,""""&amp;Test!O27&amp;""""&amp;":"&amp;Test!R27,"")&amp;IF(O28="","",",")</f>
        <v>"24":1524,</v>
      </c>
      <c r="Z27" s="100" t="str">
        <f>IF(Test!Z27="","",Test!Z27)</f>
        <v/>
      </c>
    </row>
    <row r="28" spans="1:27">
      <c r="B28" s="98" t="str">
        <f t="shared" si="0"/>
        <v>"25":24,</v>
      </c>
      <c r="C28" t="str">
        <f>IF(Test!F28&gt;0,""""&amp;Test!C28&amp;""""&amp;":"&amp;Test!F28,"")&amp;IF(C29="","",",")</f>
        <v>"25":24,</v>
      </c>
      <c r="N28" s="98" t="str">
        <f t="shared" si="1"/>
        <v>"25":24,</v>
      </c>
      <c r="O28" t="str">
        <f>IF(Test!R28&gt;0,""""&amp;Test!O28&amp;""""&amp;":"&amp;Test!R28,"")&amp;IF(O29="","",",")</f>
        <v>"25":24,</v>
      </c>
      <c r="Z28" s="105"/>
    </row>
    <row r="29" spans="1:27">
      <c r="B29" s="98" t="str">
        <f t="shared" si="0"/>
        <v>"26":1603,</v>
      </c>
      <c r="C29" t="str">
        <f>IF(Test!F29&gt;0,""""&amp;Test!C29&amp;""""&amp;":"&amp;Test!F29,"")&amp;IF(C30="","",",")</f>
        <v>"26":1603,</v>
      </c>
      <c r="N29" s="98" t="str">
        <f t="shared" si="1"/>
        <v>"26":1603,</v>
      </c>
      <c r="O29" t="str">
        <f>IF(Test!R29&gt;0,""""&amp;Test!O29&amp;""""&amp;":"&amp;Test!R29,"")&amp;IF(O30="","",",")</f>
        <v>"26":1603,</v>
      </c>
      <c r="Z29" s="105"/>
    </row>
    <row r="30" spans="1:27">
      <c r="B30" s="98" t="str">
        <f t="shared" si="0"/>
        <v>"27":1603,</v>
      </c>
      <c r="C30" t="str">
        <f>IF(Test!F30&gt;0,""""&amp;Test!C30&amp;""""&amp;":"&amp;Test!F30,"")&amp;IF(C31="","",",")</f>
        <v>"27":1603,</v>
      </c>
      <c r="N30" s="98" t="str">
        <f t="shared" si="1"/>
        <v>"27":1603,</v>
      </c>
      <c r="O30" t="str">
        <f>IF(Test!R30&gt;0,""""&amp;Test!O30&amp;""""&amp;":"&amp;Test!R30,"")&amp;IF(O31="","",",")</f>
        <v>"27":1603,</v>
      </c>
      <c r="Z30" s="105"/>
    </row>
    <row r="31" spans="1:27">
      <c r="B31" s="98" t="str">
        <f t="shared" si="0"/>
        <v/>
      </c>
      <c r="C31" t="str">
        <f>IF(Test!F31&gt;0,""""&amp;Test!C31&amp;""""&amp;":"&amp;Test!F31,"")&amp;IF(C32="","",",")</f>
        <v>,</v>
      </c>
      <c r="N31" s="98" t="str">
        <f t="shared" si="1"/>
        <v/>
      </c>
      <c r="O31" t="str">
        <f>IF(Test!R31&gt;0,""""&amp;Test!O31&amp;""""&amp;":"&amp;Test!R31,"")&amp;IF(O32="","",",")</f>
        <v>,</v>
      </c>
      <c r="Z31" s="105"/>
    </row>
    <row r="32" spans="1:27">
      <c r="B32" s="98" t="str">
        <f t="shared" si="0"/>
        <v/>
      </c>
      <c r="C32" t="str">
        <f>IF(Test!F32&gt;0,""""&amp;Test!C32&amp;""""&amp;":"&amp;Test!F32,"")&amp;IF(C33="","",",")</f>
        <v>,</v>
      </c>
      <c r="N32" s="98" t="str">
        <f t="shared" si="1"/>
        <v/>
      </c>
      <c r="O32" t="str">
        <f>IF(Test!R32&gt;0,""""&amp;Test!O32&amp;""""&amp;":"&amp;Test!R32,"")&amp;IF(O33="","",",")</f>
        <v>,</v>
      </c>
      <c r="Z32" s="105"/>
    </row>
    <row r="33" spans="2:26">
      <c r="B33" s="98" t="str">
        <f t="shared" si="0"/>
        <v/>
      </c>
      <c r="C33" t="str">
        <f>IF(Test!F33&gt;0,""""&amp;Test!C33&amp;""""&amp;":"&amp;Test!F33,"")&amp;IF(C34="","",",")</f>
        <v>,</v>
      </c>
      <c r="N33" s="98" t="str">
        <f t="shared" si="1"/>
        <v/>
      </c>
      <c r="O33" t="str">
        <f>IF(Test!R33&gt;0,""""&amp;Test!O33&amp;""""&amp;":"&amp;Test!R33,"")&amp;IF(O34="","",",")</f>
        <v>,</v>
      </c>
      <c r="Z33" s="105"/>
    </row>
    <row r="34" spans="2:26">
      <c r="B34" s="98" t="str">
        <f t="shared" si="0"/>
        <v/>
      </c>
      <c r="C34" t="str">
        <f>IF(Test!F34&gt;0,""""&amp;Test!C34&amp;""""&amp;":"&amp;Test!F34,"")&amp;IF(C35="","",",")</f>
        <v>,</v>
      </c>
      <c r="N34" s="98" t="str">
        <f t="shared" si="1"/>
        <v/>
      </c>
      <c r="O34" t="str">
        <f>IF(Test!R34&gt;0,""""&amp;Test!O34&amp;""""&amp;":"&amp;Test!R34,"")&amp;IF(O35="","",",")</f>
        <v>,</v>
      </c>
      <c r="Z34" s="105"/>
    </row>
    <row r="35" spans="2:26">
      <c r="B35" s="98" t="str">
        <f t="shared" si="0"/>
        <v/>
      </c>
      <c r="C35" t="str">
        <f>IF(Test!F35&gt;0,""""&amp;Test!C35&amp;""""&amp;":"&amp;Test!F35,"")&amp;IF(C36="","",",")</f>
        <v>,</v>
      </c>
      <c r="N35" s="98" t="str">
        <f t="shared" si="1"/>
        <v/>
      </c>
      <c r="O35" t="str">
        <f>IF(Test!R35&gt;0,""""&amp;Test!O35&amp;""""&amp;":"&amp;Test!R35,"")&amp;IF(O36="","",",")</f>
        <v>,</v>
      </c>
      <c r="Z35" s="98"/>
    </row>
    <row r="36" spans="2:26">
      <c r="B36" s="98" t="str">
        <f t="shared" si="0"/>
        <v/>
      </c>
      <c r="C36" t="str">
        <f>IF(Test!F36&gt;0,""""&amp;Test!C36&amp;""""&amp;":"&amp;Test!F36,"")&amp;IF(C37="","",",")</f>
        <v>,</v>
      </c>
      <c r="N36" s="98" t="str">
        <f t="shared" si="1"/>
        <v/>
      </c>
      <c r="O36" t="str">
        <f>IF(Test!R36&gt;0,""""&amp;Test!O36&amp;""""&amp;":"&amp;Test!R36,"")&amp;IF(O37="","",",")</f>
        <v>,</v>
      </c>
      <c r="Z36" s="98"/>
    </row>
    <row r="37" spans="2:26">
      <c r="B37" s="98" t="str">
        <f t="shared" si="0"/>
        <v>"34":15000</v>
      </c>
      <c r="C37" t="str">
        <f>IF(Test!F37&gt;0,""""&amp;Test!C37&amp;""""&amp;":"&amp;Test!F37,"")&amp;IF(C38="","",",")</f>
        <v>"34":15000</v>
      </c>
      <c r="N37" s="98" t="str">
        <f t="shared" si="1"/>
        <v>"34":15000</v>
      </c>
      <c r="O37" t="str">
        <f>IF(Test!R37&gt;0,""""&amp;Test!O37&amp;""""&amp;":"&amp;Test!R37,"")&amp;IF(O38="","",",")</f>
        <v>"34":15000</v>
      </c>
      <c r="Z37" s="98"/>
    </row>
    <row r="38" spans="2:26">
      <c r="B38" s="98" t="str">
        <f t="shared" si="0"/>
        <v/>
      </c>
      <c r="C38" t="str">
        <f>IF(Test!F38&gt;0,""""&amp;Test!C38&amp;""""&amp;":"&amp;Test!F38,"")&amp;IF(C39="","",",")</f>
        <v/>
      </c>
      <c r="N38" s="98" t="str">
        <f t="shared" si="1"/>
        <v/>
      </c>
      <c r="O38" t="str">
        <f>IF(Test!R38&gt;0,""""&amp;Test!O38&amp;""""&amp;":"&amp;Test!R38,"")&amp;IF(O39="","",",")</f>
        <v/>
      </c>
      <c r="Z38" s="98"/>
    </row>
    <row r="39" spans="2:26">
      <c r="B39" s="98" t="str">
        <f t="shared" si="0"/>
        <v/>
      </c>
      <c r="C39" t="str">
        <f>IF(Test!F39&gt;0,""""&amp;Test!C39&amp;""""&amp;":"&amp;Test!F39,"")&amp;IF(C40="","",",")</f>
        <v/>
      </c>
      <c r="N39" s="98" t="str">
        <f t="shared" si="1"/>
        <v/>
      </c>
      <c r="O39" t="str">
        <f>IF(Test!R39&gt;0,""""&amp;Test!O39&amp;""""&amp;":"&amp;Test!R39,"")&amp;IF(O40="","",",")</f>
        <v/>
      </c>
      <c r="Z39" s="98"/>
    </row>
    <row r="40" spans="2:26">
      <c r="B40" s="98" t="str">
        <f t="shared" si="0"/>
        <v/>
      </c>
      <c r="C40" t="str">
        <f>IF(Test!F40&gt;0,""""&amp;Test!C40&amp;""""&amp;":"&amp;Test!F40,"")&amp;IF(C41="","",",")</f>
        <v/>
      </c>
      <c r="N40" s="98" t="str">
        <f t="shared" si="1"/>
        <v/>
      </c>
      <c r="O40" t="str">
        <f>IF(Test!R40&gt;0,""""&amp;Test!O40&amp;""""&amp;":"&amp;Test!R40,"")&amp;IF(O41="","",",")</f>
        <v/>
      </c>
      <c r="Z40" s="98"/>
    </row>
    <row r="41" spans="2:26">
      <c r="B41" s="98" t="str">
        <f t="shared" si="0"/>
        <v/>
      </c>
      <c r="C41" t="str">
        <f>IF(Test!F41&gt;0,""""&amp;Test!C41&amp;""""&amp;":"&amp;Test!F41,"")&amp;IF(C42="","",",")</f>
        <v/>
      </c>
      <c r="N41" s="98" t="str">
        <f t="shared" si="1"/>
        <v/>
      </c>
      <c r="O41" t="str">
        <f>IF(Test!R41&gt;0,""""&amp;Test!O41&amp;""""&amp;":"&amp;Test!R41,"")&amp;IF(O42="","",",")</f>
        <v/>
      </c>
      <c r="Z41" s="98"/>
    </row>
    <row r="42" spans="2:26">
      <c r="B42" s="98" t="str">
        <f t="shared" si="0"/>
        <v/>
      </c>
      <c r="C42" t="str">
        <f>IF(Test!F42&gt;0,""""&amp;Test!C42&amp;""""&amp;":"&amp;Test!F42,"")&amp;IF(C43="","",",")</f>
        <v/>
      </c>
      <c r="N42" s="98" t="str">
        <f t="shared" si="1"/>
        <v/>
      </c>
      <c r="O42" t="str">
        <f>IF(Test!R42&gt;0,""""&amp;Test!O42&amp;""""&amp;":"&amp;Test!R42,"")&amp;IF(O43="","",",")</f>
        <v/>
      </c>
      <c r="Z42" s="98"/>
    </row>
    <row r="43" spans="2:26">
      <c r="B43" s="98" t="str">
        <f t="shared" si="0"/>
        <v/>
      </c>
      <c r="C43" t="str">
        <f>IF(Test!F43&gt;0,""""&amp;Test!C43&amp;""""&amp;":"&amp;Test!F43,"")&amp;IF(C44="","",",")</f>
        <v/>
      </c>
      <c r="N43" s="98" t="str">
        <f t="shared" si="1"/>
        <v/>
      </c>
      <c r="O43" t="str">
        <f>IF(Test!R43&gt;0,""""&amp;Test!O43&amp;""""&amp;":"&amp;Test!R43,"")&amp;IF(O44="","",",")</f>
        <v/>
      </c>
      <c r="Z43" s="98"/>
    </row>
    <row r="44" spans="2:26">
      <c r="B44" s="98" t="str">
        <f t="shared" si="0"/>
        <v/>
      </c>
      <c r="C44" t="str">
        <f>IF(Test!F44&gt;0,""""&amp;Test!C44&amp;""""&amp;":"&amp;Test!F44,"")&amp;IF(C45="","",",")</f>
        <v/>
      </c>
      <c r="N44" s="98" t="str">
        <f t="shared" si="1"/>
        <v/>
      </c>
      <c r="O44" t="str">
        <f>IF(Test!R44&gt;0,""""&amp;Test!O44&amp;""""&amp;":"&amp;Test!R44,"")&amp;IF(O45="","",",")</f>
        <v/>
      </c>
      <c r="Z44" s="98"/>
    </row>
    <row r="45" spans="2:26">
      <c r="B45" s="98" t="str">
        <f t="shared" si="0"/>
        <v/>
      </c>
      <c r="C45" t="str">
        <f>IF(Test!F45&gt;0,""""&amp;Test!C45&amp;""""&amp;":"&amp;Test!F45,"")&amp;IF(C46="","",",")</f>
        <v/>
      </c>
      <c r="N45" s="98" t="str">
        <f t="shared" si="1"/>
        <v/>
      </c>
      <c r="O45" t="str">
        <f>IF(Test!R45&gt;0,""""&amp;Test!O45&amp;""""&amp;":"&amp;Test!R45,"")&amp;IF(O46="","",",")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>"title":"z",</v>
      </c>
      <c r="M50" s="102" t="str">
        <f>IF(Test!N50="","",$A$1&amp;":"&amp;""""&amp;Test!N50&amp;""""&amp;",")</f>
        <v>"title":"x",</v>
      </c>
      <c r="Y50" s="102" t="str">
        <f>IF(Test!Z50="","",$A$1&amp;":"&amp;""""&amp;Test!Z50&amp;""""&amp;",")</f>
        <v>"title":"c",</v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"id":12005,</v>
      </c>
      <c r="M52" s="91" t="str">
        <f>$A$3&amp;":"&amp;Test!N52&amp;","</f>
        <v>"id":53981,</v>
      </c>
      <c r="Y52" s="91" t="str">
        <f>$A$3&amp;":"&amp;Test!Z52&amp;","</f>
        <v>"id":44980,</v>
      </c>
    </row>
    <row r="53" spans="1:31">
      <c r="A53" s="91" t="str">
        <f>$A$4&amp;":"&amp;"["&amp;B53&amp;C53&amp;D53&amp;E53&amp;F53&amp;G53&amp;G54&amp;"],"</f>
        <v>"skills":[1200500,1200512,1200521,1200531,1200541,100211],</v>
      </c>
      <c r="B53" s="98">
        <f>IF(Test!B53="","",Test!B53)</f>
        <v>1200500</v>
      </c>
      <c r="C53" s="98" t="str">
        <f>IF(Test!C53="","",","&amp;Test!C53)</f>
        <v>,1200512</v>
      </c>
      <c r="D53" s="98" t="str">
        <f>IF(Test!D53="","",","&amp;Test!D53)</f>
        <v>,1200521</v>
      </c>
      <c r="E53" s="98" t="str">
        <f>IF(Test!E53="","",","&amp;Test!E53)</f>
        <v>,1200531</v>
      </c>
      <c r="F53" s="98" t="str">
        <f>IF(Test!F53="","",","&amp;Test!F53)</f>
        <v>,1200541</v>
      </c>
      <c r="G53" s="98" t="str">
        <f>IF(Test!G53="","",","&amp;Test!G53)</f>
        <v/>
      </c>
      <c r="M53" s="91" t="str">
        <f>$A$4&amp;":"&amp;"["&amp;N53&amp;O53&amp;P53&amp;Q53&amp;R53&amp;S53&amp;S54&amp;"],"</f>
        <v>"skills":[5398100,5398112,5398121,5398131,100311],</v>
      </c>
      <c r="N53" s="98">
        <f>IF(Test!N53="","",Test!N53)</f>
        <v>5398100</v>
      </c>
      <c r="O53" s="98" t="str">
        <f>IF(Test!O53="","",","&amp;Test!O53)</f>
        <v>,5398112</v>
      </c>
      <c r="P53" s="98" t="str">
        <f>IF(Test!P53="","",","&amp;Test!P53)</f>
        <v>,5398121</v>
      </c>
      <c r="Q53" s="98" t="str">
        <f>IF(Test!Q53="","",","&amp;Test!Q53)</f>
        <v>,5398131</v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"skills":[4498000,4498012,4498021,4498031,100411],</v>
      </c>
      <c r="Z53" s="98">
        <f>IF(Test!Z53="","",Test!Z53)</f>
        <v>4498000</v>
      </c>
      <c r="AA53" s="98" t="str">
        <f>IF(Test!AA53="","",","&amp;Test!AA53)</f>
        <v>,4498012</v>
      </c>
      <c r="AB53" s="98" t="str">
        <f>IF(Test!AB53="","",","&amp;Test!AB53)</f>
        <v>,4498021</v>
      </c>
      <c r="AC53" s="98" t="str">
        <f>IF(Test!AC53="","",","&amp;Test!AC53)</f>
        <v>,4498031</v>
      </c>
      <c r="AD53" s="98" t="str">
        <f>IF(Test!AD53="","",","&amp;Test!AD53)</f>
        <v/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,100211</v>
      </c>
      <c r="N54" s="98"/>
      <c r="O54" s="98"/>
      <c r="P54" s="98"/>
      <c r="Q54" s="98"/>
      <c r="R54" s="98"/>
      <c r="S54" s="148" t="str">
        <f>IF(Test!S54="","",","&amp;Test!S54)</f>
        <v>,100311</v>
      </c>
      <c r="Z54" s="98"/>
      <c r="AA54" s="98"/>
      <c r="AB54" s="98"/>
      <c r="AC54" s="98"/>
      <c r="AD54" s="98"/>
      <c r="AE54" s="148" t="str">
        <f>IF(Test!AE54="","",","&amp;Test!AE54)</f>
        <v>,100411</v>
      </c>
    </row>
    <row r="55" spans="1:31">
      <c r="A55" s="91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"attrs":{"1":116960,"2":778228,"5":50996,"6":52672,"4":161,"18":10944,"19":1144,"20":2844,"21":1344,"22":48,"23":48,"24":24,"25":24,"26":1603,"27":1603,"34":15000}</v>
      </c>
      <c r="M55" s="91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"attrs":{"1":108058,"2":784494,"5":53067,"6":51661,"4":152,"18":10944,"19":1144,"20":2844,"21":1344,"22":48,"23":48,"24":24,"25":24,"26":1603,"27":1603,"34":15000}</v>
      </c>
      <c r="Y55" s="91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"attrs":{"1":101741,"2":820722,"5":51971,"6":53684,"4":185,"18":10944,"19":1144,"20":1844,"21":2344,"22":48,"23":48,"24":24,"25":24,"26":1603,"27":1603,"34":15000}</v>
      </c>
    </row>
    <row r="56" spans="1:31">
      <c r="A56" s="91" t="str">
        <f>IF(B86="","",","&amp;B86)</f>
        <v/>
      </c>
      <c r="B56" s="98" t="str">
        <f>IF(C56=",","",C56)</f>
        <v>"1":116960,</v>
      </c>
      <c r="C56" t="str">
        <f>IF(Test!F56&gt;0,""""&amp;Test!C56&amp;""""&amp;":"&amp;Test!F56,"")&amp;IF(C57="","",",")</f>
        <v>"1":116960,</v>
      </c>
      <c r="M56" s="91" t="str">
        <f>IF(N86="","",","&amp;N86)</f>
        <v/>
      </c>
      <c r="N56" s="98" t="str">
        <f>IF(O56=",","",O56)</f>
        <v>"1":108058,</v>
      </c>
      <c r="O56" t="str">
        <f>IF(Test!R56&gt;0,""""&amp;Test!O56&amp;""""&amp;":"&amp;Test!R56,"")&amp;IF(O57="","",",")</f>
        <v>"1":108058,</v>
      </c>
      <c r="Y56" s="91" t="str">
        <f>IF(Z86="","",","&amp;Z86)</f>
        <v/>
      </c>
      <c r="Z56" s="98" t="str">
        <f>IF(AA56=",","",AA56)</f>
        <v>"1":101741,</v>
      </c>
      <c r="AA56" t="str">
        <f>IF(Test!AD56&gt;0,""""&amp;Test!AA56&amp;""""&amp;":"&amp;Test!AD56,"")&amp;IF(AA57="","",",")</f>
        <v>"1":101741,</v>
      </c>
    </row>
    <row r="57" spans="1:31">
      <c r="B57" s="98" t="str">
        <f t="shared" ref="B57:B85" si="3">IF(C57=",","",C57)</f>
        <v>"2":778228,</v>
      </c>
      <c r="C57" t="str">
        <f>IF(Test!F57&gt;0,""""&amp;Test!C57&amp;""""&amp;":"&amp;Test!F57,"")&amp;IF(C58="","",",")</f>
        <v>"2":778228,</v>
      </c>
      <c r="N57" s="98" t="str">
        <f t="shared" ref="N57:N85" si="4">IF(O57=",","",O57)</f>
        <v>"2":784494,</v>
      </c>
      <c r="O57" t="str">
        <f>IF(Test!R57&gt;0,""""&amp;Test!O57&amp;""""&amp;":"&amp;Test!R57,"")&amp;IF(O58="","",",")</f>
        <v>"2":784494,</v>
      </c>
      <c r="Z57" s="98" t="str">
        <f t="shared" ref="Z57:Z85" si="5">IF(AA57=",","",AA57)</f>
        <v>"2":820722,</v>
      </c>
      <c r="AA57" t="str">
        <f>IF(Test!AD57&gt;0,""""&amp;Test!AA57&amp;""""&amp;":"&amp;Test!AD57,"")&amp;IF(AA58="","",",")</f>
        <v>"2":820722,</v>
      </c>
    </row>
    <row r="58" spans="1:31">
      <c r="B58" s="98" t="str">
        <f t="shared" si="3"/>
        <v>"5":50996,</v>
      </c>
      <c r="C58" t="str">
        <f>IF(Test!F58&gt;0,""""&amp;Test!C58&amp;""""&amp;":"&amp;Test!F58,"")&amp;IF(C59="","",",")</f>
        <v>"5":50996,</v>
      </c>
      <c r="N58" s="98" t="str">
        <f t="shared" si="4"/>
        <v>"5":53067,</v>
      </c>
      <c r="O58" t="str">
        <f>IF(Test!R58&gt;0,""""&amp;Test!O58&amp;""""&amp;":"&amp;Test!R58,"")&amp;IF(O59="","",",")</f>
        <v>"5":53067,</v>
      </c>
      <c r="Z58" s="98" t="str">
        <f t="shared" si="5"/>
        <v>"5":51971,</v>
      </c>
      <c r="AA58" t="str">
        <f>IF(Test!AD58&gt;0,""""&amp;Test!AA58&amp;""""&amp;":"&amp;Test!AD58,"")&amp;IF(AA59="","",",")</f>
        <v>"5":51971,</v>
      </c>
    </row>
    <row r="59" spans="1:31">
      <c r="B59" s="98" t="str">
        <f t="shared" si="3"/>
        <v>"6":52672,</v>
      </c>
      <c r="C59" t="str">
        <f>IF(Test!F59&gt;0,""""&amp;Test!C59&amp;""""&amp;":"&amp;Test!F59,"")&amp;IF(C60="","",",")</f>
        <v>"6":52672,</v>
      </c>
      <c r="N59" s="98" t="str">
        <f t="shared" si="4"/>
        <v>"6":51661,</v>
      </c>
      <c r="O59" t="str">
        <f>IF(Test!R59&gt;0,""""&amp;Test!O59&amp;""""&amp;":"&amp;Test!R59,"")&amp;IF(O60="","",",")</f>
        <v>"6":51661,</v>
      </c>
      <c r="Z59" s="98" t="str">
        <f t="shared" si="5"/>
        <v>"6":53684,</v>
      </c>
      <c r="AA59" t="str">
        <f>IF(Test!AD59&gt;0,""""&amp;Test!AA59&amp;""""&amp;":"&amp;Test!AD59,"")&amp;IF(AA60="","",",")</f>
        <v>"6":53684,</v>
      </c>
    </row>
    <row r="60" spans="1:31">
      <c r="A60" s="101" t="str">
        <f>CONCATENATE(A61,"{",A50,A51,A52,A53,A54,A55,A56,"}")</f>
        <v>,{"title":"z","num":3,"id":12005,"skills":[1200500,1200512,1200521,1200531,1200541,100211],"attrs":{"1":116960,"2":778228,"5":50996,"6":52672,"4":161,"18":10944,"19":1144,"20":2844,"21":1344,"22":48,"23":48,"24":24,"25":24,"26":1603,"27":1603,"34":15000}}</v>
      </c>
      <c r="B60" s="98" t="str">
        <f t="shared" si="3"/>
        <v>"4":161,</v>
      </c>
      <c r="C60" t="str">
        <f>IF(Test!F60&gt;0,""""&amp;Test!C60&amp;""""&amp;":"&amp;Test!F60,"")&amp;IF(C61="","",",")</f>
        <v>"4":161,</v>
      </c>
      <c r="M60" s="99" t="str">
        <f>CONCATENATE(M61,"{",M50,M51,M52,M53,M54,M55,M56,"}")</f>
        <v>,{"title":"x","num":4,"id":53981,"skills":[5398100,5398112,5398121,5398131,100311],"attrs":{"1":108058,"2":784494,"5":53067,"6":51661,"4":152,"18":10944,"19":1144,"20":2844,"21":1344,"22":48,"23":48,"24":24,"25":24,"26":1603,"27":1603,"34":15000}}</v>
      </c>
      <c r="N60" s="98" t="str">
        <f t="shared" si="4"/>
        <v>"4":152,</v>
      </c>
      <c r="O60" t="str">
        <f>IF(Test!R60&gt;0,""""&amp;Test!O60&amp;""""&amp;":"&amp;Test!R60,"")&amp;IF(O61="","",",")</f>
        <v>"4":152,</v>
      </c>
      <c r="Y60" s="99" t="str">
        <f>CONCATENATE(Y61,"{",Y50,Y51,Y52,Y53,Y54,Y55,Y56,"}")</f>
        <v>,{"title":"c","num":5,"id":44980,"skills":[4498000,4498012,4498021,4498031,100411],"attrs":{"1":101741,"2":820722,"5":51971,"6":53684,"4":185,"18":10944,"19":1144,"20":1844,"21":2344,"22":48,"23":48,"24":24,"25":24,"26":1603,"27":1603,"34":15000}}</v>
      </c>
      <c r="Z60" s="98" t="str">
        <f t="shared" si="5"/>
        <v>"4":185,</v>
      </c>
      <c r="AA60" t="str">
        <f>IF(Test!AD60&gt;0,""""&amp;Test!AA60&amp;""""&amp;":"&amp;Test!AD60,"")&amp;IF(AA61="","",",")</f>
        <v>"4":185,</v>
      </c>
    </row>
    <row r="61" spans="1:31">
      <c r="A61" s="3" t="str">
        <f>IF(AND(M10="",A10=""),"",",")</f>
        <v>,</v>
      </c>
      <c r="B61" s="98" t="str">
        <f t="shared" si="3"/>
        <v>"18":10944,</v>
      </c>
      <c r="C61" t="str">
        <f>IF(Test!F61&gt;0,""""&amp;Test!C61&amp;""""&amp;":"&amp;Test!F61,"")&amp;IF(C62="","",",")</f>
        <v>"18":10944,</v>
      </c>
      <c r="M61" s="103" t="str">
        <f>IF(AND(A50="",M10="",A10=""),"",",")</f>
        <v>,</v>
      </c>
      <c r="N61" s="98" t="str">
        <f t="shared" si="4"/>
        <v>"18":10944,</v>
      </c>
      <c r="O61" t="str">
        <f>IF(Test!R61&gt;0,""""&amp;Test!O61&amp;""""&amp;":"&amp;Test!R61,"")&amp;IF(O62="","",",")</f>
        <v>"18":10944,</v>
      </c>
      <c r="Y61" s="103" t="str">
        <f>IF(AND(M50="",A50="",M10="",A10=""),"",",")</f>
        <v>,</v>
      </c>
      <c r="Z61" s="98" t="str">
        <f t="shared" si="5"/>
        <v>"18":10944,</v>
      </c>
      <c r="AA61" t="str">
        <f>IF(Test!AD61&gt;0,""""&amp;Test!AA61&amp;""""&amp;":"&amp;Test!AD61,"")&amp;IF(AA62="","",",")</f>
        <v>"18":10944,</v>
      </c>
    </row>
    <row r="62" spans="1:31">
      <c r="B62" s="98" t="str">
        <f t="shared" si="3"/>
        <v>"19":1144,</v>
      </c>
      <c r="C62" t="str">
        <f>IF(Test!F62&gt;0,""""&amp;Test!C62&amp;""""&amp;":"&amp;Test!F62,"")&amp;IF(C63="","",",")</f>
        <v>"19":1144,</v>
      </c>
      <c r="N62" s="98" t="str">
        <f t="shared" si="4"/>
        <v>"19":1144,</v>
      </c>
      <c r="O62" t="str">
        <f>IF(Test!R62&gt;0,""""&amp;Test!O62&amp;""""&amp;":"&amp;Test!R62,"")&amp;IF(O63="","",",")</f>
        <v>"19":1144,</v>
      </c>
      <c r="Z62" s="98" t="str">
        <f t="shared" si="5"/>
        <v>"19":1144,</v>
      </c>
      <c r="AA62" t="str">
        <f>IF(Test!AD62&gt;0,""""&amp;Test!AA62&amp;""""&amp;":"&amp;Test!AD62,"")&amp;IF(AA63="","",",")</f>
        <v>"19":1144,</v>
      </c>
    </row>
    <row r="63" spans="1:31">
      <c r="B63" s="98" t="str">
        <f t="shared" si="3"/>
        <v>"20":2844,</v>
      </c>
      <c r="C63" t="str">
        <f>IF(Test!F63&gt;0,""""&amp;Test!C63&amp;""""&amp;":"&amp;Test!F63,"")&amp;IF(C64="","",",")</f>
        <v>"20":2844,</v>
      </c>
      <c r="N63" s="98" t="str">
        <f t="shared" si="4"/>
        <v>"20":2844,</v>
      </c>
      <c r="O63" t="str">
        <f>IF(Test!R63&gt;0,""""&amp;Test!O63&amp;""""&amp;":"&amp;Test!R63,"")&amp;IF(O64="","",",")</f>
        <v>"20":2844,</v>
      </c>
      <c r="Z63" s="98" t="str">
        <f t="shared" si="5"/>
        <v>"20":1844,</v>
      </c>
      <c r="AA63" t="str">
        <f>IF(Test!AD63&gt;0,""""&amp;Test!AA63&amp;""""&amp;":"&amp;Test!AD63,"")&amp;IF(AA64="","",",")</f>
        <v>"20":1844,</v>
      </c>
    </row>
    <row r="64" spans="1:31">
      <c r="B64" s="98" t="str">
        <f t="shared" si="3"/>
        <v>"21":1344,</v>
      </c>
      <c r="C64" t="str">
        <f>IF(Test!F64&gt;0,""""&amp;Test!C64&amp;""""&amp;":"&amp;Test!F64,"")&amp;IF(C65="","",",")</f>
        <v>"21":1344,</v>
      </c>
      <c r="N64" s="98" t="str">
        <f t="shared" si="4"/>
        <v>"21":1344,</v>
      </c>
      <c r="O64" t="str">
        <f>IF(Test!R64&gt;0,""""&amp;Test!O64&amp;""""&amp;":"&amp;Test!R64,"")&amp;IF(O65="","",",")</f>
        <v>"21":1344,</v>
      </c>
      <c r="Z64" s="98" t="str">
        <f t="shared" si="5"/>
        <v>"21":2344,</v>
      </c>
      <c r="AA64" t="str">
        <f>IF(Test!AD64&gt;0,""""&amp;Test!AA64&amp;""""&amp;":"&amp;Test!AD64,"")&amp;IF(AA65="","",",")</f>
        <v>"21":2344,</v>
      </c>
    </row>
    <row r="65" spans="2:27">
      <c r="B65" s="98" t="str">
        <f t="shared" si="3"/>
        <v>"22":48,</v>
      </c>
      <c r="C65" t="str">
        <f>IF(Test!F65&gt;0,""""&amp;Test!C65&amp;""""&amp;":"&amp;Test!F65,"")&amp;IF(C66="","",",")</f>
        <v>"22":48,</v>
      </c>
      <c r="N65" s="98" t="str">
        <f t="shared" si="4"/>
        <v>"22":48,</v>
      </c>
      <c r="O65" t="str">
        <f>IF(Test!R65&gt;0,""""&amp;Test!O65&amp;""""&amp;":"&amp;Test!R65,"")&amp;IF(O66="","",",")</f>
        <v>"22":48,</v>
      </c>
      <c r="Z65" s="98" t="str">
        <f t="shared" si="5"/>
        <v>"22":48,</v>
      </c>
      <c r="AA65" t="str">
        <f>IF(Test!AD65&gt;0,""""&amp;Test!AA65&amp;""""&amp;":"&amp;Test!AD65,"")&amp;IF(AA66="","",",")</f>
        <v>"22":48,</v>
      </c>
    </row>
    <row r="66" spans="2:27">
      <c r="B66" s="98" t="str">
        <f t="shared" si="3"/>
        <v>"23":48,</v>
      </c>
      <c r="C66" t="str">
        <f>IF(Test!F66&gt;0,""""&amp;Test!C66&amp;""""&amp;":"&amp;Test!F66,"")&amp;IF(C67="","",",")</f>
        <v>"23":48,</v>
      </c>
      <c r="N66" s="98" t="str">
        <f t="shared" si="4"/>
        <v>"23":48,</v>
      </c>
      <c r="O66" t="str">
        <f>IF(Test!R66&gt;0,""""&amp;Test!O66&amp;""""&amp;":"&amp;Test!R66,"")&amp;IF(O67="","",",")</f>
        <v>"23":48,</v>
      </c>
      <c r="Z66" s="98" t="str">
        <f t="shared" si="5"/>
        <v>"23":48,</v>
      </c>
      <c r="AA66" t="str">
        <f>IF(Test!AD66&gt;0,""""&amp;Test!AA66&amp;""""&amp;":"&amp;Test!AD66,"")&amp;IF(AA67="","",",")</f>
        <v>"23":48,</v>
      </c>
    </row>
    <row r="67" spans="2:27">
      <c r="B67" s="98" t="str">
        <f t="shared" si="3"/>
        <v>"24":24,</v>
      </c>
      <c r="C67" t="str">
        <f>IF(Test!F67&gt;0,""""&amp;Test!C67&amp;""""&amp;":"&amp;Test!F67,"")&amp;IF(C68="","",",")</f>
        <v>"24":24,</v>
      </c>
      <c r="N67" s="98" t="str">
        <f t="shared" si="4"/>
        <v>"24":24,</v>
      </c>
      <c r="O67" t="str">
        <f>IF(Test!R67&gt;0,""""&amp;Test!O67&amp;""""&amp;":"&amp;Test!R67,"")&amp;IF(O68="","",",")</f>
        <v>"24":24,</v>
      </c>
      <c r="Z67" s="98" t="str">
        <f t="shared" si="5"/>
        <v>"24":24,</v>
      </c>
      <c r="AA67" t="str">
        <f>IF(Test!AD67&gt;0,""""&amp;Test!AA67&amp;""""&amp;":"&amp;Test!AD67,"")&amp;IF(AA68="","",",")</f>
        <v>"24":24,</v>
      </c>
    </row>
    <row r="68" spans="2:27">
      <c r="B68" s="98" t="str">
        <f t="shared" si="3"/>
        <v>"25":24,</v>
      </c>
      <c r="C68" t="str">
        <f>IF(Test!F68&gt;0,""""&amp;Test!C68&amp;""""&amp;":"&amp;Test!F68,"")&amp;IF(C69="","",",")</f>
        <v>"25":24,</v>
      </c>
      <c r="N68" s="98" t="str">
        <f t="shared" si="4"/>
        <v>"25":24,</v>
      </c>
      <c r="O68" t="str">
        <f>IF(Test!R68&gt;0,""""&amp;Test!O68&amp;""""&amp;":"&amp;Test!R68,"")&amp;IF(O69="","",",")</f>
        <v>"25":24,</v>
      </c>
      <c r="Z68" s="98" t="str">
        <f t="shared" si="5"/>
        <v>"25":24,</v>
      </c>
      <c r="AA68" t="str">
        <f>IF(Test!AD68&gt;0,""""&amp;Test!AA68&amp;""""&amp;":"&amp;Test!AD68,"")&amp;IF(AA69="","",",")</f>
        <v>"25":24,</v>
      </c>
    </row>
    <row r="69" spans="2:27">
      <c r="B69" s="98" t="str">
        <f t="shared" si="3"/>
        <v>"26":1603,</v>
      </c>
      <c r="C69" t="str">
        <f>IF(Test!F69&gt;0,""""&amp;Test!C69&amp;""""&amp;":"&amp;Test!F69,"")&amp;IF(C70="","",",")</f>
        <v>"26":1603,</v>
      </c>
      <c r="N69" s="98" t="str">
        <f t="shared" si="4"/>
        <v>"26":1603,</v>
      </c>
      <c r="O69" t="str">
        <f>IF(Test!R69&gt;0,""""&amp;Test!O69&amp;""""&amp;":"&amp;Test!R69,"")&amp;IF(O70="","",",")</f>
        <v>"26":1603,</v>
      </c>
      <c r="Z69" s="98" t="str">
        <f t="shared" si="5"/>
        <v>"26":1603,</v>
      </c>
      <c r="AA69" t="str">
        <f>IF(Test!AD69&gt;0,""""&amp;Test!AA69&amp;""""&amp;":"&amp;Test!AD69,"")&amp;IF(AA70="","",",")</f>
        <v>"26":1603,</v>
      </c>
    </row>
    <row r="70" spans="2:27">
      <c r="B70" s="98" t="str">
        <f t="shared" si="3"/>
        <v>"27":1603,</v>
      </c>
      <c r="C70" t="str">
        <f>IF(Test!F70&gt;0,""""&amp;Test!C70&amp;""""&amp;":"&amp;Test!F70,"")&amp;IF(C71="","",",")</f>
        <v>"27":1603,</v>
      </c>
      <c r="N70" s="98" t="str">
        <f t="shared" si="4"/>
        <v>"27":1603,</v>
      </c>
      <c r="O70" t="str">
        <f>IF(Test!R70&gt;0,""""&amp;Test!O70&amp;""""&amp;":"&amp;Test!R70,"")&amp;IF(O71="","",",")</f>
        <v>"27":1603,</v>
      </c>
      <c r="Z70" s="98" t="str">
        <f t="shared" si="5"/>
        <v>"27":1603,</v>
      </c>
      <c r="AA70" t="str">
        <f>IF(Test!AD70&gt;0,""""&amp;Test!AA70&amp;""""&amp;":"&amp;Test!AD70,"")&amp;IF(AA71="","",",")</f>
        <v>"27":1603,</v>
      </c>
    </row>
    <row r="71" spans="2:27">
      <c r="B71" s="98" t="str">
        <f t="shared" si="3"/>
        <v/>
      </c>
      <c r="C71" t="str">
        <f>IF(Test!F71&gt;0,""""&amp;Test!C71&amp;""""&amp;":"&amp;Test!F71,"")&amp;IF(C72="","",",")</f>
        <v>,</v>
      </c>
      <c r="N71" s="98" t="str">
        <f t="shared" si="4"/>
        <v/>
      </c>
      <c r="O71" t="str">
        <f>IF(Test!R71&gt;0,""""&amp;Test!O71&amp;""""&amp;":"&amp;Test!R71,"")&amp;IF(O72="","",",")</f>
        <v>,</v>
      </c>
      <c r="Z71" s="9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8" t="str">
        <f t="shared" si="3"/>
        <v/>
      </c>
      <c r="C72" t="str">
        <f>IF(Test!F72&gt;0,""""&amp;Test!C72&amp;""""&amp;":"&amp;Test!F72,"")&amp;IF(C73="","",",")</f>
        <v>,</v>
      </c>
      <c r="N72" s="98" t="str">
        <f t="shared" si="4"/>
        <v/>
      </c>
      <c r="O72" t="str">
        <f>IF(Test!R72&gt;0,""""&amp;Test!O72&amp;""""&amp;":"&amp;Test!R72,"")&amp;IF(O73="","",",")</f>
        <v>,</v>
      </c>
      <c r="Z72" s="9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8" t="str">
        <f t="shared" si="3"/>
        <v/>
      </c>
      <c r="C73" t="str">
        <f>IF(Test!F73&gt;0,""""&amp;Test!C73&amp;""""&amp;":"&amp;Test!F73,"")&amp;IF(C74="","",",")</f>
        <v>,</v>
      </c>
      <c r="N73" s="98" t="str">
        <f t="shared" si="4"/>
        <v/>
      </c>
      <c r="O73" t="str">
        <f>IF(Test!R73&gt;0,""""&amp;Test!O73&amp;""""&amp;":"&amp;Test!R73,"")&amp;IF(O74="","",",")</f>
        <v>,</v>
      </c>
      <c r="Z73" s="9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8" t="str">
        <f t="shared" si="3"/>
        <v/>
      </c>
      <c r="C74" t="str">
        <f>IF(Test!F74&gt;0,""""&amp;Test!C74&amp;""""&amp;":"&amp;Test!F74,"")&amp;IF(C75="","",",")</f>
        <v>,</v>
      </c>
      <c r="N74" s="98" t="str">
        <f t="shared" si="4"/>
        <v/>
      </c>
      <c r="O74" t="str">
        <f>IF(Test!R74&gt;0,""""&amp;Test!O74&amp;""""&amp;":"&amp;Test!R74,"")&amp;IF(O75="","",",")</f>
        <v>,</v>
      </c>
      <c r="Z74" s="9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8" t="str">
        <f t="shared" si="3"/>
        <v/>
      </c>
      <c r="C75" t="str">
        <f>IF(Test!F75&gt;0,""""&amp;Test!C75&amp;""""&amp;":"&amp;Test!F75,"")&amp;IF(C76="","",",")</f>
        <v>,</v>
      </c>
      <c r="N75" s="98" t="str">
        <f t="shared" si="4"/>
        <v/>
      </c>
      <c r="O75" t="str">
        <f>IF(Test!R75&gt;0,""""&amp;Test!O75&amp;""""&amp;":"&amp;Test!R75,"")&amp;IF(O76="","",",")</f>
        <v>,</v>
      </c>
      <c r="Z75" s="9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8" t="str">
        <f t="shared" si="3"/>
        <v/>
      </c>
      <c r="C76" t="str">
        <f>IF(Test!F76&gt;0,""""&amp;Test!C76&amp;""""&amp;":"&amp;Test!F76,"")&amp;IF(C77="","",",")</f>
        <v>,</v>
      </c>
      <c r="N76" s="98" t="str">
        <f t="shared" si="4"/>
        <v/>
      </c>
      <c r="O76" t="str">
        <f>IF(Test!R76&gt;0,""""&amp;Test!O76&amp;""""&amp;":"&amp;Test!R76,"")&amp;IF(O77="","",",")</f>
        <v>,</v>
      </c>
      <c r="Z76" s="9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8" t="str">
        <f t="shared" si="3"/>
        <v>"34":15000</v>
      </c>
      <c r="C77" t="str">
        <f>IF(Test!F77&gt;0,""""&amp;Test!C77&amp;""""&amp;":"&amp;Test!F77,"")&amp;IF(C78="","",",")</f>
        <v>"34":15000</v>
      </c>
      <c r="N77" s="98" t="str">
        <f t="shared" si="4"/>
        <v>"34":15000</v>
      </c>
      <c r="O77" t="str">
        <f>IF(Test!R77&gt;0,""""&amp;Test!O77&amp;""""&amp;":"&amp;Test!R77,"")&amp;IF(O78="","",",")</f>
        <v>"34":15000</v>
      </c>
      <c r="Z77" s="9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8" t="str">
        <f t="shared" si="3"/>
        <v/>
      </c>
      <c r="C78" t="str">
        <f>IF(Test!F78&gt;0,""""&amp;Test!C78&amp;""""&amp;":"&amp;Test!F78,"")&amp;IF(C79="","",",")</f>
        <v/>
      </c>
      <c r="N78" s="98" t="str">
        <f t="shared" si="4"/>
        <v/>
      </c>
      <c r="O78" t="str">
        <f>IF(Test!R78&gt;0,""""&amp;Test!O78&amp;""""&amp;":"&amp;Test!R78,"")&amp;IF(O79="","",",")</f>
        <v/>
      </c>
      <c r="Z78" s="9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8" t="str">
        <f t="shared" si="3"/>
        <v/>
      </c>
      <c r="C79" t="str">
        <f>IF(Test!F79&gt;0,""""&amp;Test!C79&amp;""""&amp;":"&amp;Test!F79,"")&amp;IF(C80="","",",")</f>
        <v/>
      </c>
      <c r="N79" s="98" t="str">
        <f t="shared" si="4"/>
        <v/>
      </c>
      <c r="O79" t="str">
        <f>IF(Test!R79&gt;0,""""&amp;Test!O79&amp;""""&amp;":"&amp;Test!R79,"")&amp;IF(O80="","",",")</f>
        <v/>
      </c>
      <c r="Z79" s="9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8" t="str">
        <f t="shared" si="3"/>
        <v/>
      </c>
      <c r="C80" t="str">
        <f>IF(Test!F80&gt;0,""""&amp;Test!C80&amp;""""&amp;":"&amp;Test!F80,"")&amp;IF(C81="","",",")</f>
        <v/>
      </c>
      <c r="N80" s="98" t="str">
        <f t="shared" si="4"/>
        <v/>
      </c>
      <c r="O80" t="str">
        <f>IF(Test!R80&gt;0,""""&amp;Test!O80&amp;""""&amp;":"&amp;Test!R80,"")&amp;IF(O81="","",",")</f>
        <v/>
      </c>
      <c r="Z80" s="98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8" t="str">
        <f t="shared" si="3"/>
        <v/>
      </c>
      <c r="C81" t="str">
        <f>IF(Test!F81&gt;0,""""&amp;Test!C81&amp;""""&amp;":"&amp;Test!F81,"")&amp;IF(C82="","",",")</f>
        <v/>
      </c>
      <c r="N81" s="98" t="str">
        <f t="shared" si="4"/>
        <v/>
      </c>
      <c r="O81" t="str">
        <f>IF(Test!R81&gt;0,""""&amp;Test!O81&amp;""""&amp;":"&amp;Test!R81,"")&amp;IF(O82="","",",")</f>
        <v/>
      </c>
      <c r="Z81" s="98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8" t="str">
        <f t="shared" si="3"/>
        <v/>
      </c>
      <c r="C82" t="str">
        <f>IF(Test!F82&gt;0,""""&amp;Test!C82&amp;""""&amp;":"&amp;Test!F82,"")&amp;IF(C83="","",",")</f>
        <v/>
      </c>
      <c r="N82" s="98" t="str">
        <f t="shared" si="4"/>
        <v/>
      </c>
      <c r="O82" t="str">
        <f>IF(Test!R82&gt;0,""""&amp;Test!O82&amp;""""&amp;":"&amp;Test!R82,"")&amp;IF(O83="","",",")</f>
        <v/>
      </c>
      <c r="Z82" s="98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8" t="str">
        <f t="shared" si="3"/>
        <v/>
      </c>
      <c r="C83" t="str">
        <f>IF(Test!F83&gt;0,""""&amp;Test!C83&amp;""""&amp;":"&amp;Test!F83,"")&amp;IF(C84="","",",")</f>
        <v/>
      </c>
      <c r="N83" s="98" t="str">
        <f t="shared" si="4"/>
        <v/>
      </c>
      <c r="O83" t="str">
        <f>IF(Test!R83&gt;0,""""&amp;Test!O83&amp;""""&amp;":"&amp;Test!R83,"")&amp;IF(O84="","",",")</f>
        <v/>
      </c>
      <c r="Z83" s="98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8" t="str">
        <f t="shared" si="3"/>
        <v/>
      </c>
      <c r="C84" t="str">
        <f>IF(Test!F84&gt;0,""""&amp;Test!C84&amp;""""&amp;":"&amp;Test!F84,"")&amp;IF(C85="","",",")</f>
        <v/>
      </c>
      <c r="N84" s="98" t="str">
        <f t="shared" si="4"/>
        <v/>
      </c>
      <c r="O84" t="str">
        <f>IF(Test!R84&gt;0,""""&amp;Test!O84&amp;""""&amp;":"&amp;Test!R84,"")&amp;IF(O85="","",",")</f>
        <v/>
      </c>
      <c r="Z84" s="98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8" t="str">
        <f t="shared" si="3"/>
        <v/>
      </c>
      <c r="C85" t="str">
        <f>IF(Test!F85&gt;0,""""&amp;Test!C85&amp;""""&amp;":"&amp;Test!F85,"")&amp;IF(C86="","",",")</f>
        <v/>
      </c>
      <c r="N85" s="98" t="str">
        <f t="shared" si="4"/>
        <v/>
      </c>
      <c r="O85" t="str">
        <f>IF(Test!R85&gt;0,""""&amp;Test!O85&amp;""""&amp;":"&amp;Test!R85,"")&amp;IF(O86="","",",")</f>
        <v/>
      </c>
      <c r="Z85" s="98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/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"id":24005,</v>
      </c>
      <c r="M92" s="91" t="str">
        <f>$A$3&amp;":"&amp;Test!N92&amp;","</f>
        <v>"id":51990,</v>
      </c>
      <c r="Y92" s="91" t="str">
        <f>$A$3&amp;":"&amp;Test!AA92&amp;","</f>
        <v>"id":71403,</v>
      </c>
      <c r="AA92" t="str">
        <f>$A$3&amp;":"&amp;Test!AC92&amp;","</f>
        <v>"id":71401,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"skills":[2400500,2400511,2400521],</v>
      </c>
      <c r="B93" s="98">
        <f>IF(Test!B93="","",Test!B93)</f>
        <v>2400500</v>
      </c>
      <c r="C93" s="98" t="str">
        <f>IF(Test!C93="","",","&amp;Test!C93)</f>
        <v>,2400511</v>
      </c>
      <c r="D93" s="98" t="str">
        <f>IF(Test!D93="","",","&amp;Test!D93)</f>
        <v>,2400521</v>
      </c>
      <c r="E93" s="98" t="str">
        <f>IF(Test!E93="","",","&amp;Test!E93)</f>
        <v/>
      </c>
      <c r="F93" s="98" t="str">
        <f>IF(Test!F93="","",","&amp;Test!F93)</f>
        <v/>
      </c>
      <c r="G93" s="98" t="str">
        <f>IF(Test!G93="","",","&amp;Test!G93)</f>
        <v/>
      </c>
      <c r="M93" s="91" t="str">
        <f>$A$4&amp;":"&amp;"["&amp;N93&amp;O93&amp;P93&amp;Q93&amp;R93&amp;S93&amp;S94&amp;"],"</f>
        <v>"skills":[5199000,5199011,5199021],</v>
      </c>
      <c r="N93" s="98">
        <f>IF(Test!N93="","",Test!N93)</f>
        <v>5199000</v>
      </c>
      <c r="O93" s="98" t="str">
        <f>IF(Test!O93="","",","&amp;Test!O93)</f>
        <v>,5199011</v>
      </c>
      <c r="P93" s="98" t="str">
        <f>IF(Test!P93="","",","&amp;Test!P93)</f>
        <v>,5199021</v>
      </c>
      <c r="Q93" s="98" t="str">
        <f>IF(Test!Q93="","",","&amp;Test!Q93)</f>
        <v/>
      </c>
      <c r="R93" s="98" t="str">
        <f>IF(Test!R93="","",","&amp;Test!R93)</f>
        <v/>
      </c>
      <c r="S93" s="98" t="str">
        <f>IF(Test!S93="","",","&amp;Test!S93)</f>
        <v/>
      </c>
      <c r="Y93" s="91" t="str">
        <f>$A$4&amp;":"&amp;"["&amp;Z93&amp;Z94&amp;AB93&amp;AB94&amp;AD93&amp;AD94&amp;"],"</f>
        <v>"skills":[7150605],</v>
      </c>
      <c r="Z93" s="98">
        <f>IF(Test!AA93,Test!AA93,"")</f>
        <v>7150605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/>
      </c>
      <c r="N94" s="98"/>
      <c r="O94" s="98"/>
      <c r="P94" s="98"/>
      <c r="Q94" s="98"/>
      <c r="R94" s="98"/>
      <c r="S94" s="148" t="str">
        <f>IF(Test!S94="","",","&amp;Test!S94)</f>
        <v/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"attrs":{"1":3537,"2":10030782,"5":1873,"6":2288,"4":122,"18":9800,"20":500,"34":15000,"38":5000}</v>
      </c>
      <c r="M95" s="91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"attrs":{"1":485451,"2":3070554,"5":166512,"6":166359,"4":74,"18":10600,"19":1100,"20":1300,"21":500,"26":4950,"27":6100,"34":15000}</v>
      </c>
      <c r="Y95" s="91" t="str">
        <f>$A$6&amp;":"&amp;"{"&amp;Z96&amp;Z97&amp;Z98&amp;Z99&amp;Z100&amp;Z101&amp;Z102&amp;Z103&amp;Z104&amp;Z105&amp;Z106&amp;"}"</f>
        <v>"attrs":{}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"1":3537,</v>
      </c>
      <c r="C96" t="str">
        <f>IF(Test!F96&gt;0,""""&amp;Test!C96&amp;""""&amp;":"&amp;Test!F96,"")&amp;IF(C97="","",",")</f>
        <v>"1":3537,</v>
      </c>
      <c r="M96" s="91" t="str">
        <f>IF(N126="","",","&amp;N126)</f>
        <v/>
      </c>
      <c r="N96" s="98" t="str">
        <f>IF(O96=",","",O96)</f>
        <v>"1":485451,</v>
      </c>
      <c r="O96" t="str">
        <f>IF(Test!R96&gt;0,""""&amp;Test!O96&amp;""""&amp;":"&amp;Test!R96,"")&amp;IF(O97="","",",")</f>
        <v>"1":485451,</v>
      </c>
      <c r="Y96" s="91" t="str">
        <f>IF(Z107="","",","&amp;Z107)</f>
        <v/>
      </c>
      <c r="Z96" s="98" t="str">
        <f t="shared" ref="Z96:Z106" si="6">IF(AA96=",","",AA96)</f>
        <v/>
      </c>
      <c r="AA96" s="105" t="str">
        <f>IF(Test!AD96&gt;0,""""&amp;Test!AA96&amp;""""&amp;":"&amp;Test!AD96,"")&amp;IF(AA97="","",",")</f>
        <v/>
      </c>
    </row>
    <row r="97" spans="1:27">
      <c r="B97" s="98" t="str">
        <f t="shared" ref="B97:B125" si="7">IF(C97=",","",C97)</f>
        <v>"2":10030782,</v>
      </c>
      <c r="C97" t="str">
        <f>IF(Test!F97&gt;0,""""&amp;Test!C97&amp;""""&amp;":"&amp;Test!F97,"")&amp;IF(C98="","",",")</f>
        <v>"2":10030782,</v>
      </c>
      <c r="N97" s="98" t="str">
        <f t="shared" ref="N97:N125" si="8">IF(O97=",","",O97)</f>
        <v>"2":3070554,</v>
      </c>
      <c r="O97" t="str">
        <f>IF(Test!R97&gt;0,""""&amp;Test!O97&amp;""""&amp;":"&amp;Test!R97,"")&amp;IF(O98="","",",")</f>
        <v>"2":3070554,</v>
      </c>
      <c r="Z97" s="98" t="str">
        <f t="shared" si="6"/>
        <v/>
      </c>
      <c r="AA97" s="105" t="str">
        <f>IF(Test!AD97&gt;0,""""&amp;Test!AA97&amp;""""&amp;":"&amp;Test!AD97,"")&amp;IF(AA98="","",",")</f>
        <v/>
      </c>
    </row>
    <row r="98" spans="1:27">
      <c r="B98" s="98" t="str">
        <f t="shared" si="7"/>
        <v>"5":1873,</v>
      </c>
      <c r="C98" t="str">
        <f>IF(Test!F98&gt;0,""""&amp;Test!C98&amp;""""&amp;":"&amp;Test!F98,"")&amp;IF(C99="","",",")</f>
        <v>"5":1873,</v>
      </c>
      <c r="N98" s="98" t="str">
        <f t="shared" si="8"/>
        <v>"5":166512,</v>
      </c>
      <c r="O98" t="str">
        <f>IF(Test!R98&gt;0,""""&amp;Test!O98&amp;""""&amp;":"&amp;Test!R98,"")&amp;IF(O99="","",",")</f>
        <v>"5":166512,</v>
      </c>
      <c r="Z98" s="98" t="str">
        <f t="shared" si="6"/>
        <v/>
      </c>
      <c r="AA98" s="105" t="str">
        <f>IF(Test!AD98&gt;0,""""&amp;Test!AA98&amp;""""&amp;":"&amp;Test!AD98,"")&amp;IF(AA99="","",",")</f>
        <v/>
      </c>
    </row>
    <row r="99" spans="1:27">
      <c r="B99" s="98" t="str">
        <f t="shared" si="7"/>
        <v>"6":2288,</v>
      </c>
      <c r="C99" t="str">
        <f>IF(Test!F99&gt;0,""""&amp;Test!C99&amp;""""&amp;":"&amp;Test!F99,"")&amp;IF(C100="","",",")</f>
        <v>"6":2288,</v>
      </c>
      <c r="N99" s="98" t="str">
        <f t="shared" si="8"/>
        <v>"6":166359,</v>
      </c>
      <c r="O99" t="str">
        <f>IF(Test!R99&gt;0,""""&amp;Test!O99&amp;""""&amp;":"&amp;Test!R99,"")&amp;IF(O100="","",",")</f>
        <v>"6":166359,</v>
      </c>
      <c r="Z99" s="98" t="str">
        <f t="shared" si="6"/>
        <v/>
      </c>
      <c r="AA99" s="105" t="str">
        <f>IF(Test!AD99&gt;0,""""&amp;Test!AA99&amp;""""&amp;":"&amp;Test!AD99,"")&amp;IF(AA100="","",",")</f>
        <v/>
      </c>
    </row>
    <row r="100" spans="1:27">
      <c r="A100" s="101" t="str">
        <f>CONCATENATE(A101,"{",A90,A91,A92,A93,A94,A95,A96,"}")</f>
        <v>{"title":"A","num":6,"id":24005,"skills":[2400500,2400511,2400521],"attrs":{"1":3537,"2":10030782,"5":1873,"6":2288,"4":122,"18":9800,"20":500,"34":15000,"38":5000},"passive_skills":[]}</v>
      </c>
      <c r="B100" s="98" t="str">
        <f t="shared" si="7"/>
        <v>"4":122,</v>
      </c>
      <c r="C100" t="str">
        <f>IF(Test!F100&gt;0,""""&amp;Test!C100&amp;""""&amp;":"&amp;Test!F100,"")&amp;IF(C101="","",",")</f>
        <v>"4":122,</v>
      </c>
      <c r="M100" s="99" t="str">
        <f>CONCATENATE(M101,"{",M90,M91,M92,M93,M94,M95,M96,"}")</f>
        <v>,{"num":7,"id":51990,"skills":[5199000,5199011,5199021],"attrs":{"1":485451,"2":3070554,"5":166512,"6":166359,"4":74,"18":10600,"19":1100,"20":1300,"21":500,"26":4950,"27":6100,"34":15000}}</v>
      </c>
      <c r="N100" s="98" t="str">
        <f t="shared" si="8"/>
        <v>"4":74,</v>
      </c>
      <c r="O100" t="str">
        <f>IF(Test!R100&gt;0,""""&amp;Test!O100&amp;""""&amp;":"&amp;Test!R100,"")&amp;IF(O101="","",",")</f>
        <v>"4":74,</v>
      </c>
      <c r="Y100" s="99" t="str">
        <f>CONCATENATE(Y101,"{",Y90,Y91,Y92,Y93,Y94,Y95,Y96,"}")</f>
        <v>,{"num":104,"id":71403,"skills":[7150605],"attrs":{}}</v>
      </c>
      <c r="Z100" s="98" t="str">
        <f t="shared" si="6"/>
        <v/>
      </c>
      <c r="AA100" s="105" t="str">
        <f>IF(Test!AD100&gt;0,""""&amp;Test!AA100&amp;""""&amp;":"&amp;Test!AD100,"")&amp;IF(AA101="","",",")</f>
        <v/>
      </c>
    </row>
    <row r="101" spans="1:27">
      <c r="B101" s="98" t="str">
        <f t="shared" si="7"/>
        <v>"18":9800,</v>
      </c>
      <c r="C101" t="str">
        <f>IF(Test!F101&gt;0,""""&amp;Test!C101&amp;""""&amp;":"&amp;Test!F101,"")&amp;IF(C102="","",",")</f>
        <v>"18":9800,</v>
      </c>
      <c r="M101" s="103" t="str">
        <f>IF(A90="","",",")</f>
        <v>,</v>
      </c>
      <c r="N101" s="98" t="str">
        <f t="shared" si="8"/>
        <v>"18":10600,</v>
      </c>
      <c r="O101" t="str">
        <f>IF(Test!R101&gt;0,""""&amp;Test!O101&amp;""""&amp;":"&amp;Test!R101,"")&amp;IF(O102="","",",")</f>
        <v>"18":10600,</v>
      </c>
      <c r="Y101" s="103" t="str">
        <f>","</f>
        <v>,</v>
      </c>
      <c r="Z101" s="98" t="str">
        <f t="shared" si="6"/>
        <v/>
      </c>
      <c r="AA101" s="105" t="str">
        <f>IF(Test!AD101&gt;0,""""&amp;Test!AA101&amp;""""&amp;":"&amp;Test!AD101,"")&amp;IF(AA102="","",",")</f>
        <v/>
      </c>
    </row>
    <row r="102" spans="1:27">
      <c r="B102" s="98" t="str">
        <f t="shared" si="7"/>
        <v/>
      </c>
      <c r="C102" t="str">
        <f>IF(Test!F102&gt;0,""""&amp;Test!C102&amp;""""&amp;":"&amp;Test!F102,"")&amp;IF(C103="","",",")</f>
        <v>,</v>
      </c>
      <c r="N102" s="98" t="str">
        <f t="shared" si="8"/>
        <v>"19":1100,</v>
      </c>
      <c r="O102" t="str">
        <f>IF(Test!R102&gt;0,""""&amp;Test!O102&amp;""""&amp;":"&amp;Test!R102,"")&amp;IF(O103="","",",")</f>
        <v>"19":1100,</v>
      </c>
      <c r="Z102" s="98" t="str">
        <f t="shared" si="6"/>
        <v/>
      </c>
      <c r="AA102" s="105" t="str">
        <f>IF(Test!AD102&gt;0,""""&amp;Test!AA102&amp;""""&amp;":"&amp;Test!AD102,"")&amp;IF(AA103="","",",")</f>
        <v/>
      </c>
    </row>
    <row r="103" spans="1:27">
      <c r="B103" s="98" t="str">
        <f t="shared" si="7"/>
        <v>"20":500,</v>
      </c>
      <c r="C103" t="str">
        <f>IF(Test!F103&gt;0,""""&amp;Test!C103&amp;""""&amp;":"&amp;Test!F103,"")&amp;IF(C104="","",",")</f>
        <v>"20":500,</v>
      </c>
      <c r="N103" s="98" t="str">
        <f t="shared" si="8"/>
        <v>"20":1300,</v>
      </c>
      <c r="O103" t="str">
        <f>IF(Test!R103&gt;0,""""&amp;Test!O103&amp;""""&amp;":"&amp;Test!R103,"")&amp;IF(O104="","",",")</f>
        <v>"20":1300,</v>
      </c>
      <c r="Z103" s="98" t="str">
        <f t="shared" si="6"/>
        <v/>
      </c>
      <c r="AA103" s="105" t="str">
        <f>IF(Test!AD103&gt;0,""""&amp;Test!AA103&amp;""""&amp;":"&amp;Test!AD103,"")&amp;IF(AA104="","",",")</f>
        <v/>
      </c>
    </row>
    <row r="104" spans="1:27">
      <c r="B104" s="98" t="str">
        <f t="shared" si="7"/>
        <v/>
      </c>
      <c r="C104" t="str">
        <f>IF(Test!F104&gt;0,""""&amp;Test!C104&amp;""""&amp;":"&amp;Test!F104,"")&amp;IF(C105="","",",")</f>
        <v>,</v>
      </c>
      <c r="N104" s="98" t="str">
        <f t="shared" si="8"/>
        <v>"21":500,</v>
      </c>
      <c r="O104" t="str">
        <f>IF(Test!R104&gt;0,""""&amp;Test!O104&amp;""""&amp;":"&amp;Test!R104,"")&amp;IF(O105="","",",")</f>
        <v>"21":500,</v>
      </c>
      <c r="Z104" s="98" t="str">
        <f t="shared" si="6"/>
        <v/>
      </c>
      <c r="AA104" s="105" t="str">
        <f>IF(Test!AD104&gt;0,""""&amp;Test!AA104&amp;""""&amp;":"&amp;Test!AD104,"")&amp;IF(AA105="","",",")</f>
        <v/>
      </c>
    </row>
    <row r="105" spans="1:27">
      <c r="B105" s="98" t="str">
        <f t="shared" si="7"/>
        <v/>
      </c>
      <c r="C105" t="str">
        <f>IF(Test!F105&gt;0,""""&amp;Test!C105&amp;""""&amp;":"&amp;Test!F105,"")&amp;IF(C106="","",",")</f>
        <v>,</v>
      </c>
      <c r="N105" s="98" t="str">
        <f t="shared" si="8"/>
        <v/>
      </c>
      <c r="O105" t="str">
        <f>IF(Test!R105&gt;0,""""&amp;Test!O105&amp;""""&amp;":"&amp;Test!R105,"")&amp;IF(O106="","",",")</f>
        <v>,</v>
      </c>
      <c r="Z105" s="98" t="str">
        <f t="shared" si="6"/>
        <v/>
      </c>
      <c r="AA105" s="105" t="str">
        <f>IF(Test!AD105&gt;0,""""&amp;Test!AA105&amp;""""&amp;":"&amp;Test!AD105,"")&amp;IF(AA106="","",",")</f>
        <v/>
      </c>
    </row>
    <row r="106" spans="1:27">
      <c r="B106" s="98" t="str">
        <f t="shared" si="7"/>
        <v/>
      </c>
      <c r="C106" t="str">
        <f>IF(Test!F106&gt;0,""""&amp;Test!C106&amp;""""&amp;":"&amp;Test!F106,"")&amp;IF(C107="","",",")</f>
        <v>,</v>
      </c>
      <c r="N106" s="98" t="str">
        <f t="shared" si="8"/>
        <v/>
      </c>
      <c r="O106" t="str">
        <f>IF(Test!R106&gt;0,""""&amp;Test!O106&amp;""""&amp;":"&amp;Test!R106,"")&amp;IF(O107="","",",")</f>
        <v>,</v>
      </c>
      <c r="Z106" s="98" t="str">
        <f t="shared" si="6"/>
        <v/>
      </c>
      <c r="AA106" s="105" t="str">
        <f>IF(Test!AD106&gt;0,""""&amp;Test!AA106&amp;""""&amp;":"&amp;Test!AD106,"")&amp;IF(AA107="","",",")</f>
        <v/>
      </c>
    </row>
    <row r="107" spans="1:27">
      <c r="B107" s="98" t="str">
        <f t="shared" si="7"/>
        <v/>
      </c>
      <c r="C107" t="str">
        <f>IF(Test!F107&gt;0,""""&amp;Test!C107&amp;""""&amp;":"&amp;Test!F107,"")&amp;IF(C108="","",",")</f>
        <v>,</v>
      </c>
      <c r="N107" s="98" t="str">
        <f t="shared" si="8"/>
        <v/>
      </c>
      <c r="O107" t="str">
        <f>IF(Test!R107&gt;0,""""&amp;Test!O107&amp;""""&amp;":"&amp;Test!R107,"")&amp;IF(O108="","",",")</f>
        <v>,</v>
      </c>
      <c r="Z107" s="100" t="str">
        <f>IF(Test!Z107="","",Test!Z107)</f>
        <v/>
      </c>
    </row>
    <row r="108" spans="1:27">
      <c r="B108" s="98" t="str">
        <f t="shared" si="7"/>
        <v/>
      </c>
      <c r="C108" t="str">
        <f>IF(Test!F108&gt;0,""""&amp;Test!C108&amp;""""&amp;":"&amp;Test!F108,"")&amp;IF(C109="","",",")</f>
        <v>,</v>
      </c>
      <c r="N108" s="98" t="str">
        <f t="shared" si="8"/>
        <v/>
      </c>
      <c r="O108" t="str">
        <f>IF(Test!R108&gt;0,""""&amp;Test!O108&amp;""""&amp;":"&amp;Test!R108,"")&amp;IF(O109="","",",")</f>
        <v>,</v>
      </c>
      <c r="Z108" s="105"/>
    </row>
    <row r="109" spans="1:27">
      <c r="B109" s="98" t="str">
        <f t="shared" si="7"/>
        <v/>
      </c>
      <c r="C109" t="str">
        <f>IF(Test!F109&gt;0,""""&amp;Test!C109&amp;""""&amp;":"&amp;Test!F109,"")&amp;IF(C110="","",",")</f>
        <v>,</v>
      </c>
      <c r="N109" s="98" t="str">
        <f t="shared" si="8"/>
        <v>"26":4950,</v>
      </c>
      <c r="O109" t="str">
        <f>IF(Test!R109&gt;0,""""&amp;Test!O109&amp;""""&amp;":"&amp;Test!R109,"")&amp;IF(O110="","",",")</f>
        <v>"26":4950,</v>
      </c>
      <c r="Z109" s="105"/>
    </row>
    <row r="110" spans="1:27">
      <c r="B110" s="98" t="str">
        <f t="shared" si="7"/>
        <v/>
      </c>
      <c r="C110" t="str">
        <f>IF(Test!F110&gt;0,""""&amp;Test!C110&amp;""""&amp;":"&amp;Test!F110,"")&amp;IF(C111="","",",")</f>
        <v>,</v>
      </c>
      <c r="N110" s="98" t="str">
        <f t="shared" si="8"/>
        <v>"27":6100,</v>
      </c>
      <c r="O110" t="str">
        <f>IF(Test!R110&gt;0,""""&amp;Test!O110&amp;""""&amp;":"&amp;Test!R110,"")&amp;IF(O111="","",",")</f>
        <v>"27":6100,</v>
      </c>
      <c r="Z110" s="105"/>
    </row>
    <row r="111" spans="1:27">
      <c r="B111" s="98" t="str">
        <f t="shared" si="7"/>
        <v/>
      </c>
      <c r="C111" t="str">
        <f>IF(Test!F111&gt;0,""""&amp;Test!C111&amp;""""&amp;":"&amp;Test!F111,"")&amp;IF(C112="","",",")</f>
        <v>,</v>
      </c>
      <c r="N111" s="98" t="str">
        <f t="shared" si="8"/>
        <v/>
      </c>
      <c r="O111" t="str">
        <f>IF(Test!R111&gt;0,""""&amp;Test!O111&amp;""""&amp;":"&amp;Test!R111,"")&amp;IF(O112="","",",")</f>
        <v>,</v>
      </c>
      <c r="Z111" s="105"/>
    </row>
    <row r="112" spans="1:27">
      <c r="B112" s="98" t="str">
        <f t="shared" si="7"/>
        <v/>
      </c>
      <c r="C112" t="str">
        <f>IF(Test!F112&gt;0,""""&amp;Test!C112&amp;""""&amp;":"&amp;Test!F112,"")&amp;IF(C113="","",",")</f>
        <v>,</v>
      </c>
      <c r="N112" s="98" t="str">
        <f t="shared" si="8"/>
        <v/>
      </c>
      <c r="O112" t="str">
        <f>IF(Test!R112&gt;0,""""&amp;Test!O112&amp;""""&amp;":"&amp;Test!R112,"")&amp;IF(O113="","",",")</f>
        <v>,</v>
      </c>
      <c r="Z112" s="105"/>
    </row>
    <row r="113" spans="2:26">
      <c r="B113" s="98" t="str">
        <f t="shared" si="7"/>
        <v/>
      </c>
      <c r="C113" t="str">
        <f>IF(Test!F113&gt;0,""""&amp;Test!C113&amp;""""&amp;":"&amp;Test!F113,"")&amp;IF(C114="","",",")</f>
        <v>,</v>
      </c>
      <c r="N113" s="98" t="str">
        <f t="shared" si="8"/>
        <v/>
      </c>
      <c r="O113" t="str">
        <f>IF(Test!R113&gt;0,""""&amp;Test!O113&amp;""""&amp;":"&amp;Test!R113,"")&amp;IF(O114="","",",")</f>
        <v>,</v>
      </c>
      <c r="Z113" s="105"/>
    </row>
    <row r="114" spans="2:26">
      <c r="B114" s="98" t="str">
        <f t="shared" si="7"/>
        <v/>
      </c>
      <c r="C114" t="str">
        <f>IF(Test!F114&gt;0,""""&amp;Test!C114&amp;""""&amp;":"&amp;Test!F114,"")&amp;IF(C115="","",",")</f>
        <v>,</v>
      </c>
      <c r="N114" s="98" t="str">
        <f t="shared" si="8"/>
        <v/>
      </c>
      <c r="O114" t="str">
        <f>IF(Test!R114&gt;0,""""&amp;Test!O114&amp;""""&amp;":"&amp;Test!R114,"")&amp;IF(O115="","",",")</f>
        <v>,</v>
      </c>
      <c r="Z114" s="105"/>
    </row>
    <row r="115" spans="2:26">
      <c r="B115" s="98" t="str">
        <f t="shared" si="7"/>
        <v/>
      </c>
      <c r="C115" t="str">
        <f>IF(Test!F115&gt;0,""""&amp;Test!C115&amp;""""&amp;":"&amp;Test!F115,"")&amp;IF(C116="","",",")</f>
        <v>,</v>
      </c>
      <c r="N115" s="98" t="str">
        <f t="shared" si="8"/>
        <v/>
      </c>
      <c r="O115" t="str">
        <f>IF(Test!R115&gt;0,""""&amp;Test!O115&amp;""""&amp;":"&amp;Test!R115,"")&amp;IF(O116="","",",")</f>
        <v>,</v>
      </c>
      <c r="Z115" s="98"/>
    </row>
    <row r="116" spans="2:26">
      <c r="B116" s="98" t="str">
        <f t="shared" si="7"/>
        <v/>
      </c>
      <c r="C116" t="str">
        <f>IF(Test!F116&gt;0,""""&amp;Test!C116&amp;""""&amp;":"&amp;Test!F116,"")&amp;IF(C117="","",",")</f>
        <v>,</v>
      </c>
      <c r="N116" s="98" t="str">
        <f t="shared" si="8"/>
        <v/>
      </c>
      <c r="O116" t="str">
        <f>IF(Test!R116&gt;0,""""&amp;Test!O116&amp;""""&amp;":"&amp;Test!R116,"")&amp;IF(O117="","",",")</f>
        <v>,</v>
      </c>
      <c r="Z116" s="98"/>
    </row>
    <row r="117" spans="2:26">
      <c r="B117" s="98" t="str">
        <f t="shared" si="7"/>
        <v>"34":15000,</v>
      </c>
      <c r="C117" t="str">
        <f>IF(Test!F117&gt;0,""""&amp;Test!C117&amp;""""&amp;":"&amp;Test!F117,"")&amp;IF(C118="","",",")</f>
        <v>"34":15000,</v>
      </c>
      <c r="N117" s="98" t="str">
        <f t="shared" si="8"/>
        <v>"34":15000</v>
      </c>
      <c r="O117" t="str">
        <f>IF(Test!R117&gt;0,""""&amp;Test!O117&amp;""""&amp;":"&amp;Test!R117,"")&amp;IF(O118="","",",")</f>
        <v>"34":15000</v>
      </c>
      <c r="Z117" s="98"/>
    </row>
    <row r="118" spans="2:26">
      <c r="B118" s="98" t="str">
        <f t="shared" si="7"/>
        <v/>
      </c>
      <c r="C118" t="str">
        <f>IF(Test!F118&gt;0,""""&amp;Test!C118&amp;""""&amp;":"&amp;Test!F118,"")&amp;IF(C119="","",",")</f>
        <v>,</v>
      </c>
      <c r="N118" s="98" t="str">
        <f t="shared" si="8"/>
        <v/>
      </c>
      <c r="O118" t="str">
        <f>IF(Test!R118&gt;0,""""&amp;Test!O118&amp;""""&amp;":"&amp;Test!R118,"")&amp;IF(O119="","",",")</f>
        <v/>
      </c>
      <c r="Z118" s="98"/>
    </row>
    <row r="119" spans="2:26">
      <c r="B119" s="98" t="str">
        <f t="shared" si="7"/>
        <v/>
      </c>
      <c r="C119" t="str">
        <f>IF(Test!F119&gt;0,""""&amp;Test!C119&amp;""""&amp;":"&amp;Test!F119,"")&amp;IF(C120="","",",")</f>
        <v>,</v>
      </c>
      <c r="N119" s="98" t="str">
        <f t="shared" si="8"/>
        <v/>
      </c>
      <c r="O119" t="str">
        <f>IF(Test!R119&gt;0,""""&amp;Test!O119&amp;""""&amp;":"&amp;Test!R119,"")&amp;IF(O120="","",",")</f>
        <v/>
      </c>
      <c r="Z119" s="98"/>
    </row>
    <row r="120" spans="2:26">
      <c r="B120" s="98" t="str">
        <f t="shared" si="7"/>
        <v/>
      </c>
      <c r="C120" t="str">
        <f>IF(Test!F120&gt;0,""""&amp;Test!C120&amp;""""&amp;":"&amp;Test!F120,"")&amp;IF(C121="","",",")</f>
        <v>,</v>
      </c>
      <c r="N120" s="98" t="str">
        <f t="shared" si="8"/>
        <v/>
      </c>
      <c r="O120" t="str">
        <f>IF(Test!R120&gt;0,""""&amp;Test!O120&amp;""""&amp;":"&amp;Test!R120,"")&amp;IF(O121="","",",")</f>
        <v/>
      </c>
      <c r="Z120" s="98"/>
    </row>
    <row r="121" spans="2:26">
      <c r="B121" s="98" t="str">
        <f t="shared" si="7"/>
        <v>"38":5000</v>
      </c>
      <c r="C121" t="str">
        <f>IF(Test!F121&gt;0,""""&amp;Test!C121&amp;""""&amp;":"&amp;Test!F121,"")&amp;IF(C122="","",",")</f>
        <v>"38":5000</v>
      </c>
      <c r="N121" s="98" t="str">
        <f t="shared" si="8"/>
        <v/>
      </c>
      <c r="O121" t="str">
        <f>IF(Test!R121&gt;0,""""&amp;Test!O121&amp;""""&amp;":"&amp;Test!R121,"")&amp;IF(O122="","",",")</f>
        <v/>
      </c>
      <c r="Z121" s="98"/>
    </row>
    <row r="122" spans="2:26">
      <c r="B122" s="98" t="str">
        <f t="shared" si="7"/>
        <v/>
      </c>
      <c r="C122" t="str">
        <f>IF(Test!F122&gt;0,""""&amp;Test!C122&amp;""""&amp;":"&amp;Test!F122,"")&amp;IF(C123="","",",")</f>
        <v/>
      </c>
      <c r="N122" s="98" t="str">
        <f t="shared" si="8"/>
        <v/>
      </c>
      <c r="O122" t="str">
        <f>IF(Test!R122&gt;0,""""&amp;Test!O122&amp;""""&amp;":"&amp;Test!R122,"")&amp;IF(O123="","",",")</f>
        <v/>
      </c>
      <c r="Z122" s="98"/>
    </row>
    <row r="123" spans="2:26">
      <c r="B123" s="98" t="str">
        <f t="shared" si="7"/>
        <v/>
      </c>
      <c r="C123" t="str">
        <f>IF(Test!F123&gt;0,""""&amp;Test!C123&amp;""""&amp;":"&amp;Test!F123,"")&amp;IF(C124="","",",")</f>
        <v/>
      </c>
      <c r="N123" s="98" t="str">
        <f t="shared" si="8"/>
        <v/>
      </c>
      <c r="O123" t="str">
        <f>IF(Test!R123&gt;0,""""&amp;Test!O123&amp;""""&amp;":"&amp;Test!R123,"")&amp;IF(O124="","",",")</f>
        <v/>
      </c>
      <c r="Z123" s="98"/>
    </row>
    <row r="124" spans="2:26">
      <c r="B124" s="98" t="str">
        <f t="shared" si="7"/>
        <v/>
      </c>
      <c r="C124" t="str">
        <f>IF(Test!F124&gt;0,""""&amp;Test!C124&amp;""""&amp;":"&amp;Test!F124,"")&amp;IF(C125="","",",")</f>
        <v/>
      </c>
      <c r="N124" s="98" t="str">
        <f t="shared" si="8"/>
        <v/>
      </c>
      <c r="O124" t="str">
        <f>IF(Test!R124&gt;0,""""&amp;Test!O124&amp;""""&amp;":"&amp;Test!R124,"")&amp;IF(O125="","",",")</f>
        <v/>
      </c>
      <c r="Z124" s="98"/>
    </row>
    <row r="125" spans="2:26">
      <c r="B125" s="98" t="str">
        <f t="shared" si="7"/>
        <v/>
      </c>
      <c r="C125" t="str">
        <f>IF(Test!F125&gt;0,""""&amp;Test!C125&amp;""""&amp;":"&amp;Test!F125,"")&amp;IF(C126="","",",")</f>
        <v/>
      </c>
      <c r="N125" s="98" t="str">
        <f t="shared" si="8"/>
        <v/>
      </c>
      <c r="O125" t="str">
        <f>IF(Test!R125&gt;0,""""&amp;Test!O125&amp;""""&amp;":"&amp;Test!R125,"")&amp;IF(O126="","",",")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/>
      </c>
      <c r="M130" s="102" t="str">
        <f>IF(Test!N130="","",$A$1&amp;":"&amp;""""&amp;Test!N130&amp;""""&amp;",")</f>
        <v/>
      </c>
      <c r="Y130" s="102" t="str">
        <f>IF(Test!Z130="","",$A$1&amp;":"&amp;""""&amp;Test!Z130&amp;""""&amp;",")</f>
        <v/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"id":41981,</v>
      </c>
      <c r="M132" s="91" t="str">
        <f>$A$3&amp;":"&amp;Test!N132&amp;","</f>
        <v>"id":54004,</v>
      </c>
      <c r="Y132" s="91" t="str">
        <f>$A$3&amp;":"&amp;Test!Z132&amp;","</f>
        <v>"id":52997,</v>
      </c>
    </row>
    <row r="133" spans="1:31">
      <c r="A133" s="91" t="str">
        <f>$A$4&amp;":"&amp;"["&amp;B133&amp;C133&amp;D133&amp;E133&amp;F133&amp;G133&amp;G134&amp;"],"</f>
        <v>"skills":[4198100,4198111,4198121,4198131],</v>
      </c>
      <c r="B133" s="98">
        <f>IF(Test!B133="","",Test!B133)</f>
        <v>4198100</v>
      </c>
      <c r="C133" s="98" t="str">
        <f>IF(Test!C133="","",","&amp;Test!C133)</f>
        <v>,4198111</v>
      </c>
      <c r="D133" s="98" t="str">
        <f>IF(Test!D133="","",","&amp;Test!D133)</f>
        <v>,4198121</v>
      </c>
      <c r="E133" s="98" t="str">
        <f>IF(Test!E133="","",","&amp;Test!E133)</f>
        <v>,4198131</v>
      </c>
      <c r="F133" s="98" t="str">
        <f>IF(Test!F133="","",","&amp;Test!F133)</f>
        <v/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"skills":[5400400,5400413,5400423,5400433,5400443,100411,100421,100431,100441],</v>
      </c>
      <c r="N133" s="98">
        <f>IF(Test!N133="","",Test!N133)</f>
        <v>5400400</v>
      </c>
      <c r="O133" s="98" t="str">
        <f>IF(Test!O133="","",","&amp;Test!O133)</f>
        <v>,5400413</v>
      </c>
      <c r="P133" s="98" t="str">
        <f>IF(Test!P133="","",","&amp;Test!P133)</f>
        <v>,5400423</v>
      </c>
      <c r="Q133" s="98" t="str">
        <f>IF(Test!Q133="","",","&amp;Test!Q133)</f>
        <v>,5400433</v>
      </c>
      <c r="R133" s="98" t="str">
        <f>IF(Test!R133="","",","&amp;Test!R133)</f>
        <v>,5400443</v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"skills":[5299700,5299711],</v>
      </c>
      <c r="Z133" s="98">
        <f>IF(Test!Z133="","",Test!Z133)</f>
        <v>5299700</v>
      </c>
      <c r="AA133" s="98" t="str">
        <f>IF(Test!AA133="","",","&amp;Test!AA133)</f>
        <v>,5299711</v>
      </c>
      <c r="AB133" s="98" t="str">
        <f>IF(Test!AB133="","",","&amp;Test!AB133)</f>
        <v/>
      </c>
      <c r="AC133" s="98" t="str">
        <f>IF(Test!AC133="","",","&amp;Test!AC133)</f>
        <v/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/>
      </c>
      <c r="N134" s="98"/>
      <c r="O134" s="98"/>
      <c r="P134" s="98"/>
      <c r="Q134" s="98"/>
      <c r="R134" s="98"/>
      <c r="S134" s="148" t="str">
        <f>IF(Test!S134="","",","&amp;Test!S134)</f>
        <v>,100411,100421,100431,100441</v>
      </c>
      <c r="Z134" s="98"/>
      <c r="AA134" s="98"/>
      <c r="AB134" s="98"/>
      <c r="AC134" s="98"/>
      <c r="AD134" s="98"/>
      <c r="AE134" s="148" t="str">
        <f>IF(Test!AE134="","",","&amp;Test!AE134)</f>
        <v/>
      </c>
    </row>
    <row r="135" spans="1:31">
      <c r="A135" s="91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"attrs":{"1":30,"2":91580,"5":6639,"6":5445,"4":926,"18":9800,"20":500,"34":15000}</v>
      </c>
      <c r="M135" s="91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"attrs":{"1":1484738,"2":11601664,"5":584236,"6":656452,"4":290,"18":12100,"19":1100,"20":1300,"21":3500,"26":4950,"27":6100,"31":1000,"34":25000}</v>
      </c>
      <c r="Y135" s="91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"attrs":{"1":484400,"2":3058821,"5":165747,"6":165876,"4":70,"18":10600,"19":1100,"20":1300,"21":500,"26":4950,"27":6100,"34":15000}</v>
      </c>
    </row>
    <row r="136" spans="1:31">
      <c r="A136" s="91" t="str">
        <f>IF(B166="","",","&amp;B166)</f>
        <v/>
      </c>
      <c r="B136" s="98" t="str">
        <f>IF(C136=",","",C136)</f>
        <v>"1":30,</v>
      </c>
      <c r="C136" t="str">
        <f>IF(Test!F136&gt;0,""""&amp;Test!C136&amp;""""&amp;":"&amp;Test!F136,"")&amp;IF(C137="","",",")</f>
        <v>"1":30,</v>
      </c>
      <c r="M136" s="91" t="str">
        <f>IF(N166="","",","&amp;N166)</f>
        <v/>
      </c>
      <c r="N136" s="98" t="str">
        <f>IF(O136=",","",O136)</f>
        <v>"1":1484738,</v>
      </c>
      <c r="O136" t="str">
        <f>IF(Test!R136&gt;0,""""&amp;Test!O136&amp;""""&amp;":"&amp;Test!R136,"")&amp;IF(O137="","",",")</f>
        <v>"1":1484738,</v>
      </c>
      <c r="Y136" s="91" t="str">
        <f>IF(Z166="","",","&amp;Z166)</f>
        <v/>
      </c>
      <c r="Z136" s="98" t="str">
        <f>IF(AA136=",","",AA136)</f>
        <v>"1":484400,</v>
      </c>
      <c r="AA136" t="str">
        <f>IF(Test!AD136&gt;0,""""&amp;Test!AA136&amp;""""&amp;":"&amp;Test!AD136,"")&amp;IF(AA137="","",",")</f>
        <v>"1":484400,</v>
      </c>
    </row>
    <row r="137" spans="1:31">
      <c r="B137" s="98" t="str">
        <f t="shared" ref="B137:B165" si="9">IF(C137=",","",C137)</f>
        <v>"2":91580,</v>
      </c>
      <c r="C137" t="str">
        <f>IF(Test!F137&gt;0,""""&amp;Test!C137&amp;""""&amp;":"&amp;Test!F137,"")&amp;IF(C138="","",",")</f>
        <v>"2":91580,</v>
      </c>
      <c r="N137" s="98" t="str">
        <f t="shared" ref="N137:N165" si="10">IF(O137=",","",O137)</f>
        <v>"2":11601664,</v>
      </c>
      <c r="O137" t="str">
        <f>IF(Test!R137&gt;0,""""&amp;Test!O137&amp;""""&amp;":"&amp;Test!R137,"")&amp;IF(O138="","",",")</f>
        <v>"2":11601664,</v>
      </c>
      <c r="Z137" s="98" t="str">
        <f t="shared" ref="Z137:Z165" si="11">IF(AA137=",","",AA137)</f>
        <v>"2":3058821,</v>
      </c>
      <c r="AA137" t="str">
        <f>IF(Test!AD137&gt;0,""""&amp;Test!AA137&amp;""""&amp;":"&amp;Test!AD137,"")&amp;IF(AA138="","",",")</f>
        <v>"2":3058821,</v>
      </c>
    </row>
    <row r="138" spans="1:31">
      <c r="B138" s="98" t="str">
        <f t="shared" si="9"/>
        <v>"5":6639,</v>
      </c>
      <c r="C138" t="str">
        <f>IF(Test!F138&gt;0,""""&amp;Test!C138&amp;""""&amp;":"&amp;Test!F138,"")&amp;IF(C139="","",",")</f>
        <v>"5":6639,</v>
      </c>
      <c r="N138" s="98" t="str">
        <f t="shared" si="10"/>
        <v>"5":584236,</v>
      </c>
      <c r="O138" t="str">
        <f>IF(Test!R138&gt;0,""""&amp;Test!O138&amp;""""&amp;":"&amp;Test!R138,"")&amp;IF(O139="","",",")</f>
        <v>"5":584236,</v>
      </c>
      <c r="Z138" s="98" t="str">
        <f t="shared" si="11"/>
        <v>"5":165747,</v>
      </c>
      <c r="AA138" t="str">
        <f>IF(Test!AD138&gt;0,""""&amp;Test!AA138&amp;""""&amp;":"&amp;Test!AD138,"")&amp;IF(AA139="","",",")</f>
        <v>"5":165747,</v>
      </c>
    </row>
    <row r="139" spans="1:31">
      <c r="B139" s="98" t="str">
        <f t="shared" si="9"/>
        <v>"6":5445,</v>
      </c>
      <c r="C139" t="str">
        <f>IF(Test!F139&gt;0,""""&amp;Test!C139&amp;""""&amp;":"&amp;Test!F139,"")&amp;IF(C140="","",",")</f>
        <v>"6":5445,</v>
      </c>
      <c r="N139" s="98" t="str">
        <f t="shared" si="10"/>
        <v>"6":656452,</v>
      </c>
      <c r="O139" t="str">
        <f>IF(Test!R139&gt;0,""""&amp;Test!O139&amp;""""&amp;":"&amp;Test!R139,"")&amp;IF(O140="","",",")</f>
        <v>"6":656452,</v>
      </c>
      <c r="Z139" s="98" t="str">
        <f t="shared" si="11"/>
        <v>"6":165876,</v>
      </c>
      <c r="AA139" t="str">
        <f>IF(Test!AD139&gt;0,""""&amp;Test!AA139&amp;""""&amp;":"&amp;Test!AD139,"")&amp;IF(AA140="","",",")</f>
        <v>"6":165876,</v>
      </c>
    </row>
    <row r="140" spans="1:31">
      <c r="A140" s="101" t="str">
        <f>CONCATENATE(A141,"{",A130,A131,A132,A133,A134,A135,A136,"}")</f>
        <v>,{"num":8,"id":41981,"skills":[4198100,4198111,4198121,4198131],"attrs":{"1":30,"2":91580,"5":6639,"6":5445,"4":926,"18":9800,"20":500,"34":15000}}</v>
      </c>
      <c r="B140" s="98" t="str">
        <f t="shared" si="9"/>
        <v>"4":926,</v>
      </c>
      <c r="C140" t="str">
        <f>IF(Test!F140&gt;0,""""&amp;Test!C140&amp;""""&amp;":"&amp;Test!F140,"")&amp;IF(C141="","",",")</f>
        <v>"4":926,</v>
      </c>
      <c r="M140" s="99" t="str">
        <f>CONCATENATE(M141,"{",M130,M131,M132,M133,M134,M135,M136,"}")</f>
        <v>,{"num":9,"id":54004,"skills":[5400400,5400413,5400423,5400433,5400443,100411,100421,100431,100441],"attrs":{"1":1484738,"2":11601664,"5":584236,"6":656452,"4":290,"18":12100,"19":1100,"20":1300,"21":3500,"26":4950,"27":6100,"31":1000,"34":25000}}</v>
      </c>
      <c r="N140" s="98" t="str">
        <f t="shared" si="10"/>
        <v>"4":290,</v>
      </c>
      <c r="O140" t="str">
        <f>IF(Test!R140&gt;0,""""&amp;Test!O140&amp;""""&amp;":"&amp;Test!R140,"")&amp;IF(O141="","",",")</f>
        <v>"4":290,</v>
      </c>
      <c r="Y140" s="99" t="str">
        <f>CONCATENATE(Y141,"{",Y130,Y131,Y132,Y133,Y134,Y135,Y136,"}")</f>
        <v>,{"num":10,"id":52997,"skills":[5299700,5299711],"attrs":{"1":484400,"2":3058821,"5":165747,"6":165876,"4":70,"18":10600,"19":1100,"20":1300,"21":500,"26":4950,"27":6100,"34":15000}}</v>
      </c>
      <c r="Z140" s="98" t="str">
        <f t="shared" si="11"/>
        <v>"4":70,</v>
      </c>
      <c r="AA140" t="str">
        <f>IF(Test!AD140&gt;0,""""&amp;Test!AA140&amp;""""&amp;":"&amp;Test!AD140,"")&amp;IF(AA141="","",",")</f>
        <v>"4":70,</v>
      </c>
    </row>
    <row r="141" spans="1:31">
      <c r="A141" s="3" t="str">
        <f>IF(AND(M90="",A90=""),"",",")</f>
        <v>,</v>
      </c>
      <c r="B141" s="98" t="str">
        <f t="shared" si="9"/>
        <v>"18":9800,</v>
      </c>
      <c r="C141" t="str">
        <f>IF(Test!F141&gt;0,""""&amp;Test!C141&amp;""""&amp;":"&amp;Test!F141,"")&amp;IF(C142="","",",")</f>
        <v>"18":9800,</v>
      </c>
      <c r="M141" s="103" t="str">
        <f>IF(AND(A130="",M90="",A90=""),"",",")</f>
        <v>,</v>
      </c>
      <c r="N141" s="98" t="str">
        <f t="shared" si="10"/>
        <v>"18":12100,</v>
      </c>
      <c r="O141" t="str">
        <f>IF(Test!R141&gt;0,""""&amp;Test!O141&amp;""""&amp;":"&amp;Test!R141,"")&amp;IF(O142="","",",")</f>
        <v>"18":12100,</v>
      </c>
      <c r="Y141" s="103" t="str">
        <f>IF(AND(M130="",A130="",M90="",A90=""),"",",")</f>
        <v>,</v>
      </c>
      <c r="Z141" s="98" t="str">
        <f t="shared" si="11"/>
        <v>"18":10600,</v>
      </c>
      <c r="AA141" t="str">
        <f>IF(Test!AD141&gt;0,""""&amp;Test!AA141&amp;""""&amp;":"&amp;Test!AD141,"")&amp;IF(AA142="","",",")</f>
        <v>"18":10600,</v>
      </c>
    </row>
    <row r="142" spans="1:31">
      <c r="B142" s="98" t="str">
        <f t="shared" si="9"/>
        <v/>
      </c>
      <c r="C142" t="str">
        <f>IF(Test!F142&gt;0,""""&amp;Test!C142&amp;""""&amp;":"&amp;Test!F142,"")&amp;IF(C143="","",",")</f>
        <v>,</v>
      </c>
      <c r="N142" s="98" t="str">
        <f t="shared" si="10"/>
        <v>"19":1100,</v>
      </c>
      <c r="O142" t="str">
        <f>IF(Test!R142&gt;0,""""&amp;Test!O142&amp;""""&amp;":"&amp;Test!R142,"")&amp;IF(O143="","",",")</f>
        <v>"19":1100,</v>
      </c>
      <c r="Z142" s="98" t="str">
        <f t="shared" si="11"/>
        <v>"19":1100,</v>
      </c>
      <c r="AA142" t="str">
        <f>IF(Test!AD142&gt;0,""""&amp;Test!AA142&amp;""""&amp;":"&amp;Test!AD142,"")&amp;IF(AA143="","",",")</f>
        <v>"19":1100,</v>
      </c>
    </row>
    <row r="143" spans="1:31">
      <c r="B143" s="98" t="str">
        <f t="shared" si="9"/>
        <v>"20":500,</v>
      </c>
      <c r="C143" t="str">
        <f>IF(Test!F143&gt;0,""""&amp;Test!C143&amp;""""&amp;":"&amp;Test!F143,"")&amp;IF(C144="","",",")</f>
        <v>"20":500,</v>
      </c>
      <c r="N143" s="98" t="str">
        <f t="shared" si="10"/>
        <v>"20":1300,</v>
      </c>
      <c r="O143" t="str">
        <f>IF(Test!R143&gt;0,""""&amp;Test!O143&amp;""""&amp;":"&amp;Test!R143,"")&amp;IF(O144="","",",")</f>
        <v>"20":1300,</v>
      </c>
      <c r="Z143" s="98" t="str">
        <f t="shared" si="11"/>
        <v>"20":1300,</v>
      </c>
      <c r="AA143" t="str">
        <f>IF(Test!AD143&gt;0,""""&amp;Test!AA143&amp;""""&amp;":"&amp;Test!AD143,"")&amp;IF(AA144="","",",")</f>
        <v>"20":1300,</v>
      </c>
    </row>
    <row r="144" spans="1:31">
      <c r="B144" s="98" t="str">
        <f t="shared" si="9"/>
        <v/>
      </c>
      <c r="C144" t="str">
        <f>IF(Test!F144&gt;0,""""&amp;Test!C144&amp;""""&amp;":"&amp;Test!F144,"")&amp;IF(C145="","",",")</f>
        <v>,</v>
      </c>
      <c r="N144" s="98" t="str">
        <f t="shared" si="10"/>
        <v>"21":3500,</v>
      </c>
      <c r="O144" t="str">
        <f>IF(Test!R144&gt;0,""""&amp;Test!O144&amp;""""&amp;":"&amp;Test!R144,"")&amp;IF(O145="","",",")</f>
        <v>"21":3500,</v>
      </c>
      <c r="Z144" s="98" t="str">
        <f t="shared" si="11"/>
        <v>"21":500,</v>
      </c>
      <c r="AA144" t="str">
        <f>IF(Test!AD144&gt;0,""""&amp;Test!AA144&amp;""""&amp;":"&amp;Test!AD144,"")&amp;IF(AA145="","",",")</f>
        <v>"21":500,</v>
      </c>
    </row>
    <row r="145" spans="2:27">
      <c r="B145" s="98" t="str">
        <f t="shared" si="9"/>
        <v/>
      </c>
      <c r="C145" t="str">
        <f>IF(Test!F145&gt;0,""""&amp;Test!C145&amp;""""&amp;":"&amp;Test!F145,"")&amp;IF(C146="","",",")</f>
        <v>,</v>
      </c>
      <c r="N145" s="98" t="str">
        <f t="shared" si="10"/>
        <v/>
      </c>
      <c r="O145" t="str">
        <f>IF(Test!R145&gt;0,""""&amp;Test!O145&amp;""""&amp;":"&amp;Test!R145,"")&amp;IF(O146="","",",")</f>
        <v>,</v>
      </c>
      <c r="Z145" s="98" t="str">
        <f t="shared" si="11"/>
        <v/>
      </c>
      <c r="AA145" t="str">
        <f>IF(Test!AD145&gt;0,""""&amp;Test!AA145&amp;""""&amp;":"&amp;Test!AD145,"")&amp;IF(AA146="","",",")</f>
        <v>,</v>
      </c>
    </row>
    <row r="146" spans="2:27">
      <c r="B146" s="98" t="str">
        <f t="shared" si="9"/>
        <v/>
      </c>
      <c r="C146" t="str">
        <f>IF(Test!F146&gt;0,""""&amp;Test!C146&amp;""""&amp;":"&amp;Test!F146,"")&amp;IF(C147="","",",")</f>
        <v>,</v>
      </c>
      <c r="N146" s="98" t="str">
        <f t="shared" si="10"/>
        <v/>
      </c>
      <c r="O146" t="str">
        <f>IF(Test!R146&gt;0,""""&amp;Test!O146&amp;""""&amp;":"&amp;Test!R146,"")&amp;IF(O147="","",",")</f>
        <v>,</v>
      </c>
      <c r="Z146" s="98" t="str">
        <f t="shared" si="11"/>
        <v/>
      </c>
      <c r="AA146" t="str">
        <f>IF(Test!AD146&gt;0,""""&amp;Test!AA146&amp;""""&amp;":"&amp;Test!AD146,"")&amp;IF(AA147="","",",")</f>
        <v>,</v>
      </c>
    </row>
    <row r="147" spans="2:27">
      <c r="B147" s="98" t="str">
        <f t="shared" si="9"/>
        <v/>
      </c>
      <c r="C147" t="str">
        <f>IF(Test!F147&gt;0,""""&amp;Test!C147&amp;""""&amp;":"&amp;Test!F147,"")&amp;IF(C148="","",",")</f>
        <v>,</v>
      </c>
      <c r="N147" s="98" t="str">
        <f t="shared" si="10"/>
        <v/>
      </c>
      <c r="O147" t="str">
        <f>IF(Test!R147&gt;0,""""&amp;Test!O147&amp;""""&amp;":"&amp;Test!R147,"")&amp;IF(O148="","",",")</f>
        <v>,</v>
      </c>
      <c r="Z147" s="98" t="str">
        <f t="shared" si="11"/>
        <v/>
      </c>
      <c r="AA147" t="str">
        <f>IF(Test!AD147&gt;0,""""&amp;Test!AA147&amp;""""&amp;":"&amp;Test!AD147,"")&amp;IF(AA148="","",",")</f>
        <v>,</v>
      </c>
    </row>
    <row r="148" spans="2:27">
      <c r="B148" s="98" t="str">
        <f t="shared" si="9"/>
        <v/>
      </c>
      <c r="C148" t="str">
        <f>IF(Test!F148&gt;0,""""&amp;Test!C148&amp;""""&amp;":"&amp;Test!F148,"")&amp;IF(C149="","",",")</f>
        <v>,</v>
      </c>
      <c r="N148" s="98" t="str">
        <f t="shared" si="10"/>
        <v/>
      </c>
      <c r="O148" t="str">
        <f>IF(Test!R148&gt;0,""""&amp;Test!O148&amp;""""&amp;":"&amp;Test!R148,"")&amp;IF(O149="","",",")</f>
        <v>,</v>
      </c>
      <c r="Z148" s="98" t="str">
        <f t="shared" si="11"/>
        <v/>
      </c>
      <c r="AA148" t="str">
        <f>IF(Test!AD148&gt;0,""""&amp;Test!AA148&amp;""""&amp;":"&amp;Test!AD148,"")&amp;IF(AA149="","",",")</f>
        <v>,</v>
      </c>
    </row>
    <row r="149" spans="2:27">
      <c r="B149" s="98" t="str">
        <f t="shared" si="9"/>
        <v/>
      </c>
      <c r="C149" t="str">
        <f>IF(Test!F149&gt;0,""""&amp;Test!C149&amp;""""&amp;":"&amp;Test!F149,"")&amp;IF(C150="","",",")</f>
        <v>,</v>
      </c>
      <c r="N149" s="98" t="str">
        <f t="shared" si="10"/>
        <v>"26":4950,</v>
      </c>
      <c r="O149" t="str">
        <f>IF(Test!R149&gt;0,""""&amp;Test!O149&amp;""""&amp;":"&amp;Test!R149,"")&amp;IF(O150="","",",")</f>
        <v>"26":4950,</v>
      </c>
      <c r="Z149" s="98" t="str">
        <f t="shared" si="11"/>
        <v>"26":4950,</v>
      </c>
      <c r="AA149" t="str">
        <f>IF(Test!AD149&gt;0,""""&amp;Test!AA149&amp;""""&amp;":"&amp;Test!AD149,"")&amp;IF(AA150="","",",")</f>
        <v>"26":4950,</v>
      </c>
    </row>
    <row r="150" spans="2:27">
      <c r="B150" s="98" t="str">
        <f t="shared" si="9"/>
        <v/>
      </c>
      <c r="C150" t="str">
        <f>IF(Test!F150&gt;0,""""&amp;Test!C150&amp;""""&amp;":"&amp;Test!F150,"")&amp;IF(C151="","",",")</f>
        <v>,</v>
      </c>
      <c r="N150" s="98" t="str">
        <f t="shared" si="10"/>
        <v>"27":6100,</v>
      </c>
      <c r="O150" t="str">
        <f>IF(Test!R150&gt;0,""""&amp;Test!O150&amp;""""&amp;":"&amp;Test!R150,"")&amp;IF(O151="","",",")</f>
        <v>"27":6100,</v>
      </c>
      <c r="Z150" s="98" t="str">
        <f t="shared" si="11"/>
        <v>"27":6100,</v>
      </c>
      <c r="AA150" t="str">
        <f>IF(Test!AD150&gt;0,""""&amp;Test!AA150&amp;""""&amp;":"&amp;Test!AD150,"")&amp;IF(AA151="","",",")</f>
        <v>"27":6100,</v>
      </c>
    </row>
    <row r="151" spans="2:27">
      <c r="B151" s="98" t="str">
        <f t="shared" si="9"/>
        <v/>
      </c>
      <c r="C151" t="str">
        <f>IF(Test!F151&gt;0,""""&amp;Test!C151&amp;""""&amp;":"&amp;Test!F151,"")&amp;IF(C152="","",",")</f>
        <v>,</v>
      </c>
      <c r="N151" s="98" t="str">
        <f t="shared" si="10"/>
        <v/>
      </c>
      <c r="O151" t="str">
        <f>IF(Test!R151&gt;0,""""&amp;Test!O151&amp;""""&amp;":"&amp;Test!R151,"")&amp;IF(O152="","",",")</f>
        <v>,</v>
      </c>
      <c r="Z151" s="9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8" t="str">
        <f t="shared" si="9"/>
        <v/>
      </c>
      <c r="C152" t="str">
        <f>IF(Test!F152&gt;0,""""&amp;Test!C152&amp;""""&amp;":"&amp;Test!F152,"")&amp;IF(C153="","",",")</f>
        <v>,</v>
      </c>
      <c r="N152" s="98" t="str">
        <f t="shared" si="10"/>
        <v/>
      </c>
      <c r="O152" t="str">
        <f>IF(Test!R152&gt;0,""""&amp;Test!O152&amp;""""&amp;":"&amp;Test!R152,"")&amp;IF(O153="","",",")</f>
        <v>,</v>
      </c>
      <c r="Z152" s="9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8" t="str">
        <f t="shared" si="9"/>
        <v/>
      </c>
      <c r="C153" t="str">
        <f>IF(Test!F153&gt;0,""""&amp;Test!C153&amp;""""&amp;":"&amp;Test!F153,"")&amp;IF(C154="","",",")</f>
        <v>,</v>
      </c>
      <c r="N153" s="98" t="str">
        <f t="shared" si="10"/>
        <v/>
      </c>
      <c r="O153" t="str">
        <f>IF(Test!R153&gt;0,""""&amp;Test!O153&amp;""""&amp;":"&amp;Test!R153,"")&amp;IF(O154="","",",")</f>
        <v>,</v>
      </c>
      <c r="Z153" s="9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8" t="str">
        <f t="shared" si="9"/>
        <v/>
      </c>
      <c r="C154" t="str">
        <f>IF(Test!F154&gt;0,""""&amp;Test!C154&amp;""""&amp;":"&amp;Test!F154,"")&amp;IF(C155="","",",")</f>
        <v>,</v>
      </c>
      <c r="N154" s="98" t="str">
        <f t="shared" si="10"/>
        <v>"31":1000,</v>
      </c>
      <c r="O154" t="str">
        <f>IF(Test!R154&gt;0,""""&amp;Test!O154&amp;""""&amp;":"&amp;Test!R154,"")&amp;IF(O155="","",",")</f>
        <v>"31":1000,</v>
      </c>
      <c r="Z154" s="9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8" t="str">
        <f t="shared" si="9"/>
        <v/>
      </c>
      <c r="C155" t="str">
        <f>IF(Test!F155&gt;0,""""&amp;Test!C155&amp;""""&amp;":"&amp;Test!F155,"")&amp;IF(C156="","",",")</f>
        <v>,</v>
      </c>
      <c r="N155" s="98" t="str">
        <f t="shared" si="10"/>
        <v/>
      </c>
      <c r="O155" t="str">
        <f>IF(Test!R155&gt;0,""""&amp;Test!O155&amp;""""&amp;":"&amp;Test!R155,"")&amp;IF(O156="","",",")</f>
        <v>,</v>
      </c>
      <c r="Z155" s="9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8" t="str">
        <f t="shared" si="9"/>
        <v/>
      </c>
      <c r="C156" t="str">
        <f>IF(Test!F156&gt;0,""""&amp;Test!C156&amp;""""&amp;":"&amp;Test!F156,"")&amp;IF(C157="","",",")</f>
        <v>,</v>
      </c>
      <c r="N156" s="98" t="str">
        <f t="shared" si="10"/>
        <v/>
      </c>
      <c r="O156" t="str">
        <f>IF(Test!R156&gt;0,""""&amp;Test!O156&amp;""""&amp;":"&amp;Test!R156,"")&amp;IF(O157="","",",")</f>
        <v>,</v>
      </c>
      <c r="Z156" s="9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8" t="str">
        <f t="shared" si="9"/>
        <v>"34":15000</v>
      </c>
      <c r="C157" t="str">
        <f>IF(Test!F157&gt;0,""""&amp;Test!C157&amp;""""&amp;":"&amp;Test!F157,"")&amp;IF(C158="","",",")</f>
        <v>"34":15000</v>
      </c>
      <c r="N157" s="98" t="str">
        <f t="shared" si="10"/>
        <v>"34":25000</v>
      </c>
      <c r="O157" t="str">
        <f>IF(Test!R157&gt;0,""""&amp;Test!O157&amp;""""&amp;":"&amp;Test!R157,"")&amp;IF(O158="","",",")</f>
        <v>"34":25000</v>
      </c>
      <c r="Z157" s="9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8" t="str">
        <f t="shared" si="9"/>
        <v/>
      </c>
      <c r="C158" t="str">
        <f>IF(Test!F158&gt;0,""""&amp;Test!C158&amp;""""&amp;":"&amp;Test!F158,"")&amp;IF(C159="","",",")</f>
        <v/>
      </c>
      <c r="N158" s="98" t="str">
        <f t="shared" si="10"/>
        <v/>
      </c>
      <c r="O158" t="str">
        <f>IF(Test!R158&gt;0,""""&amp;Test!O158&amp;""""&amp;":"&amp;Test!R158,"")&amp;IF(O159="","",",")</f>
        <v/>
      </c>
      <c r="Z158" s="9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8" t="str">
        <f t="shared" si="9"/>
        <v/>
      </c>
      <c r="C159" t="str">
        <f>IF(Test!F159&gt;0,""""&amp;Test!C159&amp;""""&amp;":"&amp;Test!F159,"")&amp;IF(C160="","",",")</f>
        <v/>
      </c>
      <c r="N159" s="98" t="str">
        <f t="shared" si="10"/>
        <v/>
      </c>
      <c r="O159" t="str">
        <f>IF(Test!R159&gt;0,""""&amp;Test!O159&amp;""""&amp;":"&amp;Test!R159,"")&amp;IF(O160="","",",")</f>
        <v/>
      </c>
      <c r="Z159" s="9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8" t="str">
        <f t="shared" si="9"/>
        <v/>
      </c>
      <c r="C160" t="str">
        <f>IF(Test!F160&gt;0,""""&amp;Test!C160&amp;""""&amp;":"&amp;Test!F160,"")&amp;IF(C161="","",",")</f>
        <v/>
      </c>
      <c r="N160" s="98" t="str">
        <f t="shared" si="10"/>
        <v/>
      </c>
      <c r="O160" t="str">
        <f>IF(Test!R160&gt;0,""""&amp;Test!O160&amp;""""&amp;":"&amp;Test!R160,"")&amp;IF(O161="","",",")</f>
        <v/>
      </c>
      <c r="Z160" s="9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8" t="str">
        <f t="shared" si="9"/>
        <v/>
      </c>
      <c r="C161" t="str">
        <f>IF(Test!F161&gt;0,""""&amp;Test!C161&amp;""""&amp;":"&amp;Test!F161,"")&amp;IF(C162="","",",")</f>
        <v/>
      </c>
      <c r="N161" s="98" t="str">
        <f t="shared" si="10"/>
        <v/>
      </c>
      <c r="O161" t="str">
        <f>IF(Test!R161&gt;0,""""&amp;Test!O161&amp;""""&amp;":"&amp;Test!R161,"")&amp;IF(O162="","",",")</f>
        <v/>
      </c>
      <c r="Z161" s="9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8" t="str">
        <f t="shared" si="9"/>
        <v/>
      </c>
      <c r="C162" t="str">
        <f>IF(Test!F162&gt;0,""""&amp;Test!C162&amp;""""&amp;":"&amp;Test!F162,"")&amp;IF(C163="","",",")</f>
        <v/>
      </c>
      <c r="N162" s="98" t="str">
        <f t="shared" si="10"/>
        <v/>
      </c>
      <c r="O162" t="str">
        <f>IF(Test!R162&gt;0,""""&amp;Test!O162&amp;""""&amp;":"&amp;Test!R162,"")&amp;IF(O163="","",",")</f>
        <v/>
      </c>
      <c r="Z162" s="9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8" t="str">
        <f t="shared" si="9"/>
        <v/>
      </c>
      <c r="C163" t="str">
        <f>IF(Test!F163&gt;0,""""&amp;Test!C163&amp;""""&amp;":"&amp;Test!F163,"")&amp;IF(C164="","",",")</f>
        <v/>
      </c>
      <c r="N163" s="98" t="str">
        <f t="shared" si="10"/>
        <v/>
      </c>
      <c r="O163" t="str">
        <f>IF(Test!R163&gt;0,""""&amp;Test!O163&amp;""""&amp;":"&amp;Test!R163,"")&amp;IF(O164="","",",")</f>
        <v/>
      </c>
      <c r="Z163" s="9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8" t="str">
        <f t="shared" si="9"/>
        <v/>
      </c>
      <c r="C164" t="str">
        <f>IF(Test!F164&gt;0,""""&amp;Test!C164&amp;""""&amp;":"&amp;Test!F164,"")&amp;IF(C165="","",",")</f>
        <v/>
      </c>
      <c r="N164" s="98" t="str">
        <f t="shared" si="10"/>
        <v/>
      </c>
      <c r="O164" t="str">
        <f>IF(Test!R164&gt;0,""""&amp;Test!O164&amp;""""&amp;":"&amp;Test!R164,"")&amp;IF(O165="","",",")</f>
        <v/>
      </c>
      <c r="Z164" s="9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8" t="str">
        <f t="shared" si="9"/>
        <v/>
      </c>
      <c r="C165" t="str">
        <f>IF(Test!F165&gt;0,""""&amp;Test!C165&amp;""""&amp;":"&amp;Test!F165,"")&amp;IF(C166="","",",")</f>
        <v/>
      </c>
      <c r="N165" s="98" t="str">
        <f t="shared" si="10"/>
        <v/>
      </c>
      <c r="O165" t="str">
        <f>IF(Test!R165&gt;0,""""&amp;Test!O165&amp;""""&amp;":"&amp;Test!R165,"")&amp;IF(O166="","",",")</f>
        <v/>
      </c>
      <c r="Z165" s="9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527410</v>
      </c>
    </row>
    <row r="11" spans="1:28">
      <c r="A11" t="s">
        <v>11</v>
      </c>
      <c r="B11">
        <f>IF(Test!B12&gt;0,Test!B12,$B$1)</f>
        <v>21980</v>
      </c>
      <c r="C11" t="s">
        <v>47</v>
      </c>
      <c r="D11">
        <f>MOD(ROUNDDOWN(B11/1000,0),10)</f>
        <v>1</v>
      </c>
      <c r="M11" s="94" t="s">
        <v>11</v>
      </c>
      <c r="N11">
        <f>IF(Test!N12&gt;0,Test!N12,$B$1)</f>
        <v>24005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41</v>
      </c>
      <c r="C12" t="s">
        <v>49</v>
      </c>
      <c r="D12">
        <f>ROUND(B13-9,0)</f>
        <v>-2</v>
      </c>
      <c r="M12" s="94" t="s">
        <v>48</v>
      </c>
      <c r="N12">
        <f>IF(Test!O12&gt;0,Test!O12,$B$2)</f>
        <v>41</v>
      </c>
      <c r="O12" t="s">
        <v>49</v>
      </c>
      <c r="P12">
        <f>ROUND(N13-9,0)</f>
        <v>-2</v>
      </c>
    </row>
    <row r="13" spans="1:28">
      <c r="A13" t="s">
        <v>50</v>
      </c>
      <c r="B13">
        <f>IF(Test!E12&gt;1,Test!E12,$B$3)</f>
        <v>7</v>
      </c>
      <c r="M13" s="94" t="s">
        <v>50</v>
      </c>
      <c r="N13">
        <f>IF(Test!Q12&gt;1,Test!Q12,$B$3)</f>
        <v>7</v>
      </c>
    </row>
    <row r="14" spans="1:28">
      <c r="A14" t="s">
        <v>51</v>
      </c>
      <c r="B14">
        <f>IF(Test!D12&gt;=0,Test!D12,$B$4)+B11*100</f>
        <v>2198007</v>
      </c>
      <c r="M14" s="94" t="s">
        <v>51</v>
      </c>
      <c r="N14">
        <f>IF(Test!P12&gt;=0,Test!P12,$B$4)+N11*100</f>
        <v>2400507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1156</v>
      </c>
      <c r="I15" s="96" t="s">
        <v>1235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1156</v>
      </c>
      <c r="U15" s="96" t="s">
        <v>1235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17870</v>
      </c>
      <c r="C16">
        <f>IF(J16=0,0,VLOOKUP(B11,hero_info!$A:$AE,J16,0)*(B12-1))</f>
        <v>1280</v>
      </c>
      <c r="D16">
        <f>IF(K16=0,0,VLOOKUP(B14,hero_data_info!$A:$Z,K16,0))</f>
        <v>3529</v>
      </c>
      <c r="E16">
        <f>IF(L16=0,0,VLOOKUP(B13,hero_star_info!$A:$AY,L16,0)/10000)</f>
        <v>2.5</v>
      </c>
      <c r="F16">
        <f>节点属性!B16</f>
        <v>1280</v>
      </c>
      <c r="G16" s="183">
        <v>0</v>
      </c>
      <c r="H16">
        <f>IF(L16=0,0,VLOOKUP(B13,hero_star_info!$A:$AY,L16+D11*4-20,0))</f>
        <v>8581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18598</v>
      </c>
      <c r="O16">
        <f>IF(V16=0,0,VLOOKUP(N11,hero_info!$A:$AE,V16,0)*(N12-1))</f>
        <v>1360</v>
      </c>
      <c r="P16">
        <f>IF(W16=0,0,VLOOKUP(N14,hero_data_info!$A:$Z,W16,0))</f>
        <v>3796</v>
      </c>
      <c r="Q16">
        <f>IF(X16=0,0,VLOOKUP(N13,hero_star_info!$A:$AY,X16,0)/10000)</f>
        <v>2.5</v>
      </c>
      <c r="R16">
        <f>节点属性!N16</f>
        <v>1280</v>
      </c>
      <c r="S16">
        <v>0</v>
      </c>
      <c r="T16">
        <f>IF(X16=0,0,VLOOKUP(N13,hero_star_info!$A:$AY,X16+P11*4-20,0))</f>
        <v>8762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150550</v>
      </c>
      <c r="C17">
        <f>IF(J17=0,0,VLOOKUP(B11,hero_info!$A:$AE,J17,0)*(B12-1))</f>
        <v>11360</v>
      </c>
      <c r="D17">
        <f>IF(K17=0,0,VLOOKUP(B14,hero_data_info!$A:$Z,K17,0))</f>
        <v>31524</v>
      </c>
      <c r="E17">
        <f>IF(L17=0,0,VLOOKUP(B13,hero_star_info!$A:$AY,L17,0)/10000)</f>
        <v>2.5</v>
      </c>
      <c r="F17">
        <f>节点属性!B17</f>
        <v>9600</v>
      </c>
      <c r="G17" s="183">
        <v>0</v>
      </c>
      <c r="H17">
        <f>IF(L17=0,0,VLOOKUP(B13,hero_star_info!$A:$AY,L17+D11*4-20,0))</f>
        <v>69666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177881</v>
      </c>
      <c r="O17">
        <f>IF(V17=0,0,VLOOKUP(N11,hero_info!$A:$AE,V17,0)*(N12-1))</f>
        <v>11840</v>
      </c>
      <c r="P17">
        <f>IF(W17=0,0,VLOOKUP(N14,hero_data_info!$A:$Z,W17,0))</f>
        <v>32833</v>
      </c>
      <c r="Q17">
        <f>IF(X17=0,0,VLOOKUP(N13,hero_star_info!$A:$AY,X17,0)/10000)</f>
        <v>2.5</v>
      </c>
      <c r="R17">
        <f>节点属性!N17</f>
        <v>34350</v>
      </c>
      <c r="S17">
        <v>0</v>
      </c>
      <c r="T17">
        <f>IF(X17=0,0,VLOOKUP(N13,hero_star_info!$A:$AY,X17+P11*4-20,0))</f>
        <v>69258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12673</v>
      </c>
      <c r="C18">
        <f>IF(J18=0,0,VLOOKUP(B11,hero_info!$A:$AE,J18,0)*(B12-1))</f>
        <v>840</v>
      </c>
      <c r="D18">
        <f>IF(K18=0,0,VLOOKUP(B14,hero_data_info!$A:$Z,K18,0))</f>
        <v>2308</v>
      </c>
      <c r="E18">
        <f>IF(L18=0,0,VLOOKUP(B13,hero_star_info!$A:$AY,L18,0)/10000)</f>
        <v>2.5</v>
      </c>
      <c r="F18">
        <f>节点属性!B18</f>
        <v>2290</v>
      </c>
      <c r="G18" s="183">
        <v>0</v>
      </c>
      <c r="H18">
        <f>IF(L18=0,0,VLOOKUP(B13,hero_star_info!$A:$AY,L18+D11*4-20,0))</f>
        <v>5135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9380</v>
      </c>
      <c r="O18">
        <f>IF(V18=0,0,VLOOKUP(N11,hero_info!$A:$AE,V18,0)*(N12-1))</f>
        <v>720</v>
      </c>
      <c r="P18">
        <f>IF(W18=0,0,VLOOKUP(N14,hero_data_info!$A:$Z,W18,0))</f>
        <v>2020</v>
      </c>
      <c r="Q18">
        <f>IF(X18=0,0,VLOOKUP(N13,hero_star_info!$A:$AY,X18,0)/10000)</f>
        <v>2.5</v>
      </c>
      <c r="R18">
        <f>节点属性!N18</f>
        <v>640</v>
      </c>
      <c r="S18">
        <v>0</v>
      </c>
      <c r="T18">
        <f>IF(X18=0,0,VLOOKUP(N13,hero_star_info!$A:$AY,X18+P11*4-20,0))</f>
        <v>4200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10837</v>
      </c>
      <c r="C19">
        <f>IF(J19=0,0,VLOOKUP(B11,hero_info!$A:$AE,J19,0)*(B12-1))</f>
        <v>680</v>
      </c>
      <c r="D19">
        <f>IF(K19=0,0,VLOOKUP(B14,hero_data_info!$A:$Z,K19,0))</f>
        <v>1931</v>
      </c>
      <c r="E19">
        <f>IF(L19=0,0,VLOOKUP(B13,hero_star_info!$A:$AY,L19,0)/10000)</f>
        <v>2.5</v>
      </c>
      <c r="F19">
        <f>节点属性!B19</f>
        <v>2290</v>
      </c>
      <c r="G19" s="183">
        <v>0</v>
      </c>
      <c r="H19">
        <f>IF(L19=0,0,VLOOKUP(B13,hero_star_info!$A:$AY,L19+D11*4-20,0))</f>
        <v>4236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11210</v>
      </c>
      <c r="O19">
        <f>IF(V19=0,0,VLOOKUP(N11,hero_info!$A:$AE,V19,0)*(N12-1))</f>
        <v>880</v>
      </c>
      <c r="P19">
        <f>IF(W19=0,0,VLOOKUP(N14,hero_data_info!$A:$Z,W19,0))</f>
        <v>2442</v>
      </c>
      <c r="Q19">
        <f>IF(X19=0,0,VLOOKUP(N13,hero_star_info!$A:$AY,X19,0)/10000)</f>
        <v>2.5</v>
      </c>
      <c r="R19">
        <f>节点属性!N19</f>
        <v>640</v>
      </c>
      <c r="S19">
        <v>0</v>
      </c>
      <c r="T19">
        <f>IF(X19=0,0,VLOOKUP(N13,hero_star_info!$A:$AY,X19+P11*4-20,0))</f>
        <v>5048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114</v>
      </c>
      <c r="C20">
        <f>IF(J20=0,0,VLOOKUP(B11,hero_info!$A:$AE,J20,0)*(B12-1))</f>
        <v>0</v>
      </c>
      <c r="D20">
        <f>IF(K20=0,0,VLOOKUP(B14,hero_data_info!$A:$Z,K20,0))</f>
        <v>94</v>
      </c>
      <c r="E20">
        <f>IF(L20=0,0,VLOOKUP(B13,hero_star_info!$A:$AY,L20,0)/10000)</f>
        <v>0</v>
      </c>
      <c r="F20">
        <f>节点属性!B20</f>
        <v>20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142</v>
      </c>
      <c r="O20">
        <f>IF(V20=0,0,VLOOKUP(N11,hero_info!$A:$AE,V20,0)*(N12-1))</f>
        <v>0</v>
      </c>
      <c r="P20">
        <f>IF(W20=0,0,VLOOKUP(N14,hero_data_info!$A:$Z,W20,0))</f>
        <v>122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1000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1000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1500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1500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12005</v>
      </c>
      <c r="C51" t="s">
        <v>47</v>
      </c>
      <c r="D51">
        <f>MOD(ROUNDDOWN(B51/1000,0),10)</f>
        <v>2</v>
      </c>
      <c r="M51" s="94" t="s">
        <v>11</v>
      </c>
      <c r="N51">
        <f>IF(Test!N52&gt;0,Test!N52,$B$1)</f>
        <v>53981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44980</v>
      </c>
      <c r="AA51" t="s">
        <v>47</v>
      </c>
      <c r="AB51">
        <f>MOD(ROUNDDOWN(Z51/1000,0),10)</f>
        <v>4</v>
      </c>
    </row>
    <row r="52" spans="1:36">
      <c r="A52" t="s">
        <v>48</v>
      </c>
      <c r="B52">
        <f>IF(Test!C52&gt;0,Test!C52,$B$2)</f>
        <v>41</v>
      </c>
      <c r="C52" t="s">
        <v>49</v>
      </c>
      <c r="D52">
        <f>ROUND(B53-9,0)</f>
        <v>-2</v>
      </c>
      <c r="M52" s="94" t="s">
        <v>48</v>
      </c>
      <c r="N52">
        <f>IF(Test!O52&gt;0,Test!O52,$B$2)</f>
        <v>41</v>
      </c>
      <c r="O52" t="s">
        <v>49</v>
      </c>
      <c r="P52">
        <f>ROUND(N53-9,0)</f>
        <v>-2</v>
      </c>
      <c r="Y52" s="94" t="s">
        <v>48</v>
      </c>
      <c r="Z52">
        <f>IF(Test!AA52&gt;0,Test!AA52,$B$2)</f>
        <v>41</v>
      </c>
      <c r="AA52" t="s">
        <v>49</v>
      </c>
      <c r="AB52">
        <f>ROUND(Z53-9,0)</f>
        <v>-2</v>
      </c>
    </row>
    <row r="53" spans="1:36">
      <c r="A53" t="s">
        <v>50</v>
      </c>
      <c r="B53">
        <f>IF(Test!E52&gt;1,Test!E52,$B$3)</f>
        <v>7</v>
      </c>
      <c r="M53" s="94" t="s">
        <v>50</v>
      </c>
      <c r="N53">
        <f>IF(Test!Q52&gt;1,Test!Q52,$B$3)</f>
        <v>7</v>
      </c>
      <c r="Y53" s="94" t="s">
        <v>50</v>
      </c>
      <c r="Z53">
        <f>IF(Test!AC52&gt;1,Test!AC52,$B$3)</f>
        <v>7</v>
      </c>
    </row>
    <row r="54" spans="1:36">
      <c r="A54" t="s">
        <v>51</v>
      </c>
      <c r="B54">
        <f>IF(Test!D52&gt;=0,Test!D52,$B$4)+B51*100</f>
        <v>1200507</v>
      </c>
      <c r="M54" s="94" t="s">
        <v>51</v>
      </c>
      <c r="N54">
        <f>IF(Test!P52&gt;=0,Test!P52,$B$4)+N51*100</f>
        <v>5398107</v>
      </c>
      <c r="Y54" s="94" t="s">
        <v>51</v>
      </c>
      <c r="Z54">
        <f>IF(Test!AB52&gt;=0,Test!AB52,$B$4)+Z51*100</f>
        <v>4498007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1156</v>
      </c>
      <c r="I55" s="96" t="s">
        <v>1235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1156</v>
      </c>
      <c r="U55" s="96" t="s">
        <v>1235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1156</v>
      </c>
      <c r="AG55" s="96" t="s">
        <v>1235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26176</v>
      </c>
      <c r="C56">
        <f>IF(J56=0,0,VLOOKUP(B51,hero_info!$A:$AE,J56,0)*(B52-1))</f>
        <v>1800</v>
      </c>
      <c r="D56">
        <f>IF(K56=0,0,VLOOKUP(B54,hero_data_info!$A:$Z,K56,0))</f>
        <v>5017</v>
      </c>
      <c r="E56">
        <f>IF(L56=0,0,VLOOKUP(B53,hero_star_info!$A:$AY,L56,0)/10000)</f>
        <v>2.5</v>
      </c>
      <c r="F56">
        <f>节点属性!B56</f>
        <v>4580</v>
      </c>
      <c r="G56">
        <v>0</v>
      </c>
      <c r="H56">
        <f>IF(L56=0,0,VLOOKUP(B53,hero_star_info!$A:$AY,L56+D51*4-20,0))</f>
        <v>10279</v>
      </c>
      <c r="I56">
        <f>节点属性!C56/10000</f>
        <v>0.08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25461</v>
      </c>
      <c r="O56">
        <f>IF(V56=0,0,VLOOKUP(N51,hero_info!$A:$AE,V56,0)*(N52-1))</f>
        <v>1760</v>
      </c>
      <c r="P56">
        <f>IF(W56=0,0,VLOOKUP(N54,hero_data_info!$A:$Z,W56,0))</f>
        <v>4906</v>
      </c>
      <c r="Q56">
        <f>IF(X56=0,0,VLOOKUP(N53,hero_star_info!$A:$AY,X56,0)/10000)</f>
        <v>2.5</v>
      </c>
      <c r="R56">
        <f>节点属性!N56</f>
        <v>4580</v>
      </c>
      <c r="S56">
        <v>0</v>
      </c>
      <c r="T56">
        <f>IF(X56=0,0,VLOOKUP(N53,hero_star_info!$A:$AY,X56+P51*4-20,0))</f>
        <v>9815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19557</v>
      </c>
      <c r="AA56">
        <f>IF(AH56=0,0,VLOOKUP(Z51,hero_info!$A:$AE,AH56,0)*(Z52-1))</f>
        <v>1520</v>
      </c>
      <c r="AB56">
        <f>IF(AI56=0,0,VLOOKUP(Z54,hero_data_info!$A:$Z,AI56,0))</f>
        <v>4195</v>
      </c>
      <c r="AC56">
        <f>IF(AJ56=0,0,VLOOKUP(Z53,hero_star_info!$A:$AY,AJ56,0)/10000)</f>
        <v>2.5</v>
      </c>
      <c r="AD56">
        <f>节点属性!Z56</f>
        <v>1280</v>
      </c>
      <c r="AE56">
        <v>0</v>
      </c>
      <c r="AF56">
        <f>IF(AJ56=0,0,VLOOKUP(Z53,hero_star_info!$A:$AY,AJ56+AB51*4-20,0))</f>
        <v>8762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139445</v>
      </c>
      <c r="C57">
        <f>IF(J57=0,0,VLOOKUP(B51,hero_info!$A:$AE,J57,0)*(B52-1))</f>
        <v>10520</v>
      </c>
      <c r="D57">
        <f>IF(K57=0,0,VLOOKUP(B54,hero_data_info!$A:$Z,K57,0))</f>
        <v>29215</v>
      </c>
      <c r="E57">
        <f>IF(L57=0,0,VLOOKUP(B53,hero_star_info!$A:$AY,L57,0)/10000)</f>
        <v>2.5</v>
      </c>
      <c r="F57">
        <f>节点属性!B57</f>
        <v>9600</v>
      </c>
      <c r="G57">
        <v>0</v>
      </c>
      <c r="H57">
        <f>IF(L57=0,0,VLOOKUP(B53,hero_star_info!$A:$AY,L57+D51*4-20,0))</f>
        <v>63810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145301</v>
      </c>
      <c r="O57">
        <f>IF(V57=0,0,VLOOKUP(N51,hero_info!$A:$AE,V57,0)*(N52-1))</f>
        <v>11200</v>
      </c>
      <c r="P57">
        <f>IF(W57=0,0,VLOOKUP(N54,hero_data_info!$A:$Z,W57,0))</f>
        <v>31057</v>
      </c>
      <c r="Q57">
        <f>IF(X57=0,0,VLOOKUP(N53,hero_star_info!$A:$AY,X57,0)/10000)</f>
        <v>2.5</v>
      </c>
      <c r="R57">
        <f>节点属性!N57</f>
        <v>9600</v>
      </c>
      <c r="S57">
        <v>0</v>
      </c>
      <c r="T57">
        <f>IF(X57=0,0,VLOOKUP(N53,hero_star_info!$A:$AY,X57+P51*4-20,0))</f>
        <v>65444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179159</v>
      </c>
      <c r="AA57">
        <f>IF(AH57=0,0,VLOOKUP(Z51,hero_info!$A:$AE,AH57,0)*(Z52-1))</f>
        <v>12040</v>
      </c>
      <c r="AB57">
        <f>IF(AI57=0,0,VLOOKUP(Z54,hero_data_info!$A:$Z,AI57,0))</f>
        <v>33411</v>
      </c>
      <c r="AC57">
        <f>IF(AJ57=0,0,VLOOKUP(Z53,hero_star_info!$A:$AY,AJ57,0)/10000)</f>
        <v>2.5</v>
      </c>
      <c r="AD57">
        <f>节点属性!Z57</f>
        <v>34350</v>
      </c>
      <c r="AE57">
        <v>0</v>
      </c>
      <c r="AF57">
        <f>IF(AJ57=0,0,VLOOKUP(Z53,hero_star_info!$A:$AY,AJ57+AB51*4-20,0))</f>
        <v>69258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8469</v>
      </c>
      <c r="C58">
        <f>IF(J58=0,0,VLOOKUP(B51,hero_info!$A:$AE,J58,0)*(B52-1))</f>
        <v>640</v>
      </c>
      <c r="D58">
        <f>IF(K58=0,0,VLOOKUP(B54,hero_data_info!$A:$Z,K58,0))</f>
        <v>1753</v>
      </c>
      <c r="E58">
        <f>IF(L58=0,0,VLOOKUP(B53,hero_star_info!$A:$AY,L58,0)/10000)</f>
        <v>2.5</v>
      </c>
      <c r="F58">
        <f>节点属性!B58</f>
        <v>640</v>
      </c>
      <c r="G58">
        <v>0</v>
      </c>
      <c r="H58">
        <f>IF(L58=0,0,VLOOKUP(B53,hero_star_info!$A:$AY,L58+D51*4-20,0))</f>
        <v>3836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10404</v>
      </c>
      <c r="O58">
        <f>IF(V58=0,0,VLOOKUP(N51,hero_info!$A:$AE,V58,0)*(N52-1))</f>
        <v>800</v>
      </c>
      <c r="P58">
        <f>IF(W58=0,0,VLOOKUP(N54,hero_data_info!$A:$Z,W58,0))</f>
        <v>2242</v>
      </c>
      <c r="Q58">
        <f>IF(X58=0,0,VLOOKUP(N53,hero_star_info!$A:$AY,X58,0)/10000)</f>
        <v>2.5</v>
      </c>
      <c r="R58">
        <f>节点属性!N58</f>
        <v>640</v>
      </c>
      <c r="S58">
        <v>0</v>
      </c>
      <c r="T58">
        <f>IF(X58=0,0,VLOOKUP(N53,hero_star_info!$A:$AY,X58+P51*4-20,0))</f>
        <v>4722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9380</v>
      </c>
      <c r="AA58">
        <f>IF(AH58=0,0,VLOOKUP(Z51,hero_info!$A:$AE,AH58,0)*(Z52-1))</f>
        <v>720</v>
      </c>
      <c r="AB58">
        <f>IF(AI58=0,0,VLOOKUP(Z54,hero_data_info!$A:$Z,AI58,0))</f>
        <v>2020</v>
      </c>
      <c r="AC58">
        <f>IF(AJ58=0,0,VLOOKUP(Z53,hero_star_info!$A:$AY,AJ58,0)/10000)</f>
        <v>2.5</v>
      </c>
      <c r="AD58">
        <f>节点属性!Z58</f>
        <v>640</v>
      </c>
      <c r="AE58">
        <v>0</v>
      </c>
      <c r="AF58">
        <f>IF(AJ58=0,0,VLOOKUP(Z53,hero_star_info!$A:$AY,AJ58+AB51*4-20,0))</f>
        <v>4200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10035</v>
      </c>
      <c r="C59">
        <f>IF(J59=0,0,VLOOKUP(B51,hero_info!$A:$AE,J59,0)*(B52-1))</f>
        <v>760</v>
      </c>
      <c r="D59">
        <f>IF(K59=0,0,VLOOKUP(B54,hero_data_info!$A:$Z,K59,0))</f>
        <v>2109</v>
      </c>
      <c r="E59">
        <f>IF(L59=0,0,VLOOKUP(B53,hero_star_info!$A:$AY,L59,0)/10000)</f>
        <v>2.5</v>
      </c>
      <c r="F59">
        <f>节点属性!B59</f>
        <v>640</v>
      </c>
      <c r="G59">
        <v>0</v>
      </c>
      <c r="H59">
        <f>IF(L59=0,0,VLOOKUP(B53,hero_star_info!$A:$AY,L59+D51*4-20,0))</f>
        <v>4626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9090</v>
      </c>
      <c r="O59">
        <f>IF(V59=0,0,VLOOKUP(N51,hero_info!$A:$AE,V59,0)*(N52-1))</f>
        <v>720</v>
      </c>
      <c r="P59">
        <f>IF(W59=0,0,VLOOKUP(N54,hero_data_info!$A:$Z,W59,0))</f>
        <v>1953</v>
      </c>
      <c r="Q59">
        <f>IF(X59=0,0,VLOOKUP(N53,hero_star_info!$A:$AY,X59,0)/10000)</f>
        <v>2.5</v>
      </c>
      <c r="R59">
        <f>节点属性!N59</f>
        <v>640</v>
      </c>
      <c r="S59">
        <v>0</v>
      </c>
      <c r="T59">
        <f>IF(X59=0,0,VLOOKUP(N53,hero_star_info!$A:$AY,X59+P51*4-20,0))</f>
        <v>3977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10981</v>
      </c>
      <c r="AA59">
        <f>IF(AH59=0,0,VLOOKUP(Z51,hero_info!$A:$AE,AH59,0)*(Z52-1))</f>
        <v>840</v>
      </c>
      <c r="AB59">
        <f>IF(AI59=0,0,VLOOKUP(Z54,hero_data_info!$A:$Z,AI59,0))</f>
        <v>2353</v>
      </c>
      <c r="AC59">
        <f>IF(AJ59=0,0,VLOOKUP(Z53,hero_star_info!$A:$AY,AJ59,0)/10000)</f>
        <v>2.5</v>
      </c>
      <c r="AD59">
        <f>节点属性!Z59</f>
        <v>640</v>
      </c>
      <c r="AE59">
        <v>0</v>
      </c>
      <c r="AF59">
        <f>IF(AJ59=0,0,VLOOKUP(Z53,hero_star_info!$A:$AY,AJ59+AB51*4-20,0))</f>
        <v>5048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121</v>
      </c>
      <c r="C60">
        <f>IF(J60=0,0,VLOOKUP(B51,hero_info!$A:$AE,J60,0)*(B52-1))</f>
        <v>0</v>
      </c>
      <c r="D60">
        <f>IF(K60=0,0,VLOOKUP(B54,hero_data_info!$A:$Z,K60,0))</f>
        <v>101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112</v>
      </c>
      <c r="O60">
        <f>IF(V60=0,0,VLOOKUP(N51,hero_info!$A:$AE,V60,0)*(N52-1))</f>
        <v>0</v>
      </c>
      <c r="P60">
        <f>IF(W60=0,0,VLOOKUP(N54,hero_data_info!$A:$Z,W60,0))</f>
        <v>92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145</v>
      </c>
      <c r="AA60">
        <f>IF(AH60=0,0,VLOOKUP(Z51,hero_info!$A:$AE,AH60,0)*(Z52-1))</f>
        <v>0</v>
      </c>
      <c r="AB60">
        <f>IF(AI60=0,0,VLOOKUP(Z54,hero_data_info!$A:$Z,AI60,0))</f>
        <v>125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1000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1000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1000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1000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3537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94" t="s">
        <v>11</v>
      </c>
      <c r="N91">
        <f>IF(Test!N92&gt;0,Test!N92,$B$1)</f>
        <v>51990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100</v>
      </c>
      <c r="C92" t="s">
        <v>49</v>
      </c>
      <c r="D92">
        <f>ROUND(B93-9,0)</f>
        <v>-4</v>
      </c>
      <c r="M92" s="94" t="s">
        <v>48</v>
      </c>
      <c r="N92">
        <f>IF(Test!O92&gt;0,Test!O92,$B$2)</f>
        <v>100</v>
      </c>
      <c r="O92" t="s">
        <v>49</v>
      </c>
      <c r="P92">
        <f>ROUND(N93-9,0)</f>
        <v>-5</v>
      </c>
    </row>
    <row r="93" spans="1:36">
      <c r="A93" t="s">
        <v>50</v>
      </c>
      <c r="B93">
        <f>IF(Test!E92&gt;1,Test!E92,$B$3)</f>
        <v>5</v>
      </c>
      <c r="M93" s="94" t="s">
        <v>50</v>
      </c>
      <c r="N93">
        <f>IF(Test!Q92&gt;1,Test!Q92,$B$3)</f>
        <v>4</v>
      </c>
    </row>
    <row r="94" spans="1:36">
      <c r="A94" t="s">
        <v>51</v>
      </c>
      <c r="B94">
        <f>IF(Test!D92&gt;=0,Test!D92,$B$4)+B91*100</f>
        <v>2400500</v>
      </c>
      <c r="M94" s="94" t="s">
        <v>51</v>
      </c>
      <c r="N94">
        <f>IF(Test!P92&gt;=0,Test!P92,$B$4)+N91*100</f>
        <v>5199000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1156</v>
      </c>
      <c r="I95" s="96" t="s">
        <v>1235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1156</v>
      </c>
      <c r="U95" s="96" t="s">
        <v>1235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3537</v>
      </c>
      <c r="C96">
        <f>IF(J96=0,0,VLOOKUP(B91,hero_info!$A:$AE,J96,0)*(B92-1))</f>
        <v>3366</v>
      </c>
      <c r="D96">
        <f>IF(K96=0,0,VLOOKUP(B94,hero_data_info!$A:$Z,K96,0))</f>
        <v>171</v>
      </c>
      <c r="E96">
        <f>IF(L96=0,0,VLOOKUP(B93,hero_star_info!$A:$AY,L96,0)/10000)</f>
        <v>0</v>
      </c>
      <c r="F96">
        <f>节点属性!B96</f>
        <v>0</v>
      </c>
      <c r="G96">
        <v>0</v>
      </c>
      <c r="H96">
        <f>IF(L96=0,0,VLOOKUP(B93,hero_star_info!$A:$AY,L96+D91*4-20,0))</f>
        <v>0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2253.4</v>
      </c>
      <c r="O96">
        <f>IF(V96=0,0,VLOOKUP(N91,hero_info!$A:$AE,V96,0)*(N92-1))</f>
        <v>3564</v>
      </c>
      <c r="P96">
        <f>IF(W96=0,0,VLOOKUP(N94,hero_data_info!$A:$Z,W96,0))</f>
        <v>181</v>
      </c>
      <c r="Q96">
        <f>IF(X96=0,0,VLOOKUP(N93,hero_star_info!$A:$AY,X96,0)/10000)</f>
        <v>-0.4</v>
      </c>
      <c r="R96">
        <f>节点属性!N96</f>
        <v>0</v>
      </c>
      <c r="S96">
        <v>0</v>
      </c>
      <c r="T96">
        <f>IF(X96=0,0,VLOOKUP(N93,hero_star_info!$A:$AY,X96+P91*4-20,0))</f>
        <v>-66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30783</v>
      </c>
      <c r="C97">
        <f>IF(J97=0,0,VLOOKUP(B91,hero_info!$A:$AE,J97,0)*(B92-1))</f>
        <v>29304</v>
      </c>
      <c r="D97">
        <f>IF(K97=0,0,VLOOKUP(B94,hero_data_info!$A:$Z,K97,0))</f>
        <v>1479</v>
      </c>
      <c r="E97">
        <f>IF(L97=0,0,VLOOKUP(B93,hero_star_info!$A:$AY,L97,0)/10000)</f>
        <v>0</v>
      </c>
      <c r="F97">
        <f>节点属性!B97</f>
        <v>0</v>
      </c>
      <c r="G97">
        <v>0</v>
      </c>
      <c r="H97">
        <f>IF(L97=0,0,VLOOKUP(B93,hero_star_info!$A:$AY,L97+D91*4-20,0))</f>
        <v>0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17496</v>
      </c>
      <c r="O97">
        <f>IF(V97=0,0,VLOOKUP(N91,hero_info!$A:$AE,V97,0)*(N92-1))</f>
        <v>27720</v>
      </c>
      <c r="P97">
        <f>IF(W97=0,0,VLOOKUP(N94,hero_data_info!$A:$Z,W97,0))</f>
        <v>1401</v>
      </c>
      <c r="Q97">
        <f>IF(X97=0,0,VLOOKUP(N93,hero_star_info!$A:$AY,X97,0)/10000)</f>
        <v>-0.4</v>
      </c>
      <c r="R97">
        <f>节点属性!N97</f>
        <v>0</v>
      </c>
      <c r="S97">
        <v>0</v>
      </c>
      <c r="T97">
        <f>IF(X97=0,0,VLOOKUP(N93,hero_star_info!$A:$AY,X97+P91*4-20,0))</f>
        <v>-537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1873</v>
      </c>
      <c r="C98">
        <f>IF(J98=0,0,VLOOKUP(B91,hero_info!$A:$AE,J98,0)*(B92-1))</f>
        <v>1782</v>
      </c>
      <c r="D98">
        <f>IF(K98=0,0,VLOOKUP(B94,hero_data_info!$A:$Z,K98,0))</f>
        <v>91</v>
      </c>
      <c r="E98">
        <f>IF(L98=0,0,VLOOKUP(B93,hero_star_info!$A:$AY,L98,0)/10000)</f>
        <v>0</v>
      </c>
      <c r="F98">
        <f>节点属性!B98</f>
        <v>0</v>
      </c>
      <c r="G98">
        <v>0</v>
      </c>
      <c r="H98">
        <f>IF(L98=0,0,VLOOKUP(B93,hero_star_info!$A:$AY,L98+D91*4-20,0))</f>
        <v>0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1249</v>
      </c>
      <c r="O98">
        <f>IF(V98=0,0,VLOOKUP(N91,hero_info!$A:$AE,V98,0)*(N92-1))</f>
        <v>1980</v>
      </c>
      <c r="P98">
        <f>IF(W98=0,0,VLOOKUP(N94,hero_data_info!$A:$Z,W98,0))</f>
        <v>101</v>
      </c>
      <c r="Q98">
        <f>IF(X98=0,0,VLOOKUP(N93,hero_star_info!$A:$AY,X98,0)/10000)</f>
        <v>-0.4</v>
      </c>
      <c r="R98">
        <f>节点属性!N98</f>
        <v>0</v>
      </c>
      <c r="S98">
        <v>0</v>
      </c>
      <c r="T98">
        <f>IF(X98=0,0,VLOOKUP(N93,hero_star_info!$A:$AY,X98+P91*4-20,0))</f>
        <v>-40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2288</v>
      </c>
      <c r="C99">
        <f>IF(J99=0,0,VLOOKUP(B91,hero_info!$A:$AE,J99,0)*(B92-1))</f>
        <v>2178</v>
      </c>
      <c r="D99">
        <f>IF(K99=0,0,VLOOKUP(B94,hero_data_info!$A:$Z,K99,0))</f>
        <v>110</v>
      </c>
      <c r="E99">
        <f>IF(L99=0,0,VLOOKUP(B93,hero_star_info!$A:$AY,L99,0)/10000)</f>
        <v>0</v>
      </c>
      <c r="F99">
        <f>节点属性!B99</f>
        <v>0</v>
      </c>
      <c r="G99">
        <v>0</v>
      </c>
      <c r="H99">
        <f>IF(L99=0,0,VLOOKUP(B93,hero_star_info!$A:$AY,L99+D91*4-20,0))</f>
        <v>0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1124.2</v>
      </c>
      <c r="O99">
        <f>IF(V99=0,0,VLOOKUP(N91,hero_info!$A:$AE,V99,0)*(N92-1))</f>
        <v>1782</v>
      </c>
      <c r="P99">
        <f>IF(W99=0,0,VLOOKUP(N94,hero_data_info!$A:$Z,W99,0))</f>
        <v>88</v>
      </c>
      <c r="Q99">
        <f>IF(X99=0,0,VLOOKUP(N93,hero_star_info!$A:$AY,X99,0)/10000)</f>
        <v>-0.4</v>
      </c>
      <c r="R99">
        <f>节点属性!N99</f>
        <v>0</v>
      </c>
      <c r="S99">
        <v>0</v>
      </c>
      <c r="T99">
        <f>IF(X99=0,0,VLOOKUP(N93,hero_star_info!$A:$AY,X99+P91*4-20,0))</f>
        <v>-33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122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69</v>
      </c>
      <c r="O100">
        <f>IF(V100=0,0,VLOOKUP(N91,hero_info!$A:$AE,V100,0)*(N92-1))</f>
        <v>0</v>
      </c>
      <c r="P100">
        <f>IF(W100=0,0,VLOOKUP(N94,hero_data_info!$A:$Z,W100,0))</f>
        <v>69</v>
      </c>
      <c r="Q100">
        <f>IF(X100=0,0,VLOOKUP(N93,hero_star_info!$A:$AY,X100,0)/10000)</f>
        <v>0</v>
      </c>
      <c r="R100">
        <f>节点属性!N100</f>
        <v>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41981</v>
      </c>
      <c r="C131" t="s">
        <v>47</v>
      </c>
      <c r="D131">
        <f>MOD(ROUNDDOWN(B131/1000,0),10)</f>
        <v>1</v>
      </c>
      <c r="M131" s="94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94" t="s">
        <v>11</v>
      </c>
      <c r="Z131">
        <f>IF(Test!Z132&gt;0,Test!Z132,$B$1)</f>
        <v>52997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100</v>
      </c>
      <c r="C132" t="s">
        <v>49</v>
      </c>
      <c r="D132">
        <f>ROUND(B133-9,0)</f>
        <v>-3</v>
      </c>
      <c r="M132" s="94" t="s">
        <v>48</v>
      </c>
      <c r="N132">
        <f>IF(Test!O132&gt;0,Test!O132,$B$2)</f>
        <v>100</v>
      </c>
      <c r="O132" t="s">
        <v>49</v>
      </c>
      <c r="P132">
        <f>ROUND(N133-9,0)</f>
        <v>5</v>
      </c>
      <c r="Y132" s="94" t="s">
        <v>48</v>
      </c>
      <c r="Z132">
        <f>IF(Test!AA132&gt;0,Test!AA132,$B$2)</f>
        <v>100</v>
      </c>
      <c r="AA132" t="s">
        <v>49</v>
      </c>
      <c r="AB132">
        <f>ROUND(Z133-9,0)</f>
        <v>-6</v>
      </c>
    </row>
    <row r="133" spans="1:36">
      <c r="A133" t="s">
        <v>50</v>
      </c>
      <c r="B133">
        <f>IF(Test!E132&gt;1,Test!E132,$B$3)</f>
        <v>6</v>
      </c>
      <c r="M133" s="94" t="s">
        <v>50</v>
      </c>
      <c r="N133">
        <f>IF(Test!Q132&gt;1,Test!Q132,$B$3)</f>
        <v>14</v>
      </c>
      <c r="Y133" s="94" t="s">
        <v>50</v>
      </c>
      <c r="Z133">
        <f>IF(Test!AC132&gt;1,Test!AC132,$B$3)</f>
        <v>3</v>
      </c>
    </row>
    <row r="134" spans="1:36">
      <c r="A134" t="s">
        <v>51</v>
      </c>
      <c r="B134">
        <f>IF(Test!D132&gt;=0,Test!D132,$B$4)+B131*100</f>
        <v>4198100</v>
      </c>
      <c r="M134" s="94" t="s">
        <v>51</v>
      </c>
      <c r="N134">
        <f>IF(Test!P132&gt;=0,Test!P132,$B$4)+N131*100</f>
        <v>5400420</v>
      </c>
      <c r="Y134" s="94" t="s">
        <v>51</v>
      </c>
      <c r="Z134">
        <f>IF(Test!AB132&gt;=0,Test!AB132,$B$4)+Z131*100</f>
        <v>5299700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1156</v>
      </c>
      <c r="I135" s="96" t="s">
        <v>1235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1156</v>
      </c>
      <c r="U135" s="96" t="s">
        <v>1235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1156</v>
      </c>
      <c r="AG135" s="96" t="s">
        <v>1235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11141</v>
      </c>
      <c r="C136">
        <f>IF(J136=0,0,VLOOKUP(B131,hero_info!$A:$AE,J136,0)*(B132-1))</f>
        <v>3663</v>
      </c>
      <c r="D136">
        <f>IF(K136=0,0,VLOOKUP(B134,hero_data_info!$A:$Z,K136,0))</f>
        <v>186</v>
      </c>
      <c r="E136">
        <f>IF(L136=0,0,VLOOKUP(B133,hero_star_info!$A:$AY,L136,0)/10000)</f>
        <v>1</v>
      </c>
      <c r="F136">
        <f>节点属性!B136</f>
        <v>0</v>
      </c>
      <c r="G136">
        <v>0</v>
      </c>
      <c r="H136">
        <f>IF(L136=0,0,VLOOKUP(B133,hero_star_info!$A:$AY,L136+D131*4-20,0))</f>
        <v>3629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395330</v>
      </c>
      <c r="O136">
        <f>IF(V136=0,0,VLOOKUP(N131,hero_info!$A:$AE,V136,0)*(N132-1))</f>
        <v>4356</v>
      </c>
      <c r="P136">
        <f>IF(W136=0,0,VLOOKUP(N134,hero_data_info!$A:$Z,W136,0))</f>
        <v>29352</v>
      </c>
      <c r="Q136">
        <f>IF(X136=0,0,VLOOKUP(N133,hero_star_info!$A:$AY,X136,0)/10000)</f>
        <v>27</v>
      </c>
      <c r="R136">
        <f>节点属性!N136</f>
        <v>12120</v>
      </c>
      <c r="S136">
        <v>0</v>
      </c>
      <c r="T136">
        <f>IF(X136=0,0,VLOOKUP(N133,hero_star_info!$A:$AY,X136+P131*4-20,0))</f>
        <v>231890</v>
      </c>
      <c r="U136">
        <f>节点属性!O136/10000</f>
        <v>0.45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1663</v>
      </c>
      <c r="AA136">
        <f>IF(AH136=0,0,VLOOKUP(Z131,hero_info!$A:$AE,AH136,0)*(Z132-1))</f>
        <v>1584</v>
      </c>
      <c r="AB136">
        <f>IF(AI136=0,0,VLOOKUP(Z134,hero_data_info!$A:$Z,AI136,0))</f>
        <v>79</v>
      </c>
      <c r="AC136">
        <f>IF(AJ136=0,0,VLOOKUP(Z133,hero_star_info!$A:$AY,AJ136,0)/10000)</f>
        <v>0</v>
      </c>
      <c r="AD136">
        <f>节点属性!Z136</f>
        <v>0</v>
      </c>
      <c r="AE136">
        <v>0</v>
      </c>
      <c r="AF136">
        <f>IF(AJ136=0,0,VLOOKUP(Z133,hero_star_info!$A:$AY,AJ136+AB131*4-20,0))</f>
        <v>0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91580</v>
      </c>
      <c r="C137">
        <f>IF(J137=0,0,VLOOKUP(B131,hero_info!$A:$AE,J137,0)*(B132-1))</f>
        <v>30294</v>
      </c>
      <c r="D137">
        <f>IF(K137=0,0,VLOOKUP(B134,hero_data_info!$A:$Z,K137,0))</f>
        <v>1530</v>
      </c>
      <c r="E137">
        <f>IF(L137=0,0,VLOOKUP(B133,hero_star_info!$A:$AY,L137,0)/10000)</f>
        <v>1</v>
      </c>
      <c r="F137">
        <f>节点属性!B137</f>
        <v>0</v>
      </c>
      <c r="G137">
        <v>0</v>
      </c>
      <c r="H137">
        <f>IF(L137=0,0,VLOOKUP(B133,hero_star_info!$A:$AY,L137+D131*4-20,0))</f>
        <v>29462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3126755</v>
      </c>
      <c r="O137">
        <f>IF(V137=0,0,VLOOKUP(N131,hero_info!$A:$AE,V137,0)*(N132-1))</f>
        <v>32373</v>
      </c>
      <c r="P137">
        <f>IF(W137=0,0,VLOOKUP(N134,hero_data_info!$A:$Z,W137,0))</f>
        <v>219273</v>
      </c>
      <c r="Q137">
        <f>IF(X137=0,0,VLOOKUP(N133,hero_star_info!$A:$AY,X137,0)/10000)</f>
        <v>27</v>
      </c>
      <c r="R137">
        <f>节点属性!N137</f>
        <v>168150</v>
      </c>
      <c r="S137">
        <v>0</v>
      </c>
      <c r="T137">
        <f>IF(X137=0,0,VLOOKUP(N133,hero_star_info!$A:$AY,X137+P131*4-20,0))</f>
        <v>1832888</v>
      </c>
      <c r="U137">
        <f>节点属性!O137/10000</f>
        <v>0.75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9674</v>
      </c>
      <c r="AA137">
        <f>IF(AH137=0,0,VLOOKUP(Z131,hero_info!$A:$AE,AH137,0)*(Z132-1))</f>
        <v>9207</v>
      </c>
      <c r="AB137">
        <f>IF(AI137=0,0,VLOOKUP(Z134,hero_data_info!$A:$Z,AI137,0))</f>
        <v>467</v>
      </c>
      <c r="AC137">
        <f>IF(AJ137=0,0,VLOOKUP(Z133,hero_star_info!$A:$AY,AJ137,0)/10000)</f>
        <v>0</v>
      </c>
      <c r="AD137">
        <f>节点属性!Z137</f>
        <v>0</v>
      </c>
      <c r="AE137">
        <v>0</v>
      </c>
      <c r="AF137">
        <f>IF(AJ137=0,0,VLOOKUP(Z133,hero_star_info!$A:$AY,AJ137+AB131*4-20,0))</f>
        <v>0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6639</v>
      </c>
      <c r="C138">
        <f>IF(J138=0,0,VLOOKUP(B131,hero_info!$A:$AE,J138,0)*(B132-1))</f>
        <v>2178</v>
      </c>
      <c r="D138">
        <f>IF(K138=0,0,VLOOKUP(B134,hero_data_info!$A:$Z,K138,0))</f>
        <v>111</v>
      </c>
      <c r="E138">
        <f>IF(L138=0,0,VLOOKUP(B133,hero_star_info!$A:$AY,L138,0)/10000)</f>
        <v>1</v>
      </c>
      <c r="F138">
        <f>节点属性!B138</f>
        <v>0</v>
      </c>
      <c r="G138">
        <v>0</v>
      </c>
      <c r="H138">
        <f>IF(L138=0,0,VLOOKUP(B133,hero_star_info!$A:$AY,L138+D131*4-20,0))</f>
        <v>2172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185773</v>
      </c>
      <c r="O138">
        <f>IF(V138=0,0,VLOOKUP(N131,hero_info!$A:$AE,V138,0)*(N132-1))</f>
        <v>1980</v>
      </c>
      <c r="P138">
        <f>IF(W138=0,0,VLOOKUP(N134,hero_data_info!$A:$Z,W138,0))</f>
        <v>13134</v>
      </c>
      <c r="Q138">
        <f>IF(X138=0,0,VLOOKUP(N133,hero_star_info!$A:$AY,X138,0)/10000)</f>
        <v>27</v>
      </c>
      <c r="R138">
        <f>节点属性!N138</f>
        <v>6060</v>
      </c>
      <c r="S138">
        <v>0</v>
      </c>
      <c r="T138">
        <f>IF(X138=0,0,VLOOKUP(N133,hero_star_info!$A:$AY,X138+P131*4-20,0))</f>
        <v>111139</v>
      </c>
      <c r="U138">
        <f>节点属性!O138/10000</f>
        <v>0.6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622</v>
      </c>
      <c r="AA138">
        <f>IF(AH138=0,0,VLOOKUP(Z131,hero_info!$A:$AE,AH138,0)*(Z132-1))</f>
        <v>594</v>
      </c>
      <c r="AB138">
        <f>IF(AI138=0,0,VLOOKUP(Z134,hero_data_info!$A:$Z,AI138,0))</f>
        <v>28</v>
      </c>
      <c r="AC138">
        <f>IF(AJ138=0,0,VLOOKUP(Z133,hero_star_info!$A:$AY,AJ138,0)/10000)</f>
        <v>0</v>
      </c>
      <c r="AD138">
        <f>节点属性!Z138</f>
        <v>0</v>
      </c>
      <c r="AE138">
        <v>0</v>
      </c>
      <c r="AF138">
        <f>IF(AJ138=0,0,VLOOKUP(Z133,hero_star_info!$A:$AY,AJ138+AB131*4-20,0))</f>
        <v>0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5445</v>
      </c>
      <c r="C139">
        <f>IF(J139=0,0,VLOOKUP(B131,hero_info!$A:$AE,J139,0)*(B132-1))</f>
        <v>1782</v>
      </c>
      <c r="D139">
        <f>IF(K139=0,0,VLOOKUP(B134,hero_data_info!$A:$Z,K139,0))</f>
        <v>90</v>
      </c>
      <c r="E139">
        <f>IF(L139=0,0,VLOOKUP(B133,hero_star_info!$A:$AY,L139,0)/10000)</f>
        <v>1</v>
      </c>
      <c r="F139">
        <f>节点属性!B139</f>
        <v>0</v>
      </c>
      <c r="G139">
        <v>0</v>
      </c>
      <c r="H139">
        <f>IF(L139=0,0,VLOOKUP(B133,hero_star_info!$A:$AY,L139+D131*4-20,0))</f>
        <v>1791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225452</v>
      </c>
      <c r="O139">
        <f>IF(V139=0,0,VLOOKUP(N131,hero_info!$A:$AE,V139,0)*(N132-1))</f>
        <v>2475</v>
      </c>
      <c r="P139">
        <f>IF(W139=0,0,VLOOKUP(N134,hero_data_info!$A:$Z,W139,0))</f>
        <v>16485</v>
      </c>
      <c r="Q139">
        <f>IF(X139=0,0,VLOOKUP(N133,hero_star_info!$A:$AY,X139,0)/10000)</f>
        <v>27</v>
      </c>
      <c r="R139">
        <f>节点属性!N139</f>
        <v>6060</v>
      </c>
      <c r="S139">
        <v>0</v>
      </c>
      <c r="T139">
        <f>IF(X139=0,0,VLOOKUP(N133,hero_star_info!$A:$AY,X139+P131*4-20,0))</f>
        <v>133607</v>
      </c>
      <c r="U139">
        <f>节点属性!O139/10000</f>
        <v>0.6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728</v>
      </c>
      <c r="AA139">
        <f>IF(AH139=0,0,VLOOKUP(Z131,hero_info!$A:$AE,AH139,0)*(Z132-1))</f>
        <v>693</v>
      </c>
      <c r="AB139">
        <f>IF(AI139=0,0,VLOOKUP(Z134,hero_data_info!$A:$Z,AI139,0))</f>
        <v>35</v>
      </c>
      <c r="AC139">
        <f>IF(AJ139=0,0,VLOOKUP(Z133,hero_star_info!$A:$AY,AJ139,0)/10000)</f>
        <v>0</v>
      </c>
      <c r="AD139">
        <f>节点属性!Z139</f>
        <v>0</v>
      </c>
      <c r="AE139">
        <v>0</v>
      </c>
      <c r="AF139">
        <f>IF(AJ139=0,0,VLOOKUP(Z133,hero_star_info!$A:$AY,AJ139+AB131*4-20,0))</f>
        <v>0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126</v>
      </c>
      <c r="C140">
        <f>IF(J140=0,0,VLOOKUP(B131,hero_info!$A:$AE,J140,0)*(B132-1))</f>
        <v>0</v>
      </c>
      <c r="D140">
        <f>IF(K140=0,0,VLOOKUP(B134,hero_data_info!$A:$Z,K140,0))</f>
        <v>126</v>
      </c>
      <c r="E140">
        <f>IF(L140=0,0,VLOOKUP(B133,hero_star_info!$A:$AY,L140,0)/10000)</f>
        <v>0</v>
      </c>
      <c r="F140">
        <f>节点属性!B140</f>
        <v>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271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140</v>
      </c>
      <c r="S140">
        <v>0</v>
      </c>
      <c r="T140" s="11">
        <v>0</v>
      </c>
      <c r="U140">
        <f>节点属性!O140/10000</f>
        <v>0.05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65</v>
      </c>
      <c r="AA140">
        <f>IF(AH140=0,0,VLOOKUP(Z131,hero_info!$A:$AE,AH140,0)*(Z132-1))</f>
        <v>0</v>
      </c>
      <c r="AB140">
        <f>IF(AI140=0,0,VLOOKUP(Z134,hero_data_info!$A:$Z,AI140,0))</f>
        <v>65</v>
      </c>
      <c r="AC140">
        <f>IF(AJ140=0,0,VLOOKUP(Z133,hero_star_info!$A:$AY,AJ140,0)/10000)</f>
        <v>0</v>
      </c>
      <c r="AD140">
        <f>节点属性!Z140</f>
        <v>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11300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11300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3000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3000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1000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1000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1150</v>
      </c>
      <c r="D1" s="109" t="s">
        <v>1153</v>
      </c>
      <c r="H1" s="201" t="s">
        <v>63</v>
      </c>
      <c r="I1" s="202"/>
      <c r="J1" s="202"/>
      <c r="K1" s="202"/>
      <c r="L1" s="203" t="s">
        <v>1248</v>
      </c>
    </row>
    <row r="2" spans="1:15">
      <c r="A2" s="173" t="s">
        <v>1151</v>
      </c>
      <c r="B2" s="173" t="s">
        <v>1152</v>
      </c>
      <c r="C2" s="14" t="s">
        <v>1249</v>
      </c>
      <c r="D2" s="173" t="s">
        <v>1151</v>
      </c>
      <c r="E2" s="173" t="s">
        <v>1152</v>
      </c>
      <c r="F2" s="14" t="s">
        <v>1249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900</v>
      </c>
      <c r="C3" s="14">
        <f>IFERROR(IF(Test!B10="",-1,B12),-1)</f>
        <v>2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0</v>
      </c>
      <c r="F3" s="14">
        <f>IFERROR(IF(Test!B90="",-1,B92),-1)</f>
        <v>2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900</v>
      </c>
      <c r="C4" s="14">
        <f>IFERROR(IF(Test!N10="",-1,N12),-1)</f>
        <v>2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0</v>
      </c>
      <c r="F4" s="14">
        <f>IFERROR(IF(Test!N90="",-1,N92),-1)</f>
        <v>-1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IFERROR(IF(Test!B50="",-1,B52),-1)</f>
        <v>1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IFERROR(IF(Test!B130="",-1,B132),-1)</f>
        <v>-1</v>
      </c>
    </row>
    <row r="6" spans="1:15">
      <c r="C6" s="14">
        <f>IFERROR(IF(Test!N50="",-1,N52),-1)</f>
        <v>5</v>
      </c>
      <c r="F6" s="14">
        <f>IFERROR(IF(Test!N130="",-1,N132),-1)</f>
        <v>-1</v>
      </c>
    </row>
    <row r="7" spans="1:15">
      <c r="C7" s="14">
        <f>IFERROR(IF(Test!Z50="",-5,Z52),-5)</f>
        <v>4</v>
      </c>
      <c r="F7" s="14">
        <f>IFERROR(IF(Test!Z130="",-1,Z132),-1)</f>
        <v>-1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21980</v>
      </c>
      <c r="M11" t="s">
        <v>11</v>
      </c>
      <c r="N11">
        <f>IF(Test!N12&gt;0,Test!N12,$C$2)</f>
        <v>24005</v>
      </c>
    </row>
    <row r="12" spans="1:15">
      <c r="A12" s="14" t="s">
        <v>1247</v>
      </c>
      <c r="B12" s="14">
        <f>ROUNDDOWN(B11/10000,0)</f>
        <v>2</v>
      </c>
      <c r="M12" s="14" t="s">
        <v>1247</v>
      </c>
      <c r="N12" s="14">
        <f>ROUNDDOWN(N11/10000,0)</f>
        <v>2</v>
      </c>
    </row>
    <row r="14" spans="1:15">
      <c r="A14" s="14" t="s">
        <v>1155</v>
      </c>
      <c r="B14" s="176">
        <f>ROUNDDOWN(SUMPRODUCT(B16:B19,C16:C19)*(1+B20*C20+SUMPRODUCT(B21:B45,C21:C45)/10000-SUM($L$2:$L$4)),0)</f>
        <v>1570835</v>
      </c>
      <c r="M14" s="14" t="s">
        <v>1155</v>
      </c>
      <c r="N14" s="176">
        <f>ROUNDDOWN(SUMPRODUCT(N16:N19,O16:O19)*(1+N20*O20+SUMPRODUCT(N21:N45,O21:O45)/10000-SUM($L$2:$L$4)),0)</f>
        <v>1677153</v>
      </c>
    </row>
    <row r="15" spans="1:15">
      <c r="A15" s="91" t="s">
        <v>68</v>
      </c>
      <c r="B15" s="175" t="s">
        <v>1154</v>
      </c>
      <c r="C15" s="14" t="s">
        <v>1245</v>
      </c>
      <c r="M15" s="91" t="s">
        <v>68</v>
      </c>
      <c r="N15" s="175" t="s">
        <v>1154</v>
      </c>
      <c r="O15" s="14" t="s">
        <v>1245</v>
      </c>
    </row>
    <row r="16" spans="1:15">
      <c r="A16" s="91">
        <f>Test!C16</f>
        <v>1</v>
      </c>
      <c r="B16" s="91">
        <f>Test!F16</f>
        <v>99936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100715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790110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819355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55494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51971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53530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53929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154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182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10944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10944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1144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1144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1844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1844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2344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2344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48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48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48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48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24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1524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24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24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1603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1603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1603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1603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12005</v>
      </c>
      <c r="M51" t="s">
        <v>11</v>
      </c>
      <c r="N51">
        <f>IF(Test!N52&gt;0,Test!N52,$C$2)</f>
        <v>53981</v>
      </c>
      <c r="Y51" t="s">
        <v>11</v>
      </c>
      <c r="Z51">
        <f>IF(Test!Z52&gt;0,Test!Z52,$C$2)</f>
        <v>44980</v>
      </c>
    </row>
    <row r="52" spans="1:27">
      <c r="A52" s="14" t="s">
        <v>1247</v>
      </c>
      <c r="B52" s="14">
        <f>ROUNDDOWN(B51/10000,0)</f>
        <v>1</v>
      </c>
      <c r="M52" s="14" t="s">
        <v>1247</v>
      </c>
      <c r="N52" s="14">
        <f>ROUNDDOWN(N51/10000,0)</f>
        <v>5</v>
      </c>
      <c r="Y52" s="14" t="s">
        <v>1247</v>
      </c>
      <c r="Z52" s="14">
        <f>ROUNDDOWN(Z51/10000,0)</f>
        <v>4</v>
      </c>
    </row>
    <row r="54" spans="1:27">
      <c r="A54" s="14" t="s">
        <v>1155</v>
      </c>
      <c r="B54" s="176">
        <f>ROUNDDOWN(SUMPRODUCT(B56:B59,C56:C59)*(1+B60*C60+SUMPRODUCT(B61:B85,C61:C85)/10000-SUM($L$2:$L$4)),0)</f>
        <v>1624638</v>
      </c>
      <c r="M54" s="14" t="s">
        <v>1155</v>
      </c>
      <c r="N54" s="176">
        <f>ROUNDDOWN(SUMPRODUCT(N56:N59,O56:O59)*(1+N60*O60+SUMPRODUCT(N61:N85,O61:O85)/10000-SUM($L$2:$L$4)),0)</f>
        <v>1585262</v>
      </c>
      <c r="Y54" s="14" t="s">
        <v>1155</v>
      </c>
      <c r="Z54" s="176">
        <f>ROUNDDOWN(SUMPRODUCT(Z56:Z59,AA56:AA59)*(1+Z60*AA60+SUMPRODUCT(Z61:Z85,AA61:AA85)/10000-SUM($L$2:$L$4)),0)</f>
        <v>1598150</v>
      </c>
    </row>
    <row r="55" spans="1:27">
      <c r="A55" s="91" t="s">
        <v>68</v>
      </c>
      <c r="B55" s="175" t="s">
        <v>1154</v>
      </c>
      <c r="C55" s="14" t="s">
        <v>1245</v>
      </c>
      <c r="M55" s="91" t="s">
        <v>68</v>
      </c>
      <c r="N55" s="175" t="s">
        <v>1154</v>
      </c>
      <c r="O55" s="14" t="s">
        <v>1245</v>
      </c>
      <c r="Y55" s="91" t="s">
        <v>68</v>
      </c>
      <c r="Z55" s="175" t="s">
        <v>1154</v>
      </c>
      <c r="AA55" s="14" t="s">
        <v>1245</v>
      </c>
    </row>
    <row r="56" spans="1:27">
      <c r="A56" s="91">
        <f>Test!C56</f>
        <v>1</v>
      </c>
      <c r="B56" s="91">
        <f>Test!F56</f>
        <v>116960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108058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101741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778228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784494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820722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50996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53067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51971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52672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51661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53684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161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152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185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10944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10944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10944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1144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1144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1144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2844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2844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1844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1344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1344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2344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48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48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48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48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48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48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24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24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24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24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24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24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1603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1603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1603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1603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1603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1603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51990</v>
      </c>
    </row>
    <row r="92" spans="1:27">
      <c r="A92" s="14" t="s">
        <v>1247</v>
      </c>
      <c r="B92" s="14">
        <f>ROUNDDOWN(B91/10000,0)</f>
        <v>2</v>
      </c>
      <c r="M92" s="14" t="s">
        <v>1247</v>
      </c>
      <c r="N92" s="14">
        <f>ROUNDDOWN(N91/10000,0)</f>
        <v>5</v>
      </c>
    </row>
    <row r="94" spans="1:27">
      <c r="A94" s="14" t="s">
        <v>1155</v>
      </c>
      <c r="B94" s="176">
        <f>ROUNDDOWN(SUMPRODUCT(B96:B99,C96:C99)*(1+B100*C100+SUMPRODUCT(B101:B125,C101:C125)/10000-SUM($L$2:$L$4)),0)</f>
        <v>5593073</v>
      </c>
      <c r="M94" s="14" t="s">
        <v>1155</v>
      </c>
      <c r="N94" s="176">
        <f>ROUNDDOWN(SUMPRODUCT(N96:N99,O96:O99)*(1+N100*O100+SUMPRODUCT(N101:N125,O101:O125)/10000-SUM($L$2:$L$4)),0)</f>
        <v>7756793</v>
      </c>
    </row>
    <row r="95" spans="1:27">
      <c r="A95" s="91" t="s">
        <v>68</v>
      </c>
      <c r="B95" s="175" t="s">
        <v>1154</v>
      </c>
      <c r="C95" s="14" t="s">
        <v>1245</v>
      </c>
      <c r="M95" s="91" t="s">
        <v>68</v>
      </c>
      <c r="N95" s="175" t="s">
        <v>1154</v>
      </c>
      <c r="O95" s="14" t="s">
        <v>1245</v>
      </c>
    </row>
    <row r="96" spans="1:27">
      <c r="A96" s="91">
        <f>Test!C96</f>
        <v>1</v>
      </c>
      <c r="B96" s="91">
        <f>Test!F96</f>
        <v>3537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485451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10030782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3070554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1873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166512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2288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166359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122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74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9800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10600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0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1100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500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1300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0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500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0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0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0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0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0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0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0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0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0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4950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0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6100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5000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41981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52997</v>
      </c>
    </row>
    <row r="132" spans="1:27">
      <c r="A132" s="14" t="s">
        <v>1247</v>
      </c>
      <c r="B132" s="14">
        <f>ROUNDDOWN(B131/10000,0)</f>
        <v>4</v>
      </c>
      <c r="M132" s="14" t="s">
        <v>1247</v>
      </c>
      <c r="N132" s="14">
        <f>ROUNDDOWN(N131/10000,0)</f>
        <v>5</v>
      </c>
      <c r="Y132" s="14" t="s">
        <v>1247</v>
      </c>
      <c r="Z132" s="14">
        <f>ROUNDDOWN(Z131/10000,0)</f>
        <v>5</v>
      </c>
    </row>
    <row r="134" spans="1:27">
      <c r="A134" s="14" t="s">
        <v>1155</v>
      </c>
      <c r="B134" s="176">
        <f>ROUNDDOWN(SUMPRODUCT(B136:B139,C136:C139)*(1+B140*C140+SUMPRODUCT(B141:B165,C141:C165)/10000-SUM($L$2:$L$4)),0)</f>
        <v>108585</v>
      </c>
      <c r="M134" s="14" t="s">
        <v>1155</v>
      </c>
      <c r="N134" s="176">
        <f>ROUNDDOWN(SUMPRODUCT(N136:N139,O136:O139)*(1+N140*O140+SUMPRODUCT(N141:N165,O141:O165)/10000-SUM($L$2:$L$4)),0)</f>
        <v>39976047</v>
      </c>
      <c r="Y134" s="14" t="s">
        <v>1155</v>
      </c>
      <c r="Z134" s="176">
        <f>ROUNDDOWN(SUMPRODUCT(Z136:Z139,AA136:AA139)*(1+Z140*AA140+SUMPRODUCT(Z141:Z165,AA141:AA165)/10000-SUM($L$2:$L$4)),0)</f>
        <v>7725040</v>
      </c>
    </row>
    <row r="135" spans="1:27">
      <c r="A135" s="91" t="s">
        <v>68</v>
      </c>
      <c r="B135" s="175" t="s">
        <v>1154</v>
      </c>
      <c r="C135" s="14" t="s">
        <v>1245</v>
      </c>
      <c r="M135" s="91" t="s">
        <v>68</v>
      </c>
      <c r="N135" s="175" t="s">
        <v>1154</v>
      </c>
      <c r="O135" s="14" t="s">
        <v>1245</v>
      </c>
      <c r="Y135" s="91" t="s">
        <v>68</v>
      </c>
      <c r="Z135" s="175" t="s">
        <v>1154</v>
      </c>
      <c r="AA135" s="14" t="s">
        <v>1245</v>
      </c>
    </row>
    <row r="136" spans="1:27">
      <c r="A136" s="91">
        <f>Test!C136</f>
        <v>1</v>
      </c>
      <c r="B136" s="91">
        <f>Test!F136</f>
        <v>30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1484738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484400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91580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11601664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3058821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6639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584236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165747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5445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656452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165876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926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290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70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9800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12100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10600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0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1100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1100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500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1300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1300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0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3500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500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0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0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0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0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0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0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0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0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0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0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0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0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0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4950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4950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0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6100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6100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1000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25000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21980</v>
      </c>
      <c r="C11" t="s">
        <v>47</v>
      </c>
      <c r="D11">
        <f>MOD(ROUNDDOWN(B11/1000,0),10)</f>
        <v>1</v>
      </c>
      <c r="E11" s="207" t="s">
        <v>1260</v>
      </c>
      <c r="F11">
        <f>Test!E13</f>
        <v>2198031</v>
      </c>
      <c r="M11" t="s">
        <v>11</v>
      </c>
      <c r="N11">
        <f>IF(Test!N12&gt;0,Test!N12,$C$2)</f>
        <v>24005</v>
      </c>
      <c r="O11" t="s">
        <v>47</v>
      </c>
      <c r="P11">
        <f>MOD(ROUNDDOWN(N11/1000,0),10)</f>
        <v>4</v>
      </c>
      <c r="Q11" s="207" t="s">
        <v>1260</v>
      </c>
      <c r="R11">
        <f>Test!Q13</f>
        <v>2400531</v>
      </c>
    </row>
    <row r="12" spans="1:25">
      <c r="A12" t="s">
        <v>48</v>
      </c>
      <c r="B12">
        <f>IF(Test!C12&gt;0,Test!C12,$C$3)</f>
        <v>41</v>
      </c>
      <c r="C12" t="s">
        <v>49</v>
      </c>
      <c r="D12">
        <f>ROUND(B13-9,0)</f>
        <v>-2</v>
      </c>
      <c r="E12" s="207" t="s">
        <v>1261</v>
      </c>
      <c r="F12" t="str">
        <f>Test!F13</f>
        <v/>
      </c>
      <c r="M12" t="s">
        <v>48</v>
      </c>
      <c r="N12">
        <f>IF(Test!O12&gt;0,Test!O12,$C$3)</f>
        <v>41</v>
      </c>
      <c r="O12" t="s">
        <v>49</v>
      </c>
      <c r="P12">
        <f>ROUND(N13-9,0)</f>
        <v>-2</v>
      </c>
      <c r="Q12" s="207" t="s">
        <v>1261</v>
      </c>
      <c r="R12">
        <f>Test!R13</f>
        <v>2400541</v>
      </c>
    </row>
    <row r="13" spans="1:25">
      <c r="A13" t="s">
        <v>50</v>
      </c>
      <c r="B13">
        <f>IF(Test!E12&gt;1,Test!E12,#REF!)</f>
        <v>7</v>
      </c>
      <c r="M13" t="s">
        <v>50</v>
      </c>
      <c r="N13">
        <f>IF(Test!Q12&gt;1,Test!Q12,#REF!)</f>
        <v>7</v>
      </c>
    </row>
    <row r="14" spans="1:25">
      <c r="A14" t="s">
        <v>51</v>
      </c>
      <c r="B14">
        <f>属性计算!B14</f>
        <v>2198007</v>
      </c>
      <c r="M14" t="s">
        <v>51</v>
      </c>
      <c r="N14">
        <f>属性计算!N14</f>
        <v>2400507</v>
      </c>
    </row>
    <row r="15" spans="1:25">
      <c r="A15" s="91" t="s">
        <v>68</v>
      </c>
      <c r="B15" s="91" t="s">
        <v>69</v>
      </c>
      <c r="C15" s="184" t="s">
        <v>70</v>
      </c>
      <c r="D15" s="219" t="s">
        <v>7</v>
      </c>
      <c r="E15" s="220"/>
      <c r="F15" s="221" t="s">
        <v>71</v>
      </c>
      <c r="G15" s="218"/>
      <c r="H15" s="222" t="s">
        <v>1262</v>
      </c>
      <c r="I15" s="220"/>
      <c r="M15" s="91" t="s">
        <v>68</v>
      </c>
      <c r="N15" s="91" t="s">
        <v>69</v>
      </c>
      <c r="O15" s="184" t="s">
        <v>70</v>
      </c>
      <c r="P15" s="219" t="s">
        <v>7</v>
      </c>
      <c r="Q15" s="220"/>
      <c r="R15" s="221" t="s">
        <v>71</v>
      </c>
      <c r="S15" s="218"/>
      <c r="T15" s="222" t="s">
        <v>1262</v>
      </c>
      <c r="U15" s="220"/>
    </row>
    <row r="16" spans="1:25">
      <c r="A16" s="91">
        <f>Test!C16</f>
        <v>1</v>
      </c>
      <c r="B16" s="91">
        <f>IFERROR(VLOOKUP(A16,D16:E25,2,0),0)+IFERROR(VLOOKUP(A16,H16:I22,2,0),0)+IFERROR(VLOOKUP(A16,$A$2:$D$8,4,0),0)</f>
        <v>1280</v>
      </c>
      <c r="C16" s="184">
        <f>IFERROR(VLOOKUP(A16,F15:G19,2,0),0)+IFERROR(VLOOKUP(A16,H24:I30,2,0),0)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1280</v>
      </c>
      <c r="F16" s="184">
        <v>1</v>
      </c>
      <c r="G16" s="184">
        <f>_xlfn.MAXIFS(hero_awake_info!$F:$F,hero_awake_info!$A:$A,D11,hero_awake_info!$B:$B,"&lt;="&amp;D12)</f>
        <v>0</v>
      </c>
      <c r="H16" s="91">
        <f>IFERROR(VLOOKUP(F11,skill_info!$A:$J,3,0),"")</f>
        <v>0</v>
      </c>
      <c r="I16" s="91">
        <f>IFERROR(VLOOKUP(F11,skill_info!$A:$J,4,0),"")</f>
        <v>0</v>
      </c>
      <c r="M16" s="91">
        <f>Test!O16</f>
        <v>1</v>
      </c>
      <c r="N16" s="91">
        <f>IFERROR(VLOOKUP(M16,P16:Q25,2,0),0)+IFERROR(VLOOKUP(M16,T16:U22,2,0),0)+IFERROR(VLOOKUP(M16,$A$2:$D$8,4,0),0)</f>
        <v>1280</v>
      </c>
      <c r="O16" s="184">
        <f>IFERROR(VLOOKUP(M16,R15:S19,2,0),0)+IFERROR(VLOOKUP(M16,T24:U30,2,0),0)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1280</v>
      </c>
      <c r="R16" s="184">
        <v>1</v>
      </c>
      <c r="S16" s="184">
        <f>_xlfn.MAXIFS(hero_awake_info!$F:$F,hero_awake_info!$A:$A,P11,hero_awake_info!$B:$B,"&lt;="&amp;P12)</f>
        <v>0</v>
      </c>
      <c r="T16" s="91">
        <f>IFERROR(VLOOKUP(R11,skill_info!$A:$J,3,0),"")</f>
        <v>0</v>
      </c>
      <c r="U16" s="91">
        <f>IFERROR(VLOOKUP(R11,skill_info!$A:$J,4,0),"")</f>
        <v>0</v>
      </c>
    </row>
    <row r="17" spans="1:21">
      <c r="A17" s="91">
        <f>Test!C17</f>
        <v>2</v>
      </c>
      <c r="B17" s="91">
        <f>IFERROR(VLOOKUP(A17,D16:E25,2,0),0)+IFERROR(VLOOKUP(A17,H16:I22,2,0),0)+IFERROR(VLOOKUP(A17,$A$2:$D$8,4,0),0)</f>
        <v>9600</v>
      </c>
      <c r="C17" s="184">
        <f>IFERROR(VLOOKUP(A17,F15:G19,2,0),0)+IFERROR(VLOOKUP(A17,H24:I30,2,0),0)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9600</v>
      </c>
      <c r="F17" s="184">
        <v>2</v>
      </c>
      <c r="G17" s="184">
        <f>_xlfn.MAXIFS(hero_awake_info!$D:$D,hero_awake_info!$A:$A,D11,hero_awake_info!$B:$B,"&lt;="&amp;D12)</f>
        <v>0</v>
      </c>
      <c r="H17" s="91">
        <f>IFERROR(VLOOKUP(F11,skill_info!$A:$J,5,0),"")</f>
        <v>0</v>
      </c>
      <c r="I17" s="91">
        <f>IFERROR(VLOOKUP(F11,skill_info!$A:$J,6,0),"")</f>
        <v>0</v>
      </c>
      <c r="M17" s="91">
        <f>Test!O17</f>
        <v>2</v>
      </c>
      <c r="N17" s="91">
        <f>IFERROR(VLOOKUP(M17,P16:Q25,2,0),0)+IFERROR(VLOOKUP(M17,T16:U22,2,0),0)+IFERROR(VLOOKUP(M17,$A$2:$D$8,4,0),0)</f>
        <v>34350</v>
      </c>
      <c r="O17" s="184">
        <f>IFERROR(VLOOKUP(M17,R15:S19,2,0),0)+IFERROR(VLOOKUP(M17,T24:U30,2,0),0)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34350</v>
      </c>
      <c r="R17" s="184">
        <v>2</v>
      </c>
      <c r="S17" s="184">
        <f>_xlfn.MAXIFS(hero_awake_info!$D:$D,hero_awake_info!$A:$A,P11,hero_awake_info!$B:$B,"&lt;="&amp;P12)</f>
        <v>0</v>
      </c>
      <c r="T17" s="91">
        <f>IFERROR(VLOOKUP(R11,skill_info!$A:$J,5,0),"")</f>
        <v>0</v>
      </c>
      <c r="U17" s="91">
        <f>IFERROR(VLOOKUP(R11,skill_info!$A:$J,6,0),"")</f>
        <v>0</v>
      </c>
    </row>
    <row r="18" spans="1:21">
      <c r="A18" s="91">
        <f>Test!C18</f>
        <v>5</v>
      </c>
      <c r="B18" s="91">
        <f>IFERROR(VLOOKUP(A18,D16:E25,2,0),0)+IFERROR(VLOOKUP(A18,H16:I22,2,0),0)+IFERROR(VLOOKUP(A18,$A$2:$D$8,4,0),0)</f>
        <v>2290</v>
      </c>
      <c r="C18" s="184">
        <f>IFERROR(VLOOKUP(A18,F15:G19,2,0),0)+IFERROR(VLOOKUP(A18,H24:I30,2,0),0)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2290</v>
      </c>
      <c r="F18" s="184">
        <v>5</v>
      </c>
      <c r="G18" s="184">
        <f>_xlfn.MAXIFS(hero_awake_info!$H:$H,hero_awake_info!$A:$A,D11,hero_awake_info!$B:$B,"&lt;="&amp;D12)</f>
        <v>0</v>
      </c>
      <c r="H18" s="91">
        <f>IFERROR(VLOOKUP(F11,skill_info!$A:$J,7,0),"")</f>
        <v>0</v>
      </c>
      <c r="I18" s="91">
        <f>IFERROR(VLOOKUP(F11,skill_info!$A:$J,8,0),"")</f>
        <v>0</v>
      </c>
      <c r="M18" s="91">
        <f>Test!O18</f>
        <v>5</v>
      </c>
      <c r="N18" s="91">
        <f>IFERROR(VLOOKUP(M18,P16:Q25,2,0),0)+IFERROR(VLOOKUP(M18,T16:U22,2,0),0)+IFERROR(VLOOKUP(M18,$A$2:$D$8,4,0),0)</f>
        <v>640</v>
      </c>
      <c r="O18" s="184">
        <f>IFERROR(VLOOKUP(M18,R15:S19,2,0),0)+IFERROR(VLOOKUP(M18,T24:U30,2,0),0)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640</v>
      </c>
      <c r="R18" s="184">
        <v>5</v>
      </c>
      <c r="S18" s="184">
        <f>_xlfn.MAXIFS(hero_awake_info!$H:$H,hero_awake_info!$A:$A,P11,hero_awake_info!$B:$B,"&lt;="&amp;P12)</f>
        <v>0</v>
      </c>
      <c r="T18" s="91">
        <f>IFERROR(VLOOKUP(R11,skill_info!$A:$J,7,0),"")</f>
        <v>0</v>
      </c>
      <c r="U18" s="91">
        <f>IFERROR(VLOOKUP(R11,skill_info!$A:$J,8,0),"")</f>
        <v>0</v>
      </c>
    </row>
    <row r="19" spans="1:21">
      <c r="A19" s="91">
        <f>Test!C19</f>
        <v>6</v>
      </c>
      <c r="B19" s="91">
        <f>IFERROR(VLOOKUP(A19,D16:E25,2,0),0)+IFERROR(VLOOKUP(A19,H16:I22,2,0),0)+IFERROR(VLOOKUP(A19,$A$2:$D$8,4,0),0)</f>
        <v>2290</v>
      </c>
      <c r="C19" s="184">
        <f>IFERROR(VLOOKUP(A19,F15:G19,2,0),0)+IFERROR(VLOOKUP(A19,H24:I30,2,0),0)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84">
        <v>6</v>
      </c>
      <c r="G19" s="184">
        <f>G18</f>
        <v>0</v>
      </c>
      <c r="H19" s="222" t="s">
        <v>1264</v>
      </c>
      <c r="I19" s="220"/>
      <c r="M19" s="91">
        <f>Test!O19</f>
        <v>6</v>
      </c>
      <c r="N19" s="91">
        <f>IFERROR(VLOOKUP(M19,P16:Q25,2,0),0)+IFERROR(VLOOKUP(M19,T16:U22,2,0),0)+IFERROR(VLOOKUP(M19,$A$2:$D$8,4,0),0)</f>
        <v>640</v>
      </c>
      <c r="O19" s="184">
        <f>IFERROR(VLOOKUP(M19,R15:S19,2,0),0)+IFERROR(VLOOKUP(M19,T24:U30,2,0),0)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84">
        <v>6</v>
      </c>
      <c r="S19" s="184">
        <f>S18</f>
        <v>0</v>
      </c>
      <c r="T19" s="222" t="s">
        <v>1264</v>
      </c>
      <c r="U19" s="220"/>
    </row>
    <row r="20" spans="1:21">
      <c r="A20" s="91">
        <f>Test!C20</f>
        <v>4</v>
      </c>
      <c r="B20" s="91">
        <f>IFERROR(VLOOKUP(A20,D16:E25,2,0),0)+IFERROR(VLOOKUP(A20,H16:I22,2,0),0)+IFERROR(VLOOKUP(A20,$A$2:$D$8,4,0),0)</f>
        <v>20</v>
      </c>
      <c r="C20" s="184">
        <f>IFERROR(VLOOKUP(A20,F15:G19,2,0),0)+IFERROR(VLOOKUP(A20,H24:I30,2,0),0)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91" t="str">
        <f>IFERROR(VLOOKUP(F12,skill_info!$A:$J,3,0),"")</f>
        <v/>
      </c>
      <c r="I20" s="91" t="str">
        <f>IFERROR(VLOOKUP(F12,skill_info!$A:$J,4,0),"")</f>
        <v/>
      </c>
      <c r="M20" s="91">
        <f>Test!O20</f>
        <v>4</v>
      </c>
      <c r="N20" s="91">
        <f>IFERROR(VLOOKUP(M20,P16:Q25,2,0),0)+IFERROR(VLOOKUP(M20,T16:U22,2,0),0)+IFERROR(VLOOKUP(M20,$A$2:$D$8,4,0),0)</f>
        <v>20</v>
      </c>
      <c r="O20" s="184">
        <f>IFERROR(VLOOKUP(M20,R15:S19,2,0),0)+IFERROR(VLOOKUP(M20,T24:U30,2,0),0)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91">
        <f>IFERROR(VLOOKUP(R12,skill_info!$A:$J,3,0),"")</f>
        <v>24</v>
      </c>
      <c r="U20" s="91">
        <f>IFERROR(VLOOKUP(R12,skill_info!$A:$J,4,0),"")</f>
        <v>1500</v>
      </c>
    </row>
    <row r="21" spans="1:21">
      <c r="A21" s="91">
        <f>Test!C21</f>
        <v>18</v>
      </c>
      <c r="B21" s="91">
        <f>IFERROR(VLOOKUP(A21,D16:E25,2,0),0)+IFERROR(VLOOKUP(A21,H16:I22,2,0),0)+IFERROR(VLOOKUP(A21,$A$2:$D$8,4,0),0)</f>
        <v>9800</v>
      </c>
      <c r="C21" s="184">
        <f>IFERROR(VLOOKUP(A21,F15:G19,2,0),0)+IFERROR(VLOOKUP(A21,H24:I30,2,0),0)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91" t="str">
        <f>IFERROR(VLOOKUP(F12,skill_info!$A:$J,5,0),"")</f>
        <v/>
      </c>
      <c r="I21" s="91" t="str">
        <f>IFERROR(VLOOKUP(F12,skill_info!$A:$J,6,0),"")</f>
        <v/>
      </c>
      <c r="M21" s="91">
        <f>Test!O21</f>
        <v>18</v>
      </c>
      <c r="N21" s="91">
        <f>IFERROR(VLOOKUP(M21,P16:Q25,2,0),0)+IFERROR(VLOOKUP(M21,T16:U22,2,0),0)+IFERROR(VLOOKUP(M21,$A$2:$D$8,4,0),0)</f>
        <v>9800</v>
      </c>
      <c r="O21" s="184">
        <f>IFERROR(VLOOKUP(M21,R15:S19,2,0),0)+IFERROR(VLOOKUP(M21,T24:U30,2,0),0)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91">
        <f>IFERROR(VLOOKUP(R12,skill_info!$A:$J,5,0),"")</f>
        <v>0</v>
      </c>
      <c r="U21" s="91">
        <f>IFERROR(VLOOKUP(R12,skill_info!$A:$J,6,0),"")</f>
        <v>0</v>
      </c>
    </row>
    <row r="22" spans="1:21">
      <c r="A22" s="91">
        <f>Test!C22</f>
        <v>19</v>
      </c>
      <c r="B22" s="91">
        <f>IFERROR(VLOOKUP(A22,D16:E25,2,0),0)+IFERROR(VLOOKUP(A22,H16:I22,2,0),0)+IFERROR(VLOOKUP(A22,$A$2:$D$8,4,0),0)</f>
        <v>0</v>
      </c>
      <c r="C22" s="184">
        <f>IFERROR(VLOOKUP(A22,F15:G19,2,0),0)+IFERROR(VLOOKUP(A22,H24:I30,2,0),0)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91" t="str">
        <f>IFERROR(VLOOKUP(F12,skill_info!$A:$J,7,0),"")</f>
        <v/>
      </c>
      <c r="I22" s="91" t="str">
        <f>IFERROR(VLOOKUP(F12,skill_info!$A:$J,8,0),"")</f>
        <v/>
      </c>
      <c r="M22" s="91">
        <f>Test!O22</f>
        <v>19</v>
      </c>
      <c r="N22" s="91">
        <f>IFERROR(VLOOKUP(M22,P16:Q25,2,0),0)+IFERROR(VLOOKUP(M22,T16:U22,2,0),0)+IFERROR(VLOOKUP(M22,$A$2:$D$8,4,0),0)</f>
        <v>0</v>
      </c>
      <c r="O22" s="184">
        <f>IFERROR(VLOOKUP(M22,R15:S19,2,0),0)+IFERROR(VLOOKUP(M22,T24:U30,2,0),0)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91">
        <f>IFERROR(VLOOKUP(R12,skill_info!$A:$J,7,0),"")</f>
        <v>0</v>
      </c>
      <c r="U22" s="91">
        <f>IFERROR(VLOOKUP(R12,skill_info!$A:$J,8,0),"")</f>
        <v>0</v>
      </c>
    </row>
    <row r="23" spans="1:21">
      <c r="A23" s="91">
        <f>Test!C23</f>
        <v>20</v>
      </c>
      <c r="B23" s="91">
        <f>IFERROR(VLOOKUP(A23,D16:E25,2,0),0)+IFERROR(VLOOKUP(A23,H16:I22,2,0),0)+IFERROR(VLOOKUP(A23,$A$2:$D$8,4,0),0)</f>
        <v>0</v>
      </c>
      <c r="C23" s="184">
        <f>IFERROR(VLOOKUP(A23,F15:G19,2,0),0)+IFERROR(VLOOKUP(A23,H24:I30,2,0),0)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217" t="s">
        <v>1263</v>
      </c>
      <c r="I23" s="218"/>
      <c r="M23" s="91">
        <f>Test!O23</f>
        <v>20</v>
      </c>
      <c r="N23" s="91">
        <f>IFERROR(VLOOKUP(M23,P16:Q25,2,0),0)+IFERROR(VLOOKUP(M23,T16:U22,2,0),0)+IFERROR(VLOOKUP(M23,$A$2:$D$8,4,0),0)</f>
        <v>0</v>
      </c>
      <c r="O23" s="184">
        <f>IFERROR(VLOOKUP(M23,R15:S19,2,0),0)+IFERROR(VLOOKUP(M23,T24:U30,2,0),0)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217" t="s">
        <v>1263</v>
      </c>
      <c r="U23" s="218"/>
    </row>
    <row r="24" spans="1:21">
      <c r="A24" s="91">
        <f>Test!C24</f>
        <v>21</v>
      </c>
      <c r="B24" s="91">
        <f>IFERROR(VLOOKUP(A24,D16:E25,2,0),0)+IFERROR(VLOOKUP(A24,H16:I22,2,0),0)+IFERROR(VLOOKUP(A24,$A$2:$D$8,4,0),0)</f>
        <v>1000</v>
      </c>
      <c r="C24" s="184">
        <f>IFERROR(VLOOKUP(A24,F15:G19,2,0),0)+IFERROR(VLOOKUP(A24,H24:I30,2,0),0)</f>
        <v>0</v>
      </c>
      <c r="D24" s="92">
        <v>5</v>
      </c>
      <c r="E24" s="92">
        <f>VLOOKUP(3,D16:E25,2,0)</f>
        <v>2290</v>
      </c>
      <c r="H24" s="184">
        <f>IF(AND(H16&gt;=9,H16&lt;=16),H16-8,0)</f>
        <v>0</v>
      </c>
      <c r="I24" s="184">
        <f>IF(H24,I16,0)</f>
        <v>0</v>
      </c>
      <c r="M24" s="91">
        <f>Test!O24</f>
        <v>21</v>
      </c>
      <c r="N24" s="91">
        <f>IFERROR(VLOOKUP(M24,P16:Q25,2,0),0)+IFERROR(VLOOKUP(M24,T16:U22,2,0),0)+IFERROR(VLOOKUP(M24,$A$2:$D$8,4,0),0)</f>
        <v>1000</v>
      </c>
      <c r="O24" s="184">
        <f>IFERROR(VLOOKUP(M24,R15:S19,2,0),0)+IFERROR(VLOOKUP(M24,T24:U30,2,0),0)</f>
        <v>0</v>
      </c>
      <c r="P24" s="92">
        <v>5</v>
      </c>
      <c r="Q24" s="92">
        <f>VLOOKUP(3,P16:Q25,2,0)</f>
        <v>640</v>
      </c>
      <c r="T24" s="184">
        <f>IF(AND(T16&gt;=9,T16&lt;=16),T16-8,0)</f>
        <v>0</v>
      </c>
      <c r="U24" s="184">
        <f>IF(T24,U16,0)</f>
        <v>0</v>
      </c>
    </row>
    <row r="25" spans="1:21">
      <c r="A25" s="91">
        <f>Test!C25</f>
        <v>22</v>
      </c>
      <c r="B25" s="91">
        <f>IFERROR(VLOOKUP(A25,D16:E25,2,0),0)+IFERROR(VLOOKUP(A25,H16:I22,2,0),0)+IFERROR(VLOOKUP(A25,$A$2:$D$8,4,0),0)</f>
        <v>0</v>
      </c>
      <c r="C25" s="184">
        <f>IFERROR(VLOOKUP(A25,F15:G19,2,0),0)+IFERROR(VLOOKUP(A25,H24:I30,2,0),0)</f>
        <v>0</v>
      </c>
      <c r="D25" s="92">
        <v>6</v>
      </c>
      <c r="E25" s="92">
        <f>E24</f>
        <v>2290</v>
      </c>
      <c r="H25" s="184">
        <f>IF(AND(H17&gt;=9,H17&lt;=16),H17-8,0)</f>
        <v>0</v>
      </c>
      <c r="I25" s="184">
        <f>IF(H25,I17,0)</f>
        <v>0</v>
      </c>
      <c r="M25" s="91">
        <f>Test!O25</f>
        <v>22</v>
      </c>
      <c r="N25" s="91">
        <f>IFERROR(VLOOKUP(M25,P16:Q25,2,0),0)+IFERROR(VLOOKUP(M25,T16:U22,2,0),0)+IFERROR(VLOOKUP(M25,$A$2:$D$8,4,0),0)</f>
        <v>0</v>
      </c>
      <c r="O25" s="184">
        <f>IFERROR(VLOOKUP(M25,R15:S19,2,0),0)+IFERROR(VLOOKUP(M25,T24:U30,2,0),0)</f>
        <v>0</v>
      </c>
      <c r="P25" s="92">
        <v>6</v>
      </c>
      <c r="Q25" s="92">
        <f>Q24</f>
        <v>640</v>
      </c>
      <c r="T25" s="184">
        <f>IF(AND(T17&gt;=9,T17&lt;=16),T17-8,0)</f>
        <v>0</v>
      </c>
      <c r="U25" s="184">
        <f>IF(T25,U17,0)</f>
        <v>0</v>
      </c>
    </row>
    <row r="26" spans="1:21">
      <c r="A26" s="91">
        <f>Test!C26</f>
        <v>23</v>
      </c>
      <c r="B26" s="91">
        <f>IFERROR(VLOOKUP(A26,D16:E25,2,0),0)+IFERROR(VLOOKUP(A26,H16:I22,2,0),0)+IFERROR(VLOOKUP(A26,$A$2:$D$8,4,0),0)</f>
        <v>0</v>
      </c>
      <c r="C26" s="184">
        <f>IFERROR(VLOOKUP(A26,F15:G19,2,0),0)+IFERROR(VLOOKUP(A26,H24:I30,2,0),0)</f>
        <v>0</v>
      </c>
      <c r="D26" s="93"/>
      <c r="E26" s="93"/>
      <c r="H26" s="184">
        <f>IF(AND(H18&gt;=9,H18&lt;=16),H18-8,0)</f>
        <v>0</v>
      </c>
      <c r="I26" s="184">
        <f>IF(H26,I18,0)</f>
        <v>0</v>
      </c>
      <c r="M26" s="91">
        <f>Test!O26</f>
        <v>23</v>
      </c>
      <c r="N26" s="91">
        <f>IFERROR(VLOOKUP(M26,P16:Q25,2,0),0)+IFERROR(VLOOKUP(M26,T16:U22,2,0),0)+IFERROR(VLOOKUP(M26,$A$2:$D$8,4,0),0)</f>
        <v>0</v>
      </c>
      <c r="O26" s="184">
        <f>IFERROR(VLOOKUP(M26,R15:S19,2,0),0)+IFERROR(VLOOKUP(M26,T24:U30,2,0),0)</f>
        <v>0</v>
      </c>
      <c r="P26" s="93"/>
      <c r="Q26" s="93"/>
      <c r="T26" s="184">
        <f>IF(AND(T18&gt;=9,T18&lt;=16),T18-8,0)</f>
        <v>0</v>
      </c>
      <c r="U26" s="184">
        <f>IF(T26,U18,0)</f>
        <v>0</v>
      </c>
    </row>
    <row r="27" spans="1:21">
      <c r="A27" s="91">
        <f>Test!C27</f>
        <v>24</v>
      </c>
      <c r="B27" s="91">
        <f>IFERROR(VLOOKUP(A27,D16:E25,2,0),0)+IFERROR(VLOOKUP(A27,H16:I22,2,0),0)+IFERROR(VLOOKUP(A27,$A$2:$D$8,4,0),0)</f>
        <v>0</v>
      </c>
      <c r="C27" s="184">
        <f>IFERROR(VLOOKUP(A27,F15:G19,2,0),0)+IFERROR(VLOOKUP(A27,H24:I30,2,0),0)</f>
        <v>0</v>
      </c>
      <c r="D27" s="93"/>
      <c r="E27" s="93"/>
      <c r="H27" s="217" t="s">
        <v>1265</v>
      </c>
      <c r="I27" s="218"/>
      <c r="M27" s="91">
        <f>Test!O27</f>
        <v>24</v>
      </c>
      <c r="N27" s="91">
        <f>IFERROR(VLOOKUP(M27,P16:Q25,2,0),0)+IFERROR(VLOOKUP(M27,T16:U22,2,0),0)+IFERROR(VLOOKUP(M27,$A$2:$D$8,4,0),0)</f>
        <v>1500</v>
      </c>
      <c r="O27" s="184">
        <f>IFERROR(VLOOKUP(M27,R15:S19,2,0),0)+IFERROR(VLOOKUP(M27,T24:U30,2,0),0)</f>
        <v>0</v>
      </c>
      <c r="P27" s="93"/>
      <c r="Q27" s="93"/>
      <c r="T27" s="217" t="s">
        <v>1265</v>
      </c>
      <c r="U27" s="218"/>
    </row>
    <row r="28" spans="1:21">
      <c r="A28" s="91">
        <f>Test!C28</f>
        <v>25</v>
      </c>
      <c r="B28" s="91">
        <f>IFERROR(VLOOKUP(A28,D16:E25,2,0),0)+IFERROR(VLOOKUP(A28,H16:I22,2,0),0)+IFERROR(VLOOKUP(A28,$A$2:$D$8,4,0),0)</f>
        <v>0</v>
      </c>
      <c r="C28" s="184">
        <f>IFERROR(VLOOKUP(A28,F15:G19,2,0),0)+IFERROR(VLOOKUP(A28,H24:I30,2,0),0)</f>
        <v>0</v>
      </c>
      <c r="D28" s="93"/>
      <c r="E28" s="93"/>
      <c r="H28" s="184">
        <f>IF(AND(H20&gt;=9,H20&lt;=16),H20-8,0)</f>
        <v>0</v>
      </c>
      <c r="I28" s="184">
        <f>IF(H28,I20,0)</f>
        <v>0</v>
      </c>
      <c r="M28" s="91">
        <f>Test!O28</f>
        <v>25</v>
      </c>
      <c r="N28" s="91">
        <f>IFERROR(VLOOKUP(M28,P16:Q25,2,0),0)+IFERROR(VLOOKUP(M28,T16:U22,2,0),0)+IFERROR(VLOOKUP(M28,$A$2:$D$8,4,0),0)</f>
        <v>0</v>
      </c>
      <c r="O28" s="184">
        <f>IFERROR(VLOOKUP(M28,R15:S19,2,0),0)+IFERROR(VLOOKUP(M28,T24:U30,2,0),0)</f>
        <v>0</v>
      </c>
      <c r="P28" s="93"/>
      <c r="Q28" s="93"/>
      <c r="T28" s="184">
        <f>IF(AND(T20&gt;=9,T20&lt;=16),T20-8,0)</f>
        <v>0</v>
      </c>
      <c r="U28" s="184">
        <f>IF(T28,U20,0)</f>
        <v>0</v>
      </c>
    </row>
    <row r="29" spans="1:21">
      <c r="A29" s="91">
        <f>Test!C29</f>
        <v>26</v>
      </c>
      <c r="B29" s="91">
        <f>IFERROR(VLOOKUP(A29,D16:E25,2,0),0)+IFERROR(VLOOKUP(A29,H16:I22,2,0),0)+IFERROR(VLOOKUP(A29,$A$2:$D$8,4,0),0)</f>
        <v>0</v>
      </c>
      <c r="C29" s="184">
        <f>IFERROR(VLOOKUP(A29,F15:G19,2,0),0)+IFERROR(VLOOKUP(A29,H24:I30,2,0),0)</f>
        <v>0</v>
      </c>
      <c r="D29" s="93"/>
      <c r="E29" s="93"/>
      <c r="H29" s="184">
        <f>IF(AND(H21&gt;=9,H21&lt;=16),H21-8,0)</f>
        <v>0</v>
      </c>
      <c r="I29" s="184">
        <f>IF(H29,I21,0)</f>
        <v>0</v>
      </c>
      <c r="M29" s="91">
        <f>Test!O29</f>
        <v>26</v>
      </c>
      <c r="N29" s="91">
        <f>IFERROR(VLOOKUP(M29,P16:Q25,2,0),0)+IFERROR(VLOOKUP(M29,T16:U22,2,0),0)+IFERROR(VLOOKUP(M29,$A$2:$D$8,4,0),0)</f>
        <v>0</v>
      </c>
      <c r="O29" s="184">
        <f>IFERROR(VLOOKUP(M29,R15:S19,2,0),0)+IFERROR(VLOOKUP(M29,T24:U30,2,0),0)</f>
        <v>0</v>
      </c>
      <c r="P29" s="93"/>
      <c r="Q29" s="93"/>
      <c r="T29" s="184">
        <f>IF(AND(T21&gt;=9,T21&lt;=16),T21-8,0)</f>
        <v>0</v>
      </c>
      <c r="U29" s="184">
        <f>IF(T29,U21,0)</f>
        <v>0</v>
      </c>
    </row>
    <row r="30" spans="1:21">
      <c r="A30" s="91">
        <f>Test!C30</f>
        <v>27</v>
      </c>
      <c r="B30" s="91">
        <f>IFERROR(VLOOKUP(A30,D16:E25,2,0),0)+IFERROR(VLOOKUP(A30,H16:I22,2,0),0)+IFERROR(VLOOKUP(A30,$A$2:$D$8,4,0),0)</f>
        <v>0</v>
      </c>
      <c r="C30" s="184">
        <f>IFERROR(VLOOKUP(A30,F15:G19,2,0),0)+IFERROR(VLOOKUP(A30,H24:I30,2,0),0)</f>
        <v>0</v>
      </c>
      <c r="D30" s="93"/>
      <c r="E30" s="93"/>
      <c r="H30" s="184">
        <f>IF(AND(H22&gt;=9,H22&lt;=16),H22-8,0)</f>
        <v>0</v>
      </c>
      <c r="I30" s="184">
        <f>IF(H30,I22,0)</f>
        <v>0</v>
      </c>
      <c r="M30" s="91">
        <f>Test!O30</f>
        <v>27</v>
      </c>
      <c r="N30" s="91">
        <f>IFERROR(VLOOKUP(M30,P16:Q25,2,0),0)+IFERROR(VLOOKUP(M30,T16:U22,2,0),0)+IFERROR(VLOOKUP(M30,$A$2:$D$8,4,0),0)</f>
        <v>0</v>
      </c>
      <c r="O30" s="184">
        <f>IFERROR(VLOOKUP(M30,R15:S19,2,0),0)+IFERROR(VLOOKUP(M30,T24:U30,2,0),0)</f>
        <v>0</v>
      </c>
      <c r="P30" s="93"/>
      <c r="Q30" s="93"/>
      <c r="T30" s="184">
        <f>IF(AND(T22&gt;=9,T22&lt;=16),T22-8,0)</f>
        <v>0</v>
      </c>
      <c r="U30" s="184">
        <f>IF(T30,U22,0)</f>
        <v>0</v>
      </c>
    </row>
    <row r="31" spans="1:21">
      <c r="A31" s="91">
        <f>Test!C31</f>
        <v>28</v>
      </c>
      <c r="B31" s="91">
        <f>IFERROR(VLOOKUP(A31,D16:E25,2,0),0)+IFERROR(VLOOKUP(A31,H16:I22,2,0),0)+IFERROR(VLOOKUP(A31,$A$2:$D$8,4,0),0)</f>
        <v>0</v>
      </c>
      <c r="C31" s="184">
        <f>IFERROR(VLOOKUP(A31,F15:G19,2,0),0)+IFERROR(VLOOKUP(A31,H24:I30,2,0),0)</f>
        <v>0</v>
      </c>
      <c r="D31" s="93"/>
      <c r="E31" s="93"/>
      <c r="M31" s="91">
        <f>Test!O31</f>
        <v>28</v>
      </c>
      <c r="N31" s="91">
        <f>IFERROR(VLOOKUP(M31,P16:Q25,2,0),0)+IFERROR(VLOOKUP(M31,T16:U22,2,0),0)+IFERROR(VLOOKUP(M31,$A$2:$D$8,4,0),0)</f>
        <v>0</v>
      </c>
      <c r="O31" s="184">
        <f>IFERROR(VLOOKUP(M31,R15:S19,2,0),0)+IFERROR(VLOOKUP(M31,T24:U30,2,0),0)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IFERROR(VLOOKUP(A32,D16:E25,2,0),0)+IFERROR(VLOOKUP(A32,H16:I22,2,0),0)+IFERROR(VLOOKUP(A32,$A$2:$D$8,4,0),0)</f>
        <v>0</v>
      </c>
      <c r="C32" s="184">
        <f>IFERROR(VLOOKUP(A32,F15:G19,2,0),0)+IFERROR(VLOOKUP(A32,H24:I30,2,0),0)</f>
        <v>0</v>
      </c>
      <c r="D32" s="93"/>
      <c r="E32" s="93"/>
      <c r="M32" s="91">
        <f>Test!O32</f>
        <v>29</v>
      </c>
      <c r="N32" s="91">
        <f>IFERROR(VLOOKUP(M32,P16:Q25,2,0),0)+IFERROR(VLOOKUP(M32,T16:U22,2,0),0)+IFERROR(VLOOKUP(M32,$A$2:$D$8,4,0),0)</f>
        <v>0</v>
      </c>
      <c r="O32" s="184">
        <f>IFERROR(VLOOKUP(M32,R15:S19,2,0),0)+IFERROR(VLOOKUP(M32,T24:U30,2,0),0)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IFERROR(VLOOKUP(A33,D16:E25,2,0),0)+IFERROR(VLOOKUP(A33,H16:I22,2,0),0)+IFERROR(VLOOKUP(A33,$A$2:$D$8,4,0),0)</f>
        <v>0</v>
      </c>
      <c r="C33" s="184">
        <f>IFERROR(VLOOKUP(A33,F15:G19,2,0),0)+IFERROR(VLOOKUP(A33,H24:I30,2,0),0)</f>
        <v>0</v>
      </c>
      <c r="D33" s="93"/>
      <c r="E33" s="93"/>
      <c r="M33" s="91">
        <f>Test!O33</f>
        <v>30</v>
      </c>
      <c r="N33" s="91">
        <f>IFERROR(VLOOKUP(M33,P16:Q25,2,0),0)+IFERROR(VLOOKUP(M33,T16:U22,2,0),0)+IFERROR(VLOOKUP(M33,$A$2:$D$8,4,0),0)</f>
        <v>0</v>
      </c>
      <c r="O33" s="184">
        <f>IFERROR(VLOOKUP(M33,R15:S19,2,0),0)+IFERROR(VLOOKUP(M33,T24:U30,2,0),0)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IFERROR(VLOOKUP(A34,D16:E25,2,0),0)+IFERROR(VLOOKUP(A34,H16:I22,2,0),0)+IFERROR(VLOOKUP(A34,$A$2:$D$8,4,0),0)</f>
        <v>0</v>
      </c>
      <c r="C34" s="184">
        <f>IFERROR(VLOOKUP(A34,F15:G19,2,0),0)+IFERROR(VLOOKUP(A34,H24:I30,2,0),0)</f>
        <v>0</v>
      </c>
      <c r="D34" s="93"/>
      <c r="E34" s="93"/>
      <c r="M34" s="91">
        <f>Test!O34</f>
        <v>31</v>
      </c>
      <c r="N34" s="91">
        <f>IFERROR(VLOOKUP(M34,P16:Q25,2,0),0)+IFERROR(VLOOKUP(M34,T16:U22,2,0),0)+IFERROR(VLOOKUP(M34,$A$2:$D$8,4,0),0)</f>
        <v>0</v>
      </c>
      <c r="O34" s="184">
        <f>IFERROR(VLOOKUP(M34,R15:S19,2,0),0)+IFERROR(VLOOKUP(M34,T24:U30,2,0),0)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IFERROR(VLOOKUP(A35,D16:E25,2,0),0)+IFERROR(VLOOKUP(A35,H16:I22,2,0),0)+IFERROR(VLOOKUP(A35,$A$2:$D$8,4,0),0)</f>
        <v>0</v>
      </c>
      <c r="C35" s="184">
        <f>IFERROR(VLOOKUP(A35,F15:G19,2,0),0)+IFERROR(VLOOKUP(A35,H24:I30,2,0),0)</f>
        <v>0</v>
      </c>
      <c r="D35" s="93"/>
      <c r="E35" s="93"/>
      <c r="M35" s="91">
        <f>Test!O35</f>
        <v>32</v>
      </c>
      <c r="N35" s="91">
        <f>IFERROR(VLOOKUP(M35,P16:Q25,2,0),0)+IFERROR(VLOOKUP(M35,T16:U22,2,0),0)+IFERROR(VLOOKUP(M35,$A$2:$D$8,4,0),0)</f>
        <v>0</v>
      </c>
      <c r="O35" s="184">
        <f>IFERROR(VLOOKUP(M35,R15:S19,2,0),0)+IFERROR(VLOOKUP(M35,T24:U30,2,0),0)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IFERROR(VLOOKUP(A36,D16:E25,2,0),0)+IFERROR(VLOOKUP(A36,H16:I22,2,0),0)+IFERROR(VLOOKUP(A36,$A$2:$D$8,4,0),0)</f>
        <v>0</v>
      </c>
      <c r="C36" s="184">
        <f>IFERROR(VLOOKUP(A36,F15:G19,2,0),0)+IFERROR(VLOOKUP(A36,H24:I30,2,0),0)</f>
        <v>0</v>
      </c>
      <c r="D36" s="93"/>
      <c r="E36" s="93"/>
      <c r="M36" s="91">
        <f>Test!O36</f>
        <v>33</v>
      </c>
      <c r="N36" s="91">
        <f>IFERROR(VLOOKUP(M36,P16:Q25,2,0),0)+IFERROR(VLOOKUP(M36,T16:U22,2,0),0)+IFERROR(VLOOKUP(M36,$A$2:$D$8,4,0),0)</f>
        <v>0</v>
      </c>
      <c r="O36" s="184">
        <f>IFERROR(VLOOKUP(M36,R15:S19,2,0),0)+IFERROR(VLOOKUP(M36,T24:U30,2,0),0)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IFERROR(VLOOKUP(A37,D16:E25,2,0),0)+IFERROR(VLOOKUP(A37,H16:I22,2,0),0)+IFERROR(VLOOKUP(A37,$A$2:$D$8,4,0),0)</f>
        <v>15000</v>
      </c>
      <c r="C37" s="184">
        <f>IFERROR(VLOOKUP(A37,F15:G19,2,0),0)+IFERROR(VLOOKUP(A37,H24:I30,2,0),0)</f>
        <v>0</v>
      </c>
      <c r="D37" s="93"/>
      <c r="E37" s="93"/>
      <c r="M37" s="91">
        <f>Test!O37</f>
        <v>34</v>
      </c>
      <c r="N37" s="91">
        <f>IFERROR(VLOOKUP(M37,P16:Q25,2,0),0)+IFERROR(VLOOKUP(M37,T16:U22,2,0),0)+IFERROR(VLOOKUP(M37,$A$2:$D$8,4,0),0)</f>
        <v>15000</v>
      </c>
      <c r="O37" s="184">
        <f>IFERROR(VLOOKUP(M37,R15:S19,2,0),0)+IFERROR(VLOOKUP(M37,T24:U30,2,0),0)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IFERROR(VLOOKUP(A38,D16:E25,2,0),0)+IFERROR(VLOOKUP(A38,H16:I22,2,0),0)+IFERROR(VLOOKUP(A38,$A$2:$D$8,4,0),0)</f>
        <v>0</v>
      </c>
      <c r="C38" s="184">
        <f>IFERROR(VLOOKUP(A38,F15:G19,2,0),0)+IFERROR(VLOOKUP(A38,H24:I30,2,0),0)</f>
        <v>0</v>
      </c>
      <c r="D38" s="93"/>
      <c r="E38" s="93"/>
      <c r="M38" s="91">
        <f>Test!O38</f>
        <v>35</v>
      </c>
      <c r="N38" s="91">
        <f>IFERROR(VLOOKUP(M38,P16:Q25,2,0),0)+IFERROR(VLOOKUP(M38,T16:U22,2,0),0)+IFERROR(VLOOKUP(M38,$A$2:$D$8,4,0),0)</f>
        <v>0</v>
      </c>
      <c r="O38" s="184">
        <f>IFERROR(VLOOKUP(M38,R15:S19,2,0),0)+IFERROR(VLOOKUP(M38,T24:U30,2,0),0)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IFERROR(VLOOKUP(A39,D16:E25,2,0),0)+IFERROR(VLOOKUP(A39,H16:I22,2,0),0)+IFERROR(VLOOKUP(A39,$A$2:$D$8,4,0),0)</f>
        <v>0</v>
      </c>
      <c r="C39" s="184">
        <f>IFERROR(VLOOKUP(A39,F15:G19,2,0),0)+IFERROR(VLOOKUP(A39,H24:I30,2,0),0)</f>
        <v>0</v>
      </c>
      <c r="D39" s="93"/>
      <c r="E39" s="93"/>
      <c r="M39" s="91">
        <f>Test!O39</f>
        <v>36</v>
      </c>
      <c r="N39" s="91">
        <f>IFERROR(VLOOKUP(M39,P16:Q25,2,0),0)+IFERROR(VLOOKUP(M39,T16:U22,2,0),0)+IFERROR(VLOOKUP(M39,$A$2:$D$8,4,0),0)</f>
        <v>0</v>
      </c>
      <c r="O39" s="184">
        <f>IFERROR(VLOOKUP(M39,R15:S19,2,0),0)+IFERROR(VLOOKUP(M39,T24:U30,2,0),0)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IFERROR(VLOOKUP(A40,D16:E25,2,0),0)+IFERROR(VLOOKUP(A40,H16:I22,2,0),0)+IFERROR(VLOOKUP(A40,$A$2:$D$8,4,0),0)</f>
        <v>0</v>
      </c>
      <c r="C40" s="184">
        <f>IFERROR(VLOOKUP(A40,F15:G19,2,0),0)+IFERROR(VLOOKUP(A40,H24:I30,2,0),0)</f>
        <v>0</v>
      </c>
      <c r="D40" s="93"/>
      <c r="E40" s="93"/>
      <c r="M40" s="91">
        <f>Test!O40</f>
        <v>37</v>
      </c>
      <c r="N40" s="91">
        <f>IFERROR(VLOOKUP(M40,P16:Q25,2,0),0)+IFERROR(VLOOKUP(M40,T16:U22,2,0),0)+IFERROR(VLOOKUP(M40,$A$2:$D$8,4,0),0)</f>
        <v>0</v>
      </c>
      <c r="O40" s="184">
        <f>IFERROR(VLOOKUP(M40,R15:S19,2,0),0)+IFERROR(VLOOKUP(M40,T24:U30,2,0),0)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IFERROR(VLOOKUP(A41,D16:E25,2,0),0)+IFERROR(VLOOKUP(A41,H16:I22,2,0),0)+IFERROR(VLOOKUP(A41,$A$2:$D$8,4,0),0)</f>
        <v>0</v>
      </c>
      <c r="C41" s="184">
        <f>IFERROR(VLOOKUP(A41,F15:G19,2,0),0)+IFERROR(VLOOKUP(A41,H24:I30,2,0),0)</f>
        <v>0</v>
      </c>
      <c r="D41" s="93"/>
      <c r="E41" s="93"/>
      <c r="M41" s="91">
        <f>Test!O41</f>
        <v>38</v>
      </c>
      <c r="N41" s="91">
        <f>IFERROR(VLOOKUP(M41,P16:Q25,2,0),0)+IFERROR(VLOOKUP(M41,T16:U22,2,0),0)+IFERROR(VLOOKUP(M41,$A$2:$D$8,4,0),0)</f>
        <v>0</v>
      </c>
      <c r="O41" s="184">
        <f>IFERROR(VLOOKUP(M41,R15:S19,2,0),0)+IFERROR(VLOOKUP(M41,T24:U30,2,0),0)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IFERROR(VLOOKUP(A42,D16:E25,2,0),0)+IFERROR(VLOOKUP(A42,H16:I22,2,0),0)+IFERROR(VLOOKUP(A42,$A$2:$D$8,4,0),0)</f>
        <v>0</v>
      </c>
      <c r="C42" s="184">
        <f>IFERROR(VLOOKUP(A42,F15:G19,2,0),0)+IFERROR(VLOOKUP(A42,H24:I30,2,0),0)</f>
        <v>0</v>
      </c>
      <c r="D42" s="93"/>
      <c r="E42" s="93"/>
      <c r="M42" s="91">
        <f>Test!O42</f>
        <v>39</v>
      </c>
      <c r="N42" s="91">
        <f>IFERROR(VLOOKUP(M42,P16:Q25,2,0),0)+IFERROR(VLOOKUP(M42,T16:U22,2,0),0)+IFERROR(VLOOKUP(M42,$A$2:$D$8,4,0),0)</f>
        <v>0</v>
      </c>
      <c r="O42" s="184">
        <f>IFERROR(VLOOKUP(M42,R15:S19,2,0),0)+IFERROR(VLOOKUP(M42,T24:U30,2,0),0)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IFERROR(VLOOKUP(A43,D16:E25,2,0),0)+IFERROR(VLOOKUP(A43,H16:I22,2,0),0)+IFERROR(VLOOKUP(A43,$A$2:$D$8,4,0),0)</f>
        <v>0</v>
      </c>
      <c r="C43" s="184">
        <f>IFERROR(VLOOKUP(A43,F15:G19,2,0),0)+IFERROR(VLOOKUP(A43,H24:I30,2,0),0)</f>
        <v>0</v>
      </c>
      <c r="D43" s="93"/>
      <c r="E43" s="93"/>
      <c r="M43" s="91">
        <f>Test!O43</f>
        <v>0</v>
      </c>
      <c r="N43" s="91">
        <f>IFERROR(VLOOKUP(M43,P16:Q25,2,0),0)+IFERROR(VLOOKUP(M43,T16:U22,2,0),0)+IFERROR(VLOOKUP(M43,$A$2:$D$8,4,0),0)</f>
        <v>0</v>
      </c>
      <c r="O43" s="184">
        <f>IFERROR(VLOOKUP(M43,R15:S19,2,0),0)+IFERROR(VLOOKUP(M43,T24:U30,2,0),0)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IFERROR(VLOOKUP(A44,D16:E25,2,0),0)+IFERROR(VLOOKUP(A44,H16:I22,2,0),0)+IFERROR(VLOOKUP(A44,$A$2:$D$8,4,0),0)</f>
        <v>0</v>
      </c>
      <c r="C44" s="184">
        <f>IFERROR(VLOOKUP(A44,F15:G19,2,0),0)+IFERROR(VLOOKUP(A44,H24:I30,2,0),0)</f>
        <v>0</v>
      </c>
      <c r="D44" s="93"/>
      <c r="E44" s="93"/>
      <c r="M44" s="91">
        <f>Test!O44</f>
        <v>0</v>
      </c>
      <c r="N44" s="91">
        <f>IFERROR(VLOOKUP(M44,P16:Q25,2,0),0)+IFERROR(VLOOKUP(M44,T16:U22,2,0),0)+IFERROR(VLOOKUP(M44,$A$2:$D$8,4,0),0)</f>
        <v>0</v>
      </c>
      <c r="O44" s="184">
        <f>IFERROR(VLOOKUP(M44,R15:S19,2,0),0)+IFERROR(VLOOKUP(M44,T24:U30,2,0),0)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IFERROR(VLOOKUP(A45,D16:E25,2,0),0)+IFERROR(VLOOKUP(A45,H16:I22,2,0),0)+IFERROR(VLOOKUP(A45,$A$2:$D$8,4,0),0)</f>
        <v>0</v>
      </c>
      <c r="C45" s="184">
        <f>IFERROR(VLOOKUP(A45,F15:G19,2,0),0)+IFERROR(VLOOKUP(A45,H24:I30,2,0),0)</f>
        <v>0</v>
      </c>
      <c r="D45" s="93"/>
      <c r="E45" s="93"/>
      <c r="M45" s="91">
        <f>Test!O45</f>
        <v>0</v>
      </c>
      <c r="N45" s="91">
        <f>IFERROR(VLOOKUP(M45,P16:Q25,2,0),0)+IFERROR(VLOOKUP(M45,T16:U22,2,0),0)+IFERROR(VLOOKUP(M45,$A$2:$D$8,4,0),0)</f>
        <v>0</v>
      </c>
      <c r="O45" s="184">
        <f>IFERROR(VLOOKUP(M45,R15:S19,2,0),0)+IFERROR(VLOOKUP(M45,T24:U30,2,0),0)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12005</v>
      </c>
      <c r="C51" t="s">
        <v>47</v>
      </c>
      <c r="D51">
        <f>MOD(ROUNDDOWN(B51/1000,0),10)</f>
        <v>2</v>
      </c>
      <c r="E51" s="207" t="s">
        <v>1260</v>
      </c>
      <c r="F51">
        <f>Test!E53</f>
        <v>1200531</v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207" t="s">
        <v>1260</v>
      </c>
      <c r="R51">
        <f>Test!Q53</f>
        <v>5398131</v>
      </c>
      <c r="Y51" t="s">
        <v>11</v>
      </c>
      <c r="Z51">
        <f>IF(Test!Z52&gt;0,Test!Z52,$C$2)</f>
        <v>44980</v>
      </c>
      <c r="AA51" t="s">
        <v>47</v>
      </c>
      <c r="AB51">
        <f>MOD(ROUNDDOWN(Z51/1000,0),10)</f>
        <v>4</v>
      </c>
      <c r="AC51" s="207" t="s">
        <v>1260</v>
      </c>
      <c r="AD51">
        <f>Test!AC53</f>
        <v>4498031</v>
      </c>
    </row>
    <row r="52" spans="1:33">
      <c r="A52" t="s">
        <v>48</v>
      </c>
      <c r="B52">
        <f>IF(Test!C52&gt;0,Test!C52,$C$3)</f>
        <v>41</v>
      </c>
      <c r="C52" t="s">
        <v>49</v>
      </c>
      <c r="D52">
        <f>ROUND(B53-9,0)</f>
        <v>-2</v>
      </c>
      <c r="E52" s="207" t="s">
        <v>1261</v>
      </c>
      <c r="F52">
        <f>Test!F53</f>
        <v>1200541</v>
      </c>
      <c r="M52" t="s">
        <v>48</v>
      </c>
      <c r="N52">
        <f>IF(Test!O52&gt;0,Test!O52,$C$3)</f>
        <v>41</v>
      </c>
      <c r="O52" t="s">
        <v>49</v>
      </c>
      <c r="P52">
        <f>ROUND(N53-9,0)</f>
        <v>-2</v>
      </c>
      <c r="Q52" s="207" t="s">
        <v>1261</v>
      </c>
      <c r="R52" t="str">
        <f>Test!R53</f>
        <v/>
      </c>
      <c r="Y52" t="s">
        <v>48</v>
      </c>
      <c r="Z52">
        <f>IF(Test!AA52&gt;0,Test!AA52,$C$3)</f>
        <v>41</v>
      </c>
      <c r="AA52" t="s">
        <v>49</v>
      </c>
      <c r="AB52">
        <f>ROUND(Z53-9,0)</f>
        <v>-2</v>
      </c>
      <c r="AC52" s="207" t="s">
        <v>1261</v>
      </c>
      <c r="AD52" t="str">
        <f>Test!AD53</f>
        <v/>
      </c>
    </row>
    <row r="53" spans="1:33">
      <c r="A53" t="s">
        <v>50</v>
      </c>
      <c r="B53">
        <f>IF(Test!E52&gt;1,Test!E52,#REF!)</f>
        <v>7</v>
      </c>
      <c r="M53" t="s">
        <v>50</v>
      </c>
      <c r="N53">
        <f>IF(Test!Q52&gt;1,Test!Q52,#REF!)</f>
        <v>7</v>
      </c>
      <c r="Y53" t="s">
        <v>50</v>
      </c>
      <c r="Z53">
        <f>IF(Test!AC52&gt;1,Test!AC52,#REF!)</f>
        <v>7</v>
      </c>
    </row>
    <row r="54" spans="1:33">
      <c r="A54" t="s">
        <v>51</v>
      </c>
      <c r="B54">
        <f>属性计算!B54</f>
        <v>1200507</v>
      </c>
      <c r="M54" t="s">
        <v>51</v>
      </c>
      <c r="N54">
        <f>属性计算!N54</f>
        <v>5398107</v>
      </c>
      <c r="Y54" t="s">
        <v>51</v>
      </c>
      <c r="Z54">
        <f>属性计算!Z54</f>
        <v>4498007</v>
      </c>
    </row>
    <row r="55" spans="1:33">
      <c r="A55" s="91" t="s">
        <v>68</v>
      </c>
      <c r="B55" s="91" t="s">
        <v>69</v>
      </c>
      <c r="C55" s="184" t="s">
        <v>70</v>
      </c>
      <c r="D55" s="219" t="s">
        <v>7</v>
      </c>
      <c r="E55" s="220"/>
      <c r="F55" s="221" t="s">
        <v>71</v>
      </c>
      <c r="G55" s="218"/>
      <c r="H55" s="222" t="s">
        <v>1262</v>
      </c>
      <c r="I55" s="220"/>
      <c r="M55" s="91" t="s">
        <v>68</v>
      </c>
      <c r="N55" s="91" t="s">
        <v>69</v>
      </c>
      <c r="O55" s="184" t="s">
        <v>70</v>
      </c>
      <c r="P55" s="219" t="s">
        <v>7</v>
      </c>
      <c r="Q55" s="220"/>
      <c r="R55" s="221" t="s">
        <v>71</v>
      </c>
      <c r="S55" s="218"/>
      <c r="T55" s="222" t="s">
        <v>1262</v>
      </c>
      <c r="U55" s="220"/>
      <c r="Y55" s="91" t="s">
        <v>68</v>
      </c>
      <c r="Z55" s="91" t="s">
        <v>69</v>
      </c>
      <c r="AA55" s="184" t="s">
        <v>70</v>
      </c>
      <c r="AB55" s="219" t="s">
        <v>7</v>
      </c>
      <c r="AC55" s="220"/>
      <c r="AD55" s="221" t="s">
        <v>71</v>
      </c>
      <c r="AE55" s="218"/>
      <c r="AF55" s="222" t="s">
        <v>1262</v>
      </c>
      <c r="AG55" s="220"/>
    </row>
    <row r="56" spans="1:33">
      <c r="A56" s="91">
        <f>Test!C56</f>
        <v>1</v>
      </c>
      <c r="B56" s="91">
        <f>IFERROR(VLOOKUP(A56,D56:E65,2,0),0)+IFERROR(VLOOKUP(A56,H56:I62,2,0),0)+IFERROR(VLOOKUP(A56,$A$2:$D$8,4,0),0)</f>
        <v>4580</v>
      </c>
      <c r="C56" s="184">
        <f>IFERROR(VLOOKUP(A56,F55:G59,2,0),0)+IFERROR(VLOOKUP(A56,H64:I70,2,0),0)</f>
        <v>800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4580</v>
      </c>
      <c r="F56" s="184">
        <v>1</v>
      </c>
      <c r="G56" s="184">
        <f>_xlfn.MAXIFS(hero_awake_info!$F:$F,hero_awake_info!$A:$A,D51,hero_awake_info!$B:$B,"&lt;="&amp;D52)</f>
        <v>0</v>
      </c>
      <c r="H56" s="91">
        <f>IFERROR(VLOOKUP(F51,skill_info!$A:$J,3,0),"")</f>
        <v>0</v>
      </c>
      <c r="I56" s="91">
        <f>IFERROR(VLOOKUP(F51,skill_info!$A:$J,4,0),"")</f>
        <v>0</v>
      </c>
      <c r="M56" s="91">
        <f>Test!O56</f>
        <v>1</v>
      </c>
      <c r="N56" s="91">
        <f>IFERROR(VLOOKUP(M56,P56:Q65,2,0),0)+IFERROR(VLOOKUP(M56,T56:U62,2,0),0)+IFERROR(VLOOKUP(M56,$A$2:$D$8,4,0),0)</f>
        <v>4580</v>
      </c>
      <c r="O56" s="184">
        <f>IFERROR(VLOOKUP(M56,R55:S59,2,0),0)+IFERROR(VLOOKUP(M56,T64:U70,2,0),0)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4580</v>
      </c>
      <c r="R56" s="184">
        <v>1</v>
      </c>
      <c r="S56" s="184">
        <f>_xlfn.MAXIFS(hero_awake_info!$F:$F,hero_awake_info!$A:$A,P51,hero_awake_info!$B:$B,"&lt;="&amp;P52)</f>
        <v>0</v>
      </c>
      <c r="T56" s="91">
        <f>IFERROR(VLOOKUP(R51,skill_info!$A:$J,3,0),"")</f>
        <v>0</v>
      </c>
      <c r="U56" s="91">
        <f>IFERROR(VLOOKUP(R51,skill_info!$A:$J,4,0),"")</f>
        <v>0</v>
      </c>
      <c r="Y56" s="91">
        <f>Test!AA56</f>
        <v>1</v>
      </c>
      <c r="Z56" s="91">
        <f>IFERROR(VLOOKUP(Y56,AB56:AC65,2,0),0)+IFERROR(VLOOKUP(Y56,AF56:AG62,2,0),0)+IFERROR(VLOOKUP(Y56,$A$2:$D$8,4,0),0)</f>
        <v>1280</v>
      </c>
      <c r="AA56" s="184">
        <f>IFERROR(VLOOKUP(Y56,AD55:AE59,2,0),0)+IFERROR(VLOOKUP(Y56,AF64:AG70,2,0),0)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1280</v>
      </c>
      <c r="AD56" s="184">
        <v>1</v>
      </c>
      <c r="AE56" s="184">
        <f>_xlfn.MAXIFS(hero_awake_info!$F:$F,hero_awake_info!$A:$A,AB51,hero_awake_info!$B:$B,"&lt;="&amp;AB52)</f>
        <v>0</v>
      </c>
      <c r="AF56" s="91">
        <f>IFERROR(VLOOKUP(AD51,skill_info!$A:$J,3,0),"")</f>
        <v>0</v>
      </c>
      <c r="AG56" s="91">
        <f>IFERROR(VLOOKUP(AD51,skill_info!$A:$J,4,0),"")</f>
        <v>0</v>
      </c>
    </row>
    <row r="57" spans="1:33">
      <c r="A57" s="91">
        <f>Test!C57</f>
        <v>2</v>
      </c>
      <c r="B57" s="91">
        <f>IFERROR(VLOOKUP(A57,D56:E65,2,0),0)+IFERROR(VLOOKUP(A57,H56:I62,2,0),0)+IFERROR(VLOOKUP(A57,$A$2:$D$8,4,0),0)</f>
        <v>9600</v>
      </c>
      <c r="C57" s="184">
        <f>IFERROR(VLOOKUP(A57,F55:G59,2,0),0)+IFERROR(VLOOKUP(A57,H64:I70,2,0),0)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9600</v>
      </c>
      <c r="F57" s="184">
        <v>2</v>
      </c>
      <c r="G57" s="184">
        <f>_xlfn.MAXIFS(hero_awake_info!$D:$D,hero_awake_info!$A:$A,D51,hero_awake_info!$B:$B,"&lt;="&amp;D52)</f>
        <v>0</v>
      </c>
      <c r="H57" s="91">
        <f>IFERROR(VLOOKUP(F51,skill_info!$A:$J,5,0),"")</f>
        <v>0</v>
      </c>
      <c r="I57" s="91">
        <f>IFERROR(VLOOKUP(F51,skill_info!$A:$J,6,0),"")</f>
        <v>0</v>
      </c>
      <c r="M57" s="91">
        <f>Test!O57</f>
        <v>2</v>
      </c>
      <c r="N57" s="91">
        <f>IFERROR(VLOOKUP(M57,P56:Q65,2,0),0)+IFERROR(VLOOKUP(M57,T56:U62,2,0),0)+IFERROR(VLOOKUP(M57,$A$2:$D$8,4,0),0)</f>
        <v>9600</v>
      </c>
      <c r="O57" s="184">
        <f>IFERROR(VLOOKUP(M57,R55:S59,2,0),0)+IFERROR(VLOOKUP(M57,T64:U70,2,0),0)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9600</v>
      </c>
      <c r="R57" s="184">
        <v>2</v>
      </c>
      <c r="S57" s="184">
        <f>_xlfn.MAXIFS(hero_awake_info!$D:$D,hero_awake_info!$A:$A,P51,hero_awake_info!$B:$B,"&lt;="&amp;P52)</f>
        <v>0</v>
      </c>
      <c r="T57" s="91">
        <f>IFERROR(VLOOKUP(R51,skill_info!$A:$J,5,0),"")</f>
        <v>0</v>
      </c>
      <c r="U57" s="91">
        <f>IFERROR(VLOOKUP(R51,skill_info!$A:$J,6,0),"")</f>
        <v>0</v>
      </c>
      <c r="Y57" s="91">
        <f>Test!AA57</f>
        <v>2</v>
      </c>
      <c r="Z57" s="91">
        <f>IFERROR(VLOOKUP(Y57,AB56:AC65,2,0),0)+IFERROR(VLOOKUP(Y57,AF56:AG62,2,0),0)+IFERROR(VLOOKUP(Y57,$A$2:$D$8,4,0),0)</f>
        <v>34350</v>
      </c>
      <c r="AA57" s="184">
        <f>IFERROR(VLOOKUP(Y57,AD55:AE59,2,0),0)+IFERROR(VLOOKUP(Y57,AF64:AG70,2,0),0)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34350</v>
      </c>
      <c r="AD57" s="184">
        <v>2</v>
      </c>
      <c r="AE57" s="184">
        <f>_xlfn.MAXIFS(hero_awake_info!$D:$D,hero_awake_info!$A:$A,AB51,hero_awake_info!$B:$B,"&lt;="&amp;AB52)</f>
        <v>0</v>
      </c>
      <c r="AF57" s="91">
        <f>IFERROR(VLOOKUP(AD51,skill_info!$A:$J,5,0),"")</f>
        <v>0</v>
      </c>
      <c r="AG57" s="91">
        <f>IFERROR(VLOOKUP(AD51,skill_info!$A:$J,6,0),"")</f>
        <v>0</v>
      </c>
    </row>
    <row r="58" spans="1:33">
      <c r="A58" s="91">
        <f>Test!C58</f>
        <v>5</v>
      </c>
      <c r="B58" s="91">
        <f>IFERROR(VLOOKUP(A58,D56:E65,2,0),0)+IFERROR(VLOOKUP(A58,H56:I62,2,0),0)+IFERROR(VLOOKUP(A58,$A$2:$D$8,4,0),0)</f>
        <v>640</v>
      </c>
      <c r="C58" s="184">
        <f>IFERROR(VLOOKUP(A58,F55:G59,2,0),0)+IFERROR(VLOOKUP(A58,H64:I70,2,0),0)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640</v>
      </c>
      <c r="F58" s="184">
        <v>5</v>
      </c>
      <c r="G58" s="184">
        <f>_xlfn.MAXIFS(hero_awake_info!$H:$H,hero_awake_info!$A:$A,D51,hero_awake_info!$B:$B,"&lt;="&amp;D52)</f>
        <v>0</v>
      </c>
      <c r="H58" s="91">
        <f>IFERROR(VLOOKUP(F51,skill_info!$A:$J,7,0),"")</f>
        <v>0</v>
      </c>
      <c r="I58" s="91">
        <f>IFERROR(VLOOKUP(F51,skill_info!$A:$J,8,0),"")</f>
        <v>0</v>
      </c>
      <c r="M58" s="91">
        <f>Test!O58</f>
        <v>5</v>
      </c>
      <c r="N58" s="91">
        <f>IFERROR(VLOOKUP(M58,P56:Q65,2,0),0)+IFERROR(VLOOKUP(M58,T56:U62,2,0),0)+IFERROR(VLOOKUP(M58,$A$2:$D$8,4,0),0)</f>
        <v>640</v>
      </c>
      <c r="O58" s="184">
        <f>IFERROR(VLOOKUP(M58,R55:S59,2,0),0)+IFERROR(VLOOKUP(M58,T64:U70,2,0),0)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640</v>
      </c>
      <c r="R58" s="184">
        <v>5</v>
      </c>
      <c r="S58" s="184">
        <f>_xlfn.MAXIFS(hero_awake_info!$H:$H,hero_awake_info!$A:$A,P51,hero_awake_info!$B:$B,"&lt;="&amp;P52)</f>
        <v>0</v>
      </c>
      <c r="T58" s="91">
        <f>IFERROR(VLOOKUP(R51,skill_info!$A:$J,7,0),"")</f>
        <v>0</v>
      </c>
      <c r="U58" s="91">
        <f>IFERROR(VLOOKUP(R51,skill_info!$A:$J,8,0),"")</f>
        <v>0</v>
      </c>
      <c r="Y58" s="91">
        <f>Test!AA58</f>
        <v>5</v>
      </c>
      <c r="Z58" s="91">
        <f>IFERROR(VLOOKUP(Y58,AB56:AC65,2,0),0)+IFERROR(VLOOKUP(Y58,AF56:AG62,2,0),0)+IFERROR(VLOOKUP(Y58,$A$2:$D$8,4,0),0)</f>
        <v>640</v>
      </c>
      <c r="AA58" s="184">
        <f>IFERROR(VLOOKUP(Y58,AD55:AE59,2,0),0)+IFERROR(VLOOKUP(Y58,AF64:AG70,2,0),0)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184">
        <v>5</v>
      </c>
      <c r="AE58" s="184">
        <f>_xlfn.MAXIFS(hero_awake_info!$H:$H,hero_awake_info!$A:$A,AB51,hero_awake_info!$B:$B,"&lt;="&amp;AB52)</f>
        <v>0</v>
      </c>
      <c r="AF58" s="91">
        <f>IFERROR(VLOOKUP(AD51,skill_info!$A:$J,7,0),"")</f>
        <v>0</v>
      </c>
      <c r="AG58" s="91">
        <f>IFERROR(VLOOKUP(AD51,skill_info!$A:$J,8,0),"")</f>
        <v>0</v>
      </c>
    </row>
    <row r="59" spans="1:33">
      <c r="A59" s="91">
        <f>Test!C59</f>
        <v>6</v>
      </c>
      <c r="B59" s="91">
        <f>IFERROR(VLOOKUP(A59,D56:E65,2,0),0)+IFERROR(VLOOKUP(A59,H56:I62,2,0),0)+IFERROR(VLOOKUP(A59,$A$2:$D$8,4,0),0)</f>
        <v>640</v>
      </c>
      <c r="C59" s="184">
        <f>IFERROR(VLOOKUP(A59,F55:G59,2,0),0)+IFERROR(VLOOKUP(A59,H64:I70,2,0),0)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22" t="s">
        <v>1264</v>
      </c>
      <c r="I59" s="220"/>
      <c r="M59" s="91">
        <f>Test!O59</f>
        <v>6</v>
      </c>
      <c r="N59" s="91">
        <f>IFERROR(VLOOKUP(M59,P56:Q65,2,0),0)+IFERROR(VLOOKUP(M59,T56:U62,2,0),0)+IFERROR(VLOOKUP(M59,$A$2:$D$8,4,0),0)</f>
        <v>640</v>
      </c>
      <c r="O59" s="184">
        <f>IFERROR(VLOOKUP(M59,R55:S59,2,0),0)+IFERROR(VLOOKUP(M59,T64:U70,2,0),0)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22" t="s">
        <v>1264</v>
      </c>
      <c r="U59" s="220"/>
      <c r="Y59" s="91">
        <f>Test!AA59</f>
        <v>6</v>
      </c>
      <c r="Z59" s="91">
        <f>IFERROR(VLOOKUP(Y59,AB56:AC65,2,0),0)+IFERROR(VLOOKUP(Y59,AF56:AG62,2,0),0)+IFERROR(VLOOKUP(Y59,$A$2:$D$8,4,0),0)</f>
        <v>640</v>
      </c>
      <c r="AA59" s="184">
        <f>IFERROR(VLOOKUP(Y59,AD55:AE59,2,0),0)+IFERROR(VLOOKUP(Y59,AF64:AG70,2,0),0)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84">
        <v>6</v>
      </c>
      <c r="AE59" s="184">
        <f>AE58</f>
        <v>0</v>
      </c>
      <c r="AF59" s="222" t="s">
        <v>1264</v>
      </c>
      <c r="AG59" s="220"/>
    </row>
    <row r="60" spans="1:33">
      <c r="A60" s="91">
        <f>Test!C60</f>
        <v>4</v>
      </c>
      <c r="B60" s="91">
        <f>IFERROR(VLOOKUP(A60,D56:E65,2,0),0)+IFERROR(VLOOKUP(A60,H56:I62,2,0),0)+IFERROR(VLOOKUP(A60,$A$2:$D$8,4,0),0)</f>
        <v>20</v>
      </c>
      <c r="C60" s="184">
        <f>IFERROR(VLOOKUP(A60,F55:G59,2,0),0)+IFERROR(VLOOKUP(A60,H64:I70,2,0),0)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91">
        <f>IFERROR(VLOOKUP(F52,skill_info!$A:$J,3,0),"")</f>
        <v>9</v>
      </c>
      <c r="I60" s="91">
        <f>IFERROR(VLOOKUP(F52,skill_info!$A:$J,4,0),"")</f>
        <v>800</v>
      </c>
      <c r="M60" s="91">
        <f>Test!O60</f>
        <v>4</v>
      </c>
      <c r="N60" s="91">
        <f>IFERROR(VLOOKUP(M60,P56:Q65,2,0),0)+IFERROR(VLOOKUP(M60,T56:U62,2,0),0)+IFERROR(VLOOKUP(M60,$A$2:$D$8,4,0),0)</f>
        <v>20</v>
      </c>
      <c r="O60" s="184">
        <f>IFERROR(VLOOKUP(M60,R55:S59,2,0),0)+IFERROR(VLOOKUP(M60,T64:U70,2,0),0)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91" t="str">
        <f>IFERROR(VLOOKUP(R52,skill_info!$A:$J,3,0),"")</f>
        <v/>
      </c>
      <c r="U60" s="91" t="str">
        <f>IFERROR(VLOOKUP(R52,skill_info!$A:$J,4,0),"")</f>
        <v/>
      </c>
      <c r="Y60" s="91">
        <f>Test!AA60</f>
        <v>4</v>
      </c>
      <c r="Z60" s="91">
        <f>IFERROR(VLOOKUP(Y60,AB56:AC65,2,0),0)+IFERROR(VLOOKUP(Y60,AF56:AG62,2,0),0)+IFERROR(VLOOKUP(Y60,$A$2:$D$8,4,0),0)</f>
        <v>20</v>
      </c>
      <c r="AA60" s="184">
        <f>IFERROR(VLOOKUP(Y60,AD55:AE59,2,0),0)+IFERROR(VLOOKUP(Y60,AF64:AG70,2,0),0)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91" t="str">
        <f>IFERROR(VLOOKUP(AD52,skill_info!$A:$J,3,0),"")</f>
        <v/>
      </c>
      <c r="AG60" s="91" t="str">
        <f>IFERROR(VLOOKUP(AD52,skill_info!$A:$J,4,0),"")</f>
        <v/>
      </c>
    </row>
    <row r="61" spans="1:33">
      <c r="A61" s="91">
        <f>Test!C61</f>
        <v>18</v>
      </c>
      <c r="B61" s="91">
        <f>IFERROR(VLOOKUP(A61,D56:E65,2,0),0)+IFERROR(VLOOKUP(A61,H56:I62,2,0),0)+IFERROR(VLOOKUP(A61,$A$2:$D$8,4,0),0)</f>
        <v>9800</v>
      </c>
      <c r="C61" s="184">
        <f>IFERROR(VLOOKUP(A61,F55:G59,2,0),0)+IFERROR(VLOOKUP(A61,H64:I70,2,0),0)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91">
        <f>IFERROR(VLOOKUP(F52,skill_info!$A:$J,5,0),"")</f>
        <v>0</v>
      </c>
      <c r="I61" s="91">
        <f>IFERROR(VLOOKUP(F52,skill_info!$A:$J,6,0),"")</f>
        <v>0</v>
      </c>
      <c r="M61" s="91">
        <f>Test!O61</f>
        <v>18</v>
      </c>
      <c r="N61" s="91">
        <f>IFERROR(VLOOKUP(M61,P56:Q65,2,0),0)+IFERROR(VLOOKUP(M61,T56:U62,2,0),0)+IFERROR(VLOOKUP(M61,$A$2:$D$8,4,0),0)</f>
        <v>9800</v>
      </c>
      <c r="O61" s="184">
        <f>IFERROR(VLOOKUP(M61,R55:S59,2,0),0)+IFERROR(VLOOKUP(M61,T64:U70,2,0),0)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91" t="str">
        <f>IFERROR(VLOOKUP(R52,skill_info!$A:$J,5,0),"")</f>
        <v/>
      </c>
      <c r="U61" s="91" t="str">
        <f>IFERROR(VLOOKUP(R52,skill_info!$A:$J,6,0),"")</f>
        <v/>
      </c>
      <c r="Y61" s="91">
        <f>Test!AA61</f>
        <v>18</v>
      </c>
      <c r="Z61" s="91">
        <f>IFERROR(VLOOKUP(Y61,AB56:AC65,2,0),0)+IFERROR(VLOOKUP(Y61,AF56:AG62,2,0),0)+IFERROR(VLOOKUP(Y61,$A$2:$D$8,4,0),0)</f>
        <v>9800</v>
      </c>
      <c r="AA61" s="184">
        <f>IFERROR(VLOOKUP(Y61,AD55:AE59,2,0),0)+IFERROR(VLOOKUP(Y61,AF64:AG70,2,0),0)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91" t="str">
        <f>IFERROR(VLOOKUP(AD52,skill_info!$A:$J,5,0),"")</f>
        <v/>
      </c>
      <c r="AG61" s="91" t="str">
        <f>IFERROR(VLOOKUP(AD52,skill_info!$A:$J,6,0),"")</f>
        <v/>
      </c>
    </row>
    <row r="62" spans="1:33">
      <c r="A62" s="91">
        <f>Test!C62</f>
        <v>19</v>
      </c>
      <c r="B62" s="91">
        <f>IFERROR(VLOOKUP(A62,D56:E65,2,0),0)+IFERROR(VLOOKUP(A62,H56:I62,2,0),0)+IFERROR(VLOOKUP(A62,$A$2:$D$8,4,0),0)</f>
        <v>0</v>
      </c>
      <c r="C62" s="184">
        <f>IFERROR(VLOOKUP(A62,F55:G59,2,0),0)+IFERROR(VLOOKUP(A62,H64:I70,2,0),0)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91">
        <f>IFERROR(VLOOKUP(F52,skill_info!$A:$J,7,0),"")</f>
        <v>0</v>
      </c>
      <c r="I62" s="91">
        <f>IFERROR(VLOOKUP(F52,skill_info!$A:$J,8,0),"")</f>
        <v>0</v>
      </c>
      <c r="M62" s="91">
        <f>Test!O62</f>
        <v>19</v>
      </c>
      <c r="N62" s="91">
        <f>IFERROR(VLOOKUP(M62,P56:Q65,2,0),0)+IFERROR(VLOOKUP(M62,T56:U62,2,0),0)+IFERROR(VLOOKUP(M62,$A$2:$D$8,4,0),0)</f>
        <v>0</v>
      </c>
      <c r="O62" s="184">
        <f>IFERROR(VLOOKUP(M62,R55:S59,2,0),0)+IFERROR(VLOOKUP(M62,T64:U70,2,0),0)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91" t="str">
        <f>IFERROR(VLOOKUP(R52,skill_info!$A:$J,7,0),"")</f>
        <v/>
      </c>
      <c r="U62" s="91" t="str">
        <f>IFERROR(VLOOKUP(R52,skill_info!$A:$J,8,0),"")</f>
        <v/>
      </c>
      <c r="Y62" s="91">
        <f>Test!AA62</f>
        <v>19</v>
      </c>
      <c r="Z62" s="91">
        <f>IFERROR(VLOOKUP(Y62,AB56:AC65,2,0),0)+IFERROR(VLOOKUP(Y62,AF56:AG62,2,0),0)+IFERROR(VLOOKUP(Y62,$A$2:$D$8,4,0),0)</f>
        <v>0</v>
      </c>
      <c r="AA62" s="184">
        <f>IFERROR(VLOOKUP(Y62,AD55:AE59,2,0),0)+IFERROR(VLOOKUP(Y62,AF64:AG70,2,0),0)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91" t="str">
        <f>IFERROR(VLOOKUP(AD52,skill_info!$A:$J,7,0),"")</f>
        <v/>
      </c>
      <c r="AG62" s="91" t="str">
        <f>IFERROR(VLOOKUP(AD52,skill_info!$A:$J,8,0),"")</f>
        <v/>
      </c>
    </row>
    <row r="63" spans="1:33">
      <c r="A63" s="91">
        <f>Test!C63</f>
        <v>20</v>
      </c>
      <c r="B63" s="91">
        <f>IFERROR(VLOOKUP(A63,D56:E65,2,0),0)+IFERROR(VLOOKUP(A63,H56:I62,2,0),0)+IFERROR(VLOOKUP(A63,$A$2:$D$8,4,0),0)</f>
        <v>1000</v>
      </c>
      <c r="C63" s="184">
        <f>IFERROR(VLOOKUP(A63,F55:G59,2,0),0)+IFERROR(VLOOKUP(A63,H64:I70,2,0),0)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17" t="s">
        <v>1263</v>
      </c>
      <c r="I63" s="218"/>
      <c r="M63" s="91">
        <f>Test!O63</f>
        <v>20</v>
      </c>
      <c r="N63" s="91">
        <f>IFERROR(VLOOKUP(M63,P56:Q65,2,0),0)+IFERROR(VLOOKUP(M63,T56:U62,2,0),0)+IFERROR(VLOOKUP(M63,$A$2:$D$8,4,0),0)</f>
        <v>1000</v>
      </c>
      <c r="O63" s="184">
        <f>IFERROR(VLOOKUP(M63,R55:S59,2,0),0)+IFERROR(VLOOKUP(M63,T64:U70,2,0),0)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217" t="s">
        <v>1263</v>
      </c>
      <c r="U63" s="218"/>
      <c r="Y63" s="91">
        <f>Test!AA63</f>
        <v>20</v>
      </c>
      <c r="Z63" s="91">
        <f>IFERROR(VLOOKUP(Y63,AB56:AC65,2,0),0)+IFERROR(VLOOKUP(Y63,AF56:AG62,2,0),0)+IFERROR(VLOOKUP(Y63,$A$2:$D$8,4,0),0)</f>
        <v>0</v>
      </c>
      <c r="AA63" s="184">
        <f>IFERROR(VLOOKUP(Y63,AD55:AE59,2,0),0)+IFERROR(VLOOKUP(Y63,AF64:AG70,2,0),0)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1000</v>
      </c>
      <c r="AF63" s="217" t="s">
        <v>1263</v>
      </c>
      <c r="AG63" s="218"/>
    </row>
    <row r="64" spans="1:33">
      <c r="A64" s="91">
        <f>Test!C64</f>
        <v>21</v>
      </c>
      <c r="B64" s="91">
        <f>IFERROR(VLOOKUP(A64,D56:E65,2,0),0)+IFERROR(VLOOKUP(A64,H56:I62,2,0),0)+IFERROR(VLOOKUP(A64,$A$2:$D$8,4,0),0)</f>
        <v>0</v>
      </c>
      <c r="C64" s="184">
        <f>IFERROR(VLOOKUP(A64,F55:G59,2,0),0)+IFERROR(VLOOKUP(A64,H64:I70,2,0),0)</f>
        <v>0</v>
      </c>
      <c r="D64" s="92">
        <v>5</v>
      </c>
      <c r="E64" s="92">
        <f>VLOOKUP(3,D56:E65,2,0)</f>
        <v>640</v>
      </c>
      <c r="H64" s="184">
        <f>IF(AND(H56&gt;=9,H56&lt;=16),H56-8,0)</f>
        <v>0</v>
      </c>
      <c r="I64" s="184">
        <f>IF(H64,I56,0)</f>
        <v>0</v>
      </c>
      <c r="M64" s="91">
        <f>Test!O64</f>
        <v>21</v>
      </c>
      <c r="N64" s="91">
        <f>IFERROR(VLOOKUP(M64,P56:Q65,2,0),0)+IFERROR(VLOOKUP(M64,T56:U62,2,0),0)+IFERROR(VLOOKUP(M64,$A$2:$D$8,4,0),0)</f>
        <v>0</v>
      </c>
      <c r="O64" s="184">
        <f>IFERROR(VLOOKUP(M64,R55:S59,2,0),0)+IFERROR(VLOOKUP(M64,T64:U70,2,0),0)</f>
        <v>0</v>
      </c>
      <c r="P64" s="92">
        <v>5</v>
      </c>
      <c r="Q64" s="92">
        <f>VLOOKUP(3,P56:Q65,2,0)</f>
        <v>640</v>
      </c>
      <c r="T64" s="184">
        <f>IF(AND(T56&gt;=9,T56&lt;=16),T56-8,0)</f>
        <v>0</v>
      </c>
      <c r="U64" s="184">
        <f>IF(T64,U56,0)</f>
        <v>0</v>
      </c>
      <c r="Y64" s="91">
        <f>Test!AA64</f>
        <v>21</v>
      </c>
      <c r="Z64" s="91">
        <f>IFERROR(VLOOKUP(Y64,AB56:AC65,2,0),0)+IFERROR(VLOOKUP(Y64,AF56:AG62,2,0),0)+IFERROR(VLOOKUP(Y64,$A$2:$D$8,4,0),0)</f>
        <v>1000</v>
      </c>
      <c r="AA64" s="184">
        <f>IFERROR(VLOOKUP(Y64,AD55:AE59,2,0),0)+IFERROR(VLOOKUP(Y64,AF64:AG70,2,0),0)</f>
        <v>0</v>
      </c>
      <c r="AB64" s="92">
        <v>5</v>
      </c>
      <c r="AC64" s="92">
        <f>VLOOKUP(3,AB56:AC65,2,0)</f>
        <v>640</v>
      </c>
      <c r="AF64" s="184">
        <f>IF(AND(AF56&gt;=9,AF56&lt;=16),AF56-8,0)</f>
        <v>0</v>
      </c>
      <c r="AG64" s="184">
        <f>IF(AF64,AG56,0)</f>
        <v>0</v>
      </c>
    </row>
    <row r="65" spans="1:33">
      <c r="A65" s="91">
        <f>Test!C65</f>
        <v>22</v>
      </c>
      <c r="B65" s="91">
        <f>IFERROR(VLOOKUP(A65,D56:E65,2,0),0)+IFERROR(VLOOKUP(A65,H56:I62,2,0),0)+IFERROR(VLOOKUP(A65,$A$2:$D$8,4,0),0)</f>
        <v>0</v>
      </c>
      <c r="C65" s="184">
        <f>IFERROR(VLOOKUP(A65,F55:G59,2,0),0)+IFERROR(VLOOKUP(A65,H64:I70,2,0),0)</f>
        <v>0</v>
      </c>
      <c r="D65" s="92">
        <v>6</v>
      </c>
      <c r="E65" s="92">
        <f>E64</f>
        <v>640</v>
      </c>
      <c r="H65" s="184">
        <f>IF(AND(H57&gt;=9,H57&lt;=16),H57-8,0)</f>
        <v>0</v>
      </c>
      <c r="I65" s="184">
        <f>IF(H65,I57,0)</f>
        <v>0</v>
      </c>
      <c r="M65" s="91">
        <f>Test!O65</f>
        <v>22</v>
      </c>
      <c r="N65" s="91">
        <f>IFERROR(VLOOKUP(M65,P56:Q65,2,0),0)+IFERROR(VLOOKUP(M65,T56:U62,2,0),0)+IFERROR(VLOOKUP(M65,$A$2:$D$8,4,0),0)</f>
        <v>0</v>
      </c>
      <c r="O65" s="184">
        <f>IFERROR(VLOOKUP(M65,R55:S59,2,0),0)+IFERROR(VLOOKUP(M65,T64:U70,2,0),0)</f>
        <v>0</v>
      </c>
      <c r="P65" s="92">
        <v>6</v>
      </c>
      <c r="Q65" s="92">
        <f>Q64</f>
        <v>640</v>
      </c>
      <c r="T65" s="184">
        <f>IF(AND(T57&gt;=9,T57&lt;=16),T57-8,0)</f>
        <v>0</v>
      </c>
      <c r="U65" s="184">
        <f>IF(T65,U57,0)</f>
        <v>0</v>
      </c>
      <c r="Y65" s="91">
        <f>Test!AA65</f>
        <v>22</v>
      </c>
      <c r="Z65" s="91">
        <f>IFERROR(VLOOKUP(Y65,AB56:AC65,2,0),0)+IFERROR(VLOOKUP(Y65,AF56:AG62,2,0),0)+IFERROR(VLOOKUP(Y65,$A$2:$D$8,4,0),0)</f>
        <v>0</v>
      </c>
      <c r="AA65" s="184">
        <f>IFERROR(VLOOKUP(Y65,AD55:AE59,2,0),0)+IFERROR(VLOOKUP(Y65,AF64:AG70,2,0),0)</f>
        <v>0</v>
      </c>
      <c r="AB65" s="92">
        <v>6</v>
      </c>
      <c r="AC65" s="92">
        <f>AC64</f>
        <v>640</v>
      </c>
      <c r="AF65" s="184">
        <f>IF(AND(AF57&gt;=9,AF57&lt;=16),AF57-8,0)</f>
        <v>0</v>
      </c>
      <c r="AG65" s="184">
        <f>IF(AF65,AG57,0)</f>
        <v>0</v>
      </c>
    </row>
    <row r="66" spans="1:33">
      <c r="A66" s="91">
        <f>Test!C66</f>
        <v>23</v>
      </c>
      <c r="B66" s="91">
        <f>IFERROR(VLOOKUP(A66,D56:E65,2,0),0)+IFERROR(VLOOKUP(A66,H56:I62,2,0),0)+IFERROR(VLOOKUP(A66,$A$2:$D$8,4,0),0)</f>
        <v>0</v>
      </c>
      <c r="C66" s="184">
        <f>IFERROR(VLOOKUP(A66,F55:G59,2,0),0)+IFERROR(VLOOKUP(A66,H64:I70,2,0),0)</f>
        <v>0</v>
      </c>
      <c r="D66" s="93"/>
      <c r="E66" s="93"/>
      <c r="H66" s="184">
        <f>IF(AND(H58&gt;=9,H58&lt;=16),H58-8,0)</f>
        <v>0</v>
      </c>
      <c r="I66" s="184">
        <f>IF(H66,I58,0)</f>
        <v>0</v>
      </c>
      <c r="M66" s="91">
        <f>Test!O66</f>
        <v>23</v>
      </c>
      <c r="N66" s="91">
        <f>IFERROR(VLOOKUP(M66,P56:Q65,2,0),0)+IFERROR(VLOOKUP(M66,T56:U62,2,0),0)+IFERROR(VLOOKUP(M66,$A$2:$D$8,4,0),0)</f>
        <v>0</v>
      </c>
      <c r="O66" s="184">
        <f>IFERROR(VLOOKUP(M66,R55:S59,2,0),0)+IFERROR(VLOOKUP(M66,T64:U70,2,0),0)</f>
        <v>0</v>
      </c>
      <c r="P66" s="93"/>
      <c r="Q66" s="93"/>
      <c r="T66" s="184">
        <f>IF(AND(T58&gt;=9,T58&lt;=16),T58-8,0)</f>
        <v>0</v>
      </c>
      <c r="U66" s="184">
        <f>IF(T66,U58,0)</f>
        <v>0</v>
      </c>
      <c r="Y66" s="91">
        <f>Test!AA66</f>
        <v>23</v>
      </c>
      <c r="Z66" s="91">
        <f>IFERROR(VLOOKUP(Y66,AB56:AC65,2,0),0)+IFERROR(VLOOKUP(Y66,AF56:AG62,2,0),0)+IFERROR(VLOOKUP(Y66,$A$2:$D$8,4,0),0)</f>
        <v>0</v>
      </c>
      <c r="AA66" s="184">
        <f>IFERROR(VLOOKUP(Y66,AD55:AE59,2,0),0)+IFERROR(VLOOKUP(Y66,AF64:AG70,2,0),0)</f>
        <v>0</v>
      </c>
      <c r="AF66" s="184">
        <f>IF(AND(AF58&gt;=9,AF58&lt;=16),AF58-8,0)</f>
        <v>0</v>
      </c>
      <c r="AG66" s="184">
        <f>IF(AF66,AG58,0)</f>
        <v>0</v>
      </c>
    </row>
    <row r="67" spans="1:33">
      <c r="A67" s="91">
        <f>Test!C67</f>
        <v>24</v>
      </c>
      <c r="B67" s="91">
        <f>IFERROR(VLOOKUP(A67,D56:E65,2,0),0)+IFERROR(VLOOKUP(A67,H56:I62,2,0),0)+IFERROR(VLOOKUP(A67,$A$2:$D$8,4,0),0)</f>
        <v>0</v>
      </c>
      <c r="C67" s="184">
        <f>IFERROR(VLOOKUP(A67,F55:G59,2,0),0)+IFERROR(VLOOKUP(A67,H64:I70,2,0),0)</f>
        <v>0</v>
      </c>
      <c r="D67" s="93"/>
      <c r="E67" s="93"/>
      <c r="H67" s="217" t="s">
        <v>1265</v>
      </c>
      <c r="I67" s="218"/>
      <c r="M67" s="91">
        <f>Test!O67</f>
        <v>24</v>
      </c>
      <c r="N67" s="91">
        <f>IFERROR(VLOOKUP(M67,P56:Q65,2,0),0)+IFERROR(VLOOKUP(M67,T56:U62,2,0),0)+IFERROR(VLOOKUP(M67,$A$2:$D$8,4,0),0)</f>
        <v>0</v>
      </c>
      <c r="O67" s="184">
        <f>IFERROR(VLOOKUP(M67,R55:S59,2,0),0)+IFERROR(VLOOKUP(M67,T64:U70,2,0),0)</f>
        <v>0</v>
      </c>
      <c r="P67" s="93"/>
      <c r="Q67" s="93"/>
      <c r="T67" s="217" t="s">
        <v>1265</v>
      </c>
      <c r="U67" s="218"/>
      <c r="Y67" s="91">
        <f>Test!AA67</f>
        <v>24</v>
      </c>
      <c r="Z67" s="91">
        <f>IFERROR(VLOOKUP(Y67,AB56:AC65,2,0),0)+IFERROR(VLOOKUP(Y67,AF56:AG62,2,0),0)+IFERROR(VLOOKUP(Y67,$A$2:$D$8,4,0),0)</f>
        <v>0</v>
      </c>
      <c r="AA67" s="184">
        <f>IFERROR(VLOOKUP(Y67,AD55:AE59,2,0),0)+IFERROR(VLOOKUP(Y67,AF64:AG70,2,0),0)</f>
        <v>0</v>
      </c>
      <c r="AF67" s="217" t="s">
        <v>1265</v>
      </c>
      <c r="AG67" s="218"/>
    </row>
    <row r="68" spans="1:33">
      <c r="A68" s="91">
        <f>Test!C68</f>
        <v>25</v>
      </c>
      <c r="B68" s="91">
        <f>IFERROR(VLOOKUP(A68,D56:E65,2,0),0)+IFERROR(VLOOKUP(A68,H56:I62,2,0),0)+IFERROR(VLOOKUP(A68,$A$2:$D$8,4,0),0)</f>
        <v>0</v>
      </c>
      <c r="C68" s="184">
        <f>IFERROR(VLOOKUP(A68,F55:G59,2,0),0)+IFERROR(VLOOKUP(A68,H64:I70,2,0),0)</f>
        <v>0</v>
      </c>
      <c r="D68" s="93"/>
      <c r="E68" s="93"/>
      <c r="H68" s="184">
        <f>IF(AND(H60&gt;=9,H60&lt;=16),H60-8,0)</f>
        <v>1</v>
      </c>
      <c r="I68" s="184">
        <f>IF(H68,I60,0)</f>
        <v>800</v>
      </c>
      <c r="M68" s="91">
        <f>Test!O68</f>
        <v>25</v>
      </c>
      <c r="N68" s="91">
        <f>IFERROR(VLOOKUP(M68,P56:Q65,2,0),0)+IFERROR(VLOOKUP(M68,T56:U62,2,0),0)+IFERROR(VLOOKUP(M68,$A$2:$D$8,4,0),0)</f>
        <v>0</v>
      </c>
      <c r="O68" s="184">
        <f>IFERROR(VLOOKUP(M68,R55:S59,2,0),0)+IFERROR(VLOOKUP(M68,T64:U70,2,0),0)</f>
        <v>0</v>
      </c>
      <c r="P68" s="93"/>
      <c r="Q68" s="93"/>
      <c r="T68" s="184">
        <f>IF(AND(T60&gt;=9,T60&lt;=16),T60-8,0)</f>
        <v>0</v>
      </c>
      <c r="U68" s="184">
        <f>IF(T68,U60,0)</f>
        <v>0</v>
      </c>
      <c r="Y68" s="91">
        <f>Test!AA68</f>
        <v>25</v>
      </c>
      <c r="Z68" s="91">
        <f>IFERROR(VLOOKUP(Y68,AB56:AC65,2,0),0)+IFERROR(VLOOKUP(Y68,AF56:AG62,2,0),0)+IFERROR(VLOOKUP(Y68,$A$2:$D$8,4,0),0)</f>
        <v>0</v>
      </c>
      <c r="AA68" s="184">
        <f>IFERROR(VLOOKUP(Y68,AD55:AE59,2,0),0)+IFERROR(VLOOKUP(Y68,AF64:AG70,2,0),0)</f>
        <v>0</v>
      </c>
      <c r="AF68" s="184">
        <f>IF(AND(AF60&gt;=9,AF60&lt;=16),AF60-8,0)</f>
        <v>0</v>
      </c>
      <c r="AG68" s="184">
        <f>IF(AF68,AG60,0)</f>
        <v>0</v>
      </c>
    </row>
    <row r="69" spans="1:33">
      <c r="A69" s="91">
        <f>Test!C69</f>
        <v>26</v>
      </c>
      <c r="B69" s="91">
        <f>IFERROR(VLOOKUP(A69,D56:E65,2,0),0)+IFERROR(VLOOKUP(A69,H56:I62,2,0),0)+IFERROR(VLOOKUP(A69,$A$2:$D$8,4,0),0)</f>
        <v>0</v>
      </c>
      <c r="C69" s="184">
        <f>IFERROR(VLOOKUP(A69,F55:G59,2,0),0)+IFERROR(VLOOKUP(A69,H64:I70,2,0),0)</f>
        <v>0</v>
      </c>
      <c r="D69" s="93"/>
      <c r="E69" s="93"/>
      <c r="H69" s="184">
        <f>IF(AND(H61&gt;=9,H61&lt;=16),H61-8,0)</f>
        <v>0</v>
      </c>
      <c r="I69" s="184">
        <f>IF(H69,I61,0)</f>
        <v>0</v>
      </c>
      <c r="M69" s="91">
        <f>Test!O69</f>
        <v>26</v>
      </c>
      <c r="N69" s="91">
        <f>IFERROR(VLOOKUP(M69,P56:Q65,2,0),0)+IFERROR(VLOOKUP(M69,T56:U62,2,0),0)+IFERROR(VLOOKUP(M69,$A$2:$D$8,4,0),0)</f>
        <v>0</v>
      </c>
      <c r="O69" s="184">
        <f>IFERROR(VLOOKUP(M69,R55:S59,2,0),0)+IFERROR(VLOOKUP(M69,T64:U70,2,0),0)</f>
        <v>0</v>
      </c>
      <c r="P69" s="93"/>
      <c r="Q69" s="93"/>
      <c r="T69" s="184">
        <f>IF(AND(T61&gt;=9,T61&lt;=16),T61-8,0)</f>
        <v>0</v>
      </c>
      <c r="U69" s="184">
        <f>IF(T69,U61,0)</f>
        <v>0</v>
      </c>
      <c r="Y69" s="91">
        <f>Test!AA69</f>
        <v>26</v>
      </c>
      <c r="Z69" s="91">
        <f>IFERROR(VLOOKUP(Y69,AB56:AC65,2,0),0)+IFERROR(VLOOKUP(Y69,AF56:AG62,2,0),0)+IFERROR(VLOOKUP(Y69,$A$2:$D$8,4,0),0)</f>
        <v>0</v>
      </c>
      <c r="AA69" s="184">
        <f>IFERROR(VLOOKUP(Y69,AD55:AE59,2,0),0)+IFERROR(VLOOKUP(Y69,AF64:AG70,2,0),0)</f>
        <v>0</v>
      </c>
      <c r="AF69" s="184">
        <f>IF(AND(AF61&gt;=9,AF61&lt;=16),AF61-8,0)</f>
        <v>0</v>
      </c>
      <c r="AG69" s="184">
        <f>IF(AF69,AG61,0)</f>
        <v>0</v>
      </c>
    </row>
    <row r="70" spans="1:33">
      <c r="A70" s="91">
        <f>Test!C70</f>
        <v>27</v>
      </c>
      <c r="B70" s="91">
        <f>IFERROR(VLOOKUP(A70,D56:E65,2,0),0)+IFERROR(VLOOKUP(A70,H56:I62,2,0),0)+IFERROR(VLOOKUP(A70,$A$2:$D$8,4,0),0)</f>
        <v>0</v>
      </c>
      <c r="C70" s="184">
        <f>IFERROR(VLOOKUP(A70,F55:G59,2,0),0)+IFERROR(VLOOKUP(A70,H64:I70,2,0),0)</f>
        <v>0</v>
      </c>
      <c r="D70" s="93"/>
      <c r="E70" s="93"/>
      <c r="H70" s="184">
        <f>IF(AND(H62&gt;=9,H62&lt;=16),H62-8,0)</f>
        <v>0</v>
      </c>
      <c r="I70" s="184">
        <f>IF(H70,I62,0)</f>
        <v>0</v>
      </c>
      <c r="M70" s="91">
        <f>Test!O70</f>
        <v>27</v>
      </c>
      <c r="N70" s="91">
        <f>IFERROR(VLOOKUP(M70,P56:Q65,2,0),0)+IFERROR(VLOOKUP(M70,T56:U62,2,0),0)+IFERROR(VLOOKUP(M70,$A$2:$D$8,4,0),0)</f>
        <v>0</v>
      </c>
      <c r="O70" s="184">
        <f>IFERROR(VLOOKUP(M70,R55:S59,2,0),0)+IFERROR(VLOOKUP(M70,T64:U70,2,0),0)</f>
        <v>0</v>
      </c>
      <c r="P70" s="93"/>
      <c r="Q70" s="93"/>
      <c r="T70" s="184">
        <f>IF(AND(T62&gt;=9,T62&lt;=16),T62-8,0)</f>
        <v>0</v>
      </c>
      <c r="U70" s="184">
        <f>IF(T70,U62,0)</f>
        <v>0</v>
      </c>
      <c r="Y70" s="91">
        <f>Test!AA70</f>
        <v>27</v>
      </c>
      <c r="Z70" s="91">
        <f>IFERROR(VLOOKUP(Y70,AB56:AC65,2,0),0)+IFERROR(VLOOKUP(Y70,AF56:AG62,2,0),0)+IFERROR(VLOOKUP(Y70,$A$2:$D$8,4,0),0)</f>
        <v>0</v>
      </c>
      <c r="AA70" s="184">
        <f>IFERROR(VLOOKUP(Y70,AD55:AE59,2,0),0)+IFERROR(VLOOKUP(Y70,AF64:AG70,2,0),0)</f>
        <v>0</v>
      </c>
      <c r="AF70" s="184">
        <f>IF(AND(AF62&gt;=9,AF62&lt;=16),AF62-8,0)</f>
        <v>0</v>
      </c>
      <c r="AG70" s="184">
        <f>IF(AF70,AG62,0)</f>
        <v>0</v>
      </c>
    </row>
    <row r="71" spans="1:33">
      <c r="A71" s="91">
        <f>Test!C71</f>
        <v>28</v>
      </c>
      <c r="B71" s="91">
        <f>IFERROR(VLOOKUP(A71,D56:E65,2,0),0)+IFERROR(VLOOKUP(A71,H56:I62,2,0),0)+IFERROR(VLOOKUP(A71,$A$2:$D$8,4,0),0)</f>
        <v>0</v>
      </c>
      <c r="C71" s="184">
        <f>IFERROR(VLOOKUP(A71,F55:G59,2,0),0)+IFERROR(VLOOKUP(A71,H64:I70,2,0),0)</f>
        <v>0</v>
      </c>
      <c r="D71" s="93"/>
      <c r="E71" s="93"/>
      <c r="M71" s="91">
        <f>Test!O71</f>
        <v>28</v>
      </c>
      <c r="N71" s="91">
        <f>IFERROR(VLOOKUP(M71,P56:Q65,2,0),0)+IFERROR(VLOOKUP(M71,T56:U62,2,0),0)+IFERROR(VLOOKUP(M71,$A$2:$D$8,4,0),0)</f>
        <v>0</v>
      </c>
      <c r="O71" s="184">
        <f>IFERROR(VLOOKUP(M71,R55:S59,2,0),0)+IFERROR(VLOOKUP(M71,T64:U70,2,0),0)</f>
        <v>0</v>
      </c>
      <c r="P71" s="93"/>
      <c r="Q71" s="93"/>
      <c r="Y71" s="91">
        <f>Test!AA71</f>
        <v>28</v>
      </c>
      <c r="Z71" s="91">
        <f>IFERROR(VLOOKUP(Y71,AB56:AC65,2,0),0)+IFERROR(VLOOKUP(Y71,AF56:AG62,2,0),0)+IFERROR(VLOOKUP(Y71,$A$2:$D$8,4,0),0)</f>
        <v>0</v>
      </c>
      <c r="AA71" s="184">
        <f>IFERROR(VLOOKUP(Y71,AD55:AE59,2,0),0)+IFERROR(VLOOKUP(Y71,AF64:AG70,2,0),0)</f>
        <v>0</v>
      </c>
    </row>
    <row r="72" spans="1:33">
      <c r="A72" s="91">
        <f>Test!C72</f>
        <v>29</v>
      </c>
      <c r="B72" s="91">
        <f>IFERROR(VLOOKUP(A72,D56:E65,2,0),0)+IFERROR(VLOOKUP(A72,H56:I62,2,0),0)+IFERROR(VLOOKUP(A72,$A$2:$D$8,4,0),0)</f>
        <v>0</v>
      </c>
      <c r="C72" s="184">
        <f>IFERROR(VLOOKUP(A72,F55:G59,2,0),0)+IFERROR(VLOOKUP(A72,H64:I70,2,0),0)</f>
        <v>0</v>
      </c>
      <c r="D72" s="93"/>
      <c r="E72" s="93"/>
      <c r="M72" s="91">
        <f>Test!O72</f>
        <v>29</v>
      </c>
      <c r="N72" s="91">
        <f>IFERROR(VLOOKUP(M72,P56:Q65,2,0),0)+IFERROR(VLOOKUP(M72,T56:U62,2,0),0)+IFERROR(VLOOKUP(M72,$A$2:$D$8,4,0),0)</f>
        <v>0</v>
      </c>
      <c r="O72" s="184">
        <f>IFERROR(VLOOKUP(M72,R55:S59,2,0),0)+IFERROR(VLOOKUP(M72,T64:U70,2,0),0)</f>
        <v>0</v>
      </c>
      <c r="P72" s="93"/>
      <c r="Q72" s="93"/>
      <c r="Y72" s="91">
        <f>Test!AA72</f>
        <v>29</v>
      </c>
      <c r="Z72" s="91">
        <f>IFERROR(VLOOKUP(Y72,AB56:AC65,2,0),0)+IFERROR(VLOOKUP(Y72,AF56:AG62,2,0),0)+IFERROR(VLOOKUP(Y72,$A$2:$D$8,4,0),0)</f>
        <v>0</v>
      </c>
      <c r="AA72" s="184">
        <f>IFERROR(VLOOKUP(Y72,AD55:AE59,2,0),0)+IFERROR(VLOOKUP(Y72,AF64:AG70,2,0),0)</f>
        <v>0</v>
      </c>
    </row>
    <row r="73" spans="1:33">
      <c r="A73" s="91">
        <f>Test!C73</f>
        <v>30</v>
      </c>
      <c r="B73" s="91">
        <f>IFERROR(VLOOKUP(A73,D56:E65,2,0),0)+IFERROR(VLOOKUP(A73,H56:I62,2,0),0)+IFERROR(VLOOKUP(A73,$A$2:$D$8,4,0),0)</f>
        <v>0</v>
      </c>
      <c r="C73" s="184">
        <f>IFERROR(VLOOKUP(A73,F55:G59,2,0),0)+IFERROR(VLOOKUP(A73,H64:I70,2,0),0)</f>
        <v>0</v>
      </c>
      <c r="D73" s="93"/>
      <c r="E73" s="93"/>
      <c r="M73" s="91">
        <f>Test!O73</f>
        <v>30</v>
      </c>
      <c r="N73" s="91">
        <f>IFERROR(VLOOKUP(M73,P56:Q65,2,0),0)+IFERROR(VLOOKUP(M73,T56:U62,2,0),0)+IFERROR(VLOOKUP(M73,$A$2:$D$8,4,0),0)</f>
        <v>0</v>
      </c>
      <c r="O73" s="184">
        <f>IFERROR(VLOOKUP(M73,R55:S59,2,0),0)+IFERROR(VLOOKUP(M73,T64:U70,2,0),0)</f>
        <v>0</v>
      </c>
      <c r="P73" s="93"/>
      <c r="Q73" s="93"/>
      <c r="Y73" s="91">
        <f>Test!AA73</f>
        <v>30</v>
      </c>
      <c r="Z73" s="91">
        <f>IFERROR(VLOOKUP(Y73,AB56:AC65,2,0),0)+IFERROR(VLOOKUP(Y73,AF56:AG62,2,0),0)+IFERROR(VLOOKUP(Y73,$A$2:$D$8,4,0),0)</f>
        <v>0</v>
      </c>
      <c r="AA73" s="184">
        <f>IFERROR(VLOOKUP(Y73,AD55:AE59,2,0),0)+IFERROR(VLOOKUP(Y73,AF64:AG70,2,0),0)</f>
        <v>0</v>
      </c>
    </row>
    <row r="74" spans="1:33">
      <c r="A74" s="91">
        <f>Test!C74</f>
        <v>31</v>
      </c>
      <c r="B74" s="91">
        <f>IFERROR(VLOOKUP(A74,D56:E65,2,0),0)+IFERROR(VLOOKUP(A74,H56:I62,2,0),0)+IFERROR(VLOOKUP(A74,$A$2:$D$8,4,0),0)</f>
        <v>0</v>
      </c>
      <c r="C74" s="184">
        <f>IFERROR(VLOOKUP(A74,F55:G59,2,0),0)+IFERROR(VLOOKUP(A74,H64:I70,2,0),0)</f>
        <v>0</v>
      </c>
      <c r="D74" s="93"/>
      <c r="E74" s="93"/>
      <c r="M74" s="91">
        <f>Test!O74</f>
        <v>31</v>
      </c>
      <c r="N74" s="91">
        <f>IFERROR(VLOOKUP(M74,P56:Q65,2,0),0)+IFERROR(VLOOKUP(M74,T56:U62,2,0),0)+IFERROR(VLOOKUP(M74,$A$2:$D$8,4,0),0)</f>
        <v>0</v>
      </c>
      <c r="O74" s="184">
        <f>IFERROR(VLOOKUP(M74,R55:S59,2,0),0)+IFERROR(VLOOKUP(M74,T64:U70,2,0),0)</f>
        <v>0</v>
      </c>
      <c r="P74" s="93"/>
      <c r="Q74" s="93"/>
      <c r="Y74" s="91">
        <f>Test!AA74</f>
        <v>31</v>
      </c>
      <c r="Z74" s="91">
        <f>IFERROR(VLOOKUP(Y74,AB56:AC65,2,0),0)+IFERROR(VLOOKUP(Y74,AF56:AG62,2,0),0)+IFERROR(VLOOKUP(Y74,$A$2:$D$8,4,0),0)</f>
        <v>0</v>
      </c>
      <c r="AA74" s="184">
        <f>IFERROR(VLOOKUP(Y74,AD55:AE59,2,0),0)+IFERROR(VLOOKUP(Y74,AF64:AG70,2,0),0)</f>
        <v>0</v>
      </c>
    </row>
    <row r="75" spans="1:33">
      <c r="A75" s="91">
        <f>Test!C75</f>
        <v>32</v>
      </c>
      <c r="B75" s="91">
        <f>IFERROR(VLOOKUP(A75,D56:E65,2,0),0)+IFERROR(VLOOKUP(A75,H56:I62,2,0),0)+IFERROR(VLOOKUP(A75,$A$2:$D$8,4,0),0)</f>
        <v>0</v>
      </c>
      <c r="C75" s="184">
        <f>IFERROR(VLOOKUP(A75,F55:G59,2,0),0)+IFERROR(VLOOKUP(A75,H64:I70,2,0),0)</f>
        <v>0</v>
      </c>
      <c r="D75" s="93"/>
      <c r="E75" s="93"/>
      <c r="M75" s="91">
        <f>Test!O75</f>
        <v>32</v>
      </c>
      <c r="N75" s="91">
        <f>IFERROR(VLOOKUP(M75,P56:Q65,2,0),0)+IFERROR(VLOOKUP(M75,T56:U62,2,0),0)+IFERROR(VLOOKUP(M75,$A$2:$D$8,4,0),0)</f>
        <v>0</v>
      </c>
      <c r="O75" s="184">
        <f>IFERROR(VLOOKUP(M75,R55:S59,2,0),0)+IFERROR(VLOOKUP(M75,T64:U70,2,0),0)</f>
        <v>0</v>
      </c>
      <c r="P75" s="93"/>
      <c r="Q75" s="93"/>
      <c r="Y75" s="91">
        <f>Test!AA75</f>
        <v>32</v>
      </c>
      <c r="Z75" s="91">
        <f>IFERROR(VLOOKUP(Y75,AB56:AC65,2,0),0)+IFERROR(VLOOKUP(Y75,AF56:AG62,2,0),0)+IFERROR(VLOOKUP(Y75,$A$2:$D$8,4,0),0)</f>
        <v>0</v>
      </c>
      <c r="AA75" s="184">
        <f>IFERROR(VLOOKUP(Y75,AD55:AE59,2,0),0)+IFERROR(VLOOKUP(Y75,AF64:AG70,2,0),0)</f>
        <v>0</v>
      </c>
    </row>
    <row r="76" spans="1:33">
      <c r="A76" s="91">
        <f>Test!C76</f>
        <v>33</v>
      </c>
      <c r="B76" s="91">
        <f>IFERROR(VLOOKUP(A76,D56:E65,2,0),0)+IFERROR(VLOOKUP(A76,H56:I62,2,0),0)+IFERROR(VLOOKUP(A76,$A$2:$D$8,4,0),0)</f>
        <v>0</v>
      </c>
      <c r="C76" s="184">
        <f>IFERROR(VLOOKUP(A76,F55:G59,2,0),0)+IFERROR(VLOOKUP(A76,H64:I70,2,0),0)</f>
        <v>0</v>
      </c>
      <c r="D76" s="93"/>
      <c r="E76" s="93"/>
      <c r="M76" s="91">
        <f>Test!O76</f>
        <v>33</v>
      </c>
      <c r="N76" s="91">
        <f>IFERROR(VLOOKUP(M76,P56:Q65,2,0),0)+IFERROR(VLOOKUP(M76,T56:U62,2,0),0)+IFERROR(VLOOKUP(M76,$A$2:$D$8,4,0),0)</f>
        <v>0</v>
      </c>
      <c r="O76" s="184">
        <f>IFERROR(VLOOKUP(M76,R55:S59,2,0),0)+IFERROR(VLOOKUP(M76,T64:U70,2,0),0)</f>
        <v>0</v>
      </c>
      <c r="P76" s="93"/>
      <c r="Q76" s="93"/>
      <c r="Y76" s="91">
        <f>Test!AA76</f>
        <v>33</v>
      </c>
      <c r="Z76" s="91">
        <f>IFERROR(VLOOKUP(Y76,AB56:AC65,2,0),0)+IFERROR(VLOOKUP(Y76,AF56:AG62,2,0),0)+IFERROR(VLOOKUP(Y76,$A$2:$D$8,4,0),0)</f>
        <v>0</v>
      </c>
      <c r="AA76" s="184">
        <f>IFERROR(VLOOKUP(Y76,AD55:AE59,2,0),0)+IFERROR(VLOOKUP(Y76,AF64:AG70,2,0),0)</f>
        <v>0</v>
      </c>
    </row>
    <row r="77" spans="1:33">
      <c r="A77" s="91">
        <f>Test!C77</f>
        <v>34</v>
      </c>
      <c r="B77" s="91">
        <f>IFERROR(VLOOKUP(A77,D56:E65,2,0),0)+IFERROR(VLOOKUP(A77,H56:I62,2,0),0)+IFERROR(VLOOKUP(A77,$A$2:$D$8,4,0),0)</f>
        <v>15000</v>
      </c>
      <c r="C77" s="184">
        <f>IFERROR(VLOOKUP(A77,F55:G59,2,0),0)+IFERROR(VLOOKUP(A77,H64:I70,2,0),0)</f>
        <v>0</v>
      </c>
      <c r="D77" s="93"/>
      <c r="E77" s="93"/>
      <c r="M77" s="91">
        <f>Test!O77</f>
        <v>34</v>
      </c>
      <c r="N77" s="91">
        <f>IFERROR(VLOOKUP(M77,P56:Q65,2,0),0)+IFERROR(VLOOKUP(M77,T56:U62,2,0),0)+IFERROR(VLOOKUP(M77,$A$2:$D$8,4,0),0)</f>
        <v>15000</v>
      </c>
      <c r="O77" s="184">
        <f>IFERROR(VLOOKUP(M77,R55:S59,2,0),0)+IFERROR(VLOOKUP(M77,T64:U70,2,0),0)</f>
        <v>0</v>
      </c>
      <c r="P77" s="93"/>
      <c r="Q77" s="93"/>
      <c r="Y77" s="91">
        <f>Test!AA77</f>
        <v>34</v>
      </c>
      <c r="Z77" s="91">
        <f>IFERROR(VLOOKUP(Y77,AB56:AC65,2,0),0)+IFERROR(VLOOKUP(Y77,AF56:AG62,2,0),0)+IFERROR(VLOOKUP(Y77,$A$2:$D$8,4,0),0)</f>
        <v>15000</v>
      </c>
      <c r="AA77" s="184">
        <f>IFERROR(VLOOKUP(Y77,AD55:AE59,2,0),0)+IFERROR(VLOOKUP(Y77,AF64:AG70,2,0),0)</f>
        <v>0</v>
      </c>
    </row>
    <row r="78" spans="1:33">
      <c r="A78" s="91">
        <f>Test!C78</f>
        <v>35</v>
      </c>
      <c r="B78" s="91">
        <f>IFERROR(VLOOKUP(A78,D56:E65,2,0),0)+IFERROR(VLOOKUP(A78,H56:I62,2,0),0)+IFERROR(VLOOKUP(A78,$A$2:$D$8,4,0),0)</f>
        <v>0</v>
      </c>
      <c r="C78" s="184">
        <f>IFERROR(VLOOKUP(A78,F55:G59,2,0),0)+IFERROR(VLOOKUP(A78,H64:I70,2,0),0)</f>
        <v>0</v>
      </c>
      <c r="D78" s="93"/>
      <c r="E78" s="93"/>
      <c r="M78" s="91">
        <f>Test!O78</f>
        <v>35</v>
      </c>
      <c r="N78" s="91">
        <f>IFERROR(VLOOKUP(M78,P56:Q65,2,0),0)+IFERROR(VLOOKUP(M78,T56:U62,2,0),0)+IFERROR(VLOOKUP(M78,$A$2:$D$8,4,0),0)</f>
        <v>0</v>
      </c>
      <c r="O78" s="184">
        <f>IFERROR(VLOOKUP(M78,R55:S59,2,0),0)+IFERROR(VLOOKUP(M78,T64:U70,2,0),0)</f>
        <v>0</v>
      </c>
      <c r="P78" s="93"/>
      <c r="Q78" s="93"/>
      <c r="Y78" s="91">
        <f>Test!AA78</f>
        <v>35</v>
      </c>
      <c r="Z78" s="91">
        <f>IFERROR(VLOOKUP(Y78,AB56:AC65,2,0),0)+IFERROR(VLOOKUP(Y78,AF56:AG62,2,0),0)+IFERROR(VLOOKUP(Y78,$A$2:$D$8,4,0),0)</f>
        <v>0</v>
      </c>
      <c r="AA78" s="184">
        <f>IFERROR(VLOOKUP(Y78,AD55:AE59,2,0),0)+IFERROR(VLOOKUP(Y78,AF64:AG70,2,0),0)</f>
        <v>0</v>
      </c>
    </row>
    <row r="79" spans="1:33">
      <c r="A79" s="91">
        <f>Test!C79</f>
        <v>36</v>
      </c>
      <c r="B79" s="91">
        <f>IFERROR(VLOOKUP(A79,D56:E65,2,0),0)+IFERROR(VLOOKUP(A79,H56:I62,2,0),0)+IFERROR(VLOOKUP(A79,$A$2:$D$8,4,0),0)</f>
        <v>0</v>
      </c>
      <c r="C79" s="184">
        <f>IFERROR(VLOOKUP(A79,F55:G59,2,0),0)+IFERROR(VLOOKUP(A79,H64:I70,2,0),0)</f>
        <v>0</v>
      </c>
      <c r="D79" s="93"/>
      <c r="E79" s="93"/>
      <c r="M79" s="91">
        <f>Test!O79</f>
        <v>36</v>
      </c>
      <c r="N79" s="91">
        <f>IFERROR(VLOOKUP(M79,P56:Q65,2,0),0)+IFERROR(VLOOKUP(M79,T56:U62,2,0),0)+IFERROR(VLOOKUP(M79,$A$2:$D$8,4,0),0)</f>
        <v>0</v>
      </c>
      <c r="O79" s="184">
        <f>IFERROR(VLOOKUP(M79,R55:S59,2,0),0)+IFERROR(VLOOKUP(M79,T64:U70,2,0),0)</f>
        <v>0</v>
      </c>
      <c r="P79" s="93"/>
      <c r="Q79" s="93"/>
      <c r="Y79" s="91">
        <f>Test!AA79</f>
        <v>36</v>
      </c>
      <c r="Z79" s="91">
        <f>IFERROR(VLOOKUP(Y79,AB56:AC65,2,0),0)+IFERROR(VLOOKUP(Y79,AF56:AG62,2,0),0)+IFERROR(VLOOKUP(Y79,$A$2:$D$8,4,0),0)</f>
        <v>0</v>
      </c>
      <c r="AA79" s="184">
        <f>IFERROR(VLOOKUP(Y79,AD55:AE59,2,0),0)+IFERROR(VLOOKUP(Y79,AF64:AG70,2,0),0)</f>
        <v>0</v>
      </c>
    </row>
    <row r="80" spans="1:33">
      <c r="A80" s="91">
        <f>Test!C80</f>
        <v>37</v>
      </c>
      <c r="B80" s="91">
        <f>IFERROR(VLOOKUP(A80,D56:E65,2,0),0)+IFERROR(VLOOKUP(A80,H56:I62,2,0),0)+IFERROR(VLOOKUP(A80,$A$2:$D$8,4,0),0)</f>
        <v>0</v>
      </c>
      <c r="C80" s="184">
        <f>IFERROR(VLOOKUP(A80,F55:G59,2,0),0)+IFERROR(VLOOKUP(A80,H64:I70,2,0),0)</f>
        <v>0</v>
      </c>
      <c r="D80" s="93"/>
      <c r="E80" s="93"/>
      <c r="M80" s="91">
        <f>Test!O80</f>
        <v>37</v>
      </c>
      <c r="N80" s="91">
        <f>IFERROR(VLOOKUP(M80,P56:Q65,2,0),0)+IFERROR(VLOOKUP(M80,T56:U62,2,0),0)+IFERROR(VLOOKUP(M80,$A$2:$D$8,4,0),0)</f>
        <v>0</v>
      </c>
      <c r="O80" s="184">
        <f>IFERROR(VLOOKUP(M80,R55:S59,2,0),0)+IFERROR(VLOOKUP(M80,T64:U70,2,0),0)</f>
        <v>0</v>
      </c>
      <c r="P80" s="93"/>
      <c r="Q80" s="93"/>
      <c r="Y80" s="91">
        <f>Test!AA80</f>
        <v>37</v>
      </c>
      <c r="Z80" s="91">
        <f>IFERROR(VLOOKUP(Y80,AB56:AC65,2,0),0)+IFERROR(VLOOKUP(Y80,AF56:AG62,2,0),0)+IFERROR(VLOOKUP(Y80,$A$2:$D$8,4,0),0)</f>
        <v>0</v>
      </c>
      <c r="AA80" s="184">
        <f>IFERROR(VLOOKUP(Y80,AD55:AE59,2,0),0)+IFERROR(VLOOKUP(Y80,AF64:AG70,2,0),0)</f>
        <v>0</v>
      </c>
    </row>
    <row r="81" spans="1:27">
      <c r="A81" s="91">
        <f>Test!C81</f>
        <v>38</v>
      </c>
      <c r="B81" s="91">
        <f>IFERROR(VLOOKUP(A81,D56:E65,2,0),0)+IFERROR(VLOOKUP(A81,H56:I62,2,0),0)+IFERROR(VLOOKUP(A81,$A$2:$D$8,4,0),0)</f>
        <v>0</v>
      </c>
      <c r="C81" s="184">
        <f>IFERROR(VLOOKUP(A81,F55:G59,2,0),0)+IFERROR(VLOOKUP(A81,H64:I70,2,0),0)</f>
        <v>0</v>
      </c>
      <c r="D81" s="93"/>
      <c r="E81" s="93"/>
      <c r="M81" s="91">
        <f>Test!O81</f>
        <v>38</v>
      </c>
      <c r="N81" s="91">
        <f>IFERROR(VLOOKUP(M81,P56:Q65,2,0),0)+IFERROR(VLOOKUP(M81,T56:U62,2,0),0)+IFERROR(VLOOKUP(M81,$A$2:$D$8,4,0),0)</f>
        <v>0</v>
      </c>
      <c r="O81" s="184">
        <f>IFERROR(VLOOKUP(M81,R55:S59,2,0),0)+IFERROR(VLOOKUP(M81,T64:U70,2,0),0)</f>
        <v>0</v>
      </c>
      <c r="P81" s="93"/>
      <c r="Q81" s="93"/>
      <c r="Y81" s="91">
        <f>Test!AA81</f>
        <v>38</v>
      </c>
      <c r="Z81" s="91">
        <f>IFERROR(VLOOKUP(Y81,AB56:AC65,2,0),0)+IFERROR(VLOOKUP(Y81,AF56:AG62,2,0),0)+IFERROR(VLOOKUP(Y81,$A$2:$D$8,4,0),0)</f>
        <v>0</v>
      </c>
      <c r="AA81" s="184">
        <f>IFERROR(VLOOKUP(Y81,AD55:AE59,2,0),0)+IFERROR(VLOOKUP(Y81,AF64:AG70,2,0),0)</f>
        <v>0</v>
      </c>
    </row>
    <row r="82" spans="1:27">
      <c r="A82" s="91">
        <f>Test!C82</f>
        <v>39</v>
      </c>
      <c r="B82" s="91">
        <f>IFERROR(VLOOKUP(A82,D56:E65,2,0),0)+IFERROR(VLOOKUP(A82,H56:I62,2,0),0)+IFERROR(VLOOKUP(A82,$A$2:$D$8,4,0),0)</f>
        <v>0</v>
      </c>
      <c r="C82" s="184">
        <f>IFERROR(VLOOKUP(A82,F55:G59,2,0),0)+IFERROR(VLOOKUP(A82,H64:I70,2,0),0)</f>
        <v>0</v>
      </c>
      <c r="D82" s="93"/>
      <c r="E82" s="93"/>
      <c r="M82" s="91">
        <f>Test!O82</f>
        <v>39</v>
      </c>
      <c r="N82" s="91">
        <f>IFERROR(VLOOKUP(M82,P56:Q65,2,0),0)+IFERROR(VLOOKUP(M82,T56:U62,2,0),0)+IFERROR(VLOOKUP(M82,$A$2:$D$8,4,0),0)</f>
        <v>0</v>
      </c>
      <c r="O82" s="184">
        <f>IFERROR(VLOOKUP(M82,R55:S59,2,0),0)+IFERROR(VLOOKUP(M82,T64:U70,2,0),0)</f>
        <v>0</v>
      </c>
      <c r="P82" s="93"/>
      <c r="Q82" s="93"/>
      <c r="Y82" s="91">
        <f>Test!AA82</f>
        <v>39</v>
      </c>
      <c r="Z82" s="91">
        <f>IFERROR(VLOOKUP(Y82,AB56:AC65,2,0),0)+IFERROR(VLOOKUP(Y82,AF56:AG62,2,0),0)+IFERROR(VLOOKUP(Y82,$A$2:$D$8,4,0),0)</f>
        <v>0</v>
      </c>
      <c r="AA82" s="184">
        <f>IFERROR(VLOOKUP(Y82,AD55:AE59,2,0),0)+IFERROR(VLOOKUP(Y82,AF64:AG70,2,0),0)</f>
        <v>0</v>
      </c>
    </row>
    <row r="83" spans="1:27">
      <c r="A83" s="91">
        <f>Test!C83</f>
        <v>0</v>
      </c>
      <c r="B83" s="91">
        <f>IFERROR(VLOOKUP(A83,D56:E65,2,0),0)+IFERROR(VLOOKUP(A83,H56:I62,2,0),0)+IFERROR(VLOOKUP(A83,$A$2:$D$8,4,0),0)</f>
        <v>0</v>
      </c>
      <c r="C83" s="184">
        <f>IFERROR(VLOOKUP(A83,F55:G59,2,0),0)+IFERROR(VLOOKUP(A83,H64:I70,2,0),0)</f>
        <v>0</v>
      </c>
      <c r="D83" s="93"/>
      <c r="E83" s="93"/>
      <c r="M83" s="91">
        <f>Test!O83</f>
        <v>0</v>
      </c>
      <c r="N83" s="91">
        <f>IFERROR(VLOOKUP(M83,P56:Q65,2,0),0)+IFERROR(VLOOKUP(M83,T56:U62,2,0),0)+IFERROR(VLOOKUP(M83,$A$2:$D$8,4,0),0)</f>
        <v>0</v>
      </c>
      <c r="O83" s="184">
        <f>IFERROR(VLOOKUP(M83,R55:S59,2,0),0)+IFERROR(VLOOKUP(M83,T64:U70,2,0),0)</f>
        <v>0</v>
      </c>
      <c r="P83" s="93"/>
      <c r="Q83" s="93"/>
      <c r="Y83" s="91">
        <f>Test!AA83</f>
        <v>0</v>
      </c>
      <c r="Z83" s="91">
        <f>IFERROR(VLOOKUP(Y83,AB56:AC65,2,0),0)+IFERROR(VLOOKUP(Y83,AF56:AG62,2,0),0)+IFERROR(VLOOKUP(Y83,$A$2:$D$8,4,0),0)</f>
        <v>0</v>
      </c>
      <c r="AA83" s="184">
        <f>IFERROR(VLOOKUP(Y83,AD55:AE59,2,0),0)+IFERROR(VLOOKUP(Y83,AF64:AG70,2,0),0)</f>
        <v>0</v>
      </c>
    </row>
    <row r="84" spans="1:27">
      <c r="A84" s="91">
        <f>Test!C84</f>
        <v>0</v>
      </c>
      <c r="B84" s="91">
        <f>IFERROR(VLOOKUP(A84,D56:E65,2,0),0)+IFERROR(VLOOKUP(A84,H56:I62,2,0),0)+IFERROR(VLOOKUP(A84,$A$2:$D$8,4,0),0)</f>
        <v>0</v>
      </c>
      <c r="C84" s="184">
        <f>IFERROR(VLOOKUP(A84,F55:G59,2,0),0)+IFERROR(VLOOKUP(A84,H64:I70,2,0),0)</f>
        <v>0</v>
      </c>
      <c r="D84" s="93"/>
      <c r="E84" s="93"/>
      <c r="M84" s="91">
        <f>Test!O84</f>
        <v>0</v>
      </c>
      <c r="N84" s="91">
        <f>IFERROR(VLOOKUP(M84,P56:Q65,2,0),0)+IFERROR(VLOOKUP(M84,T56:U62,2,0),0)+IFERROR(VLOOKUP(M84,$A$2:$D$8,4,0),0)</f>
        <v>0</v>
      </c>
      <c r="O84" s="184">
        <f>IFERROR(VLOOKUP(M84,R55:S59,2,0),0)+IFERROR(VLOOKUP(M84,T64:U70,2,0),0)</f>
        <v>0</v>
      </c>
      <c r="P84" s="93"/>
      <c r="Q84" s="93"/>
      <c r="Y84" s="91">
        <f>Test!AA84</f>
        <v>0</v>
      </c>
      <c r="Z84" s="91">
        <f>IFERROR(VLOOKUP(Y84,AB56:AC65,2,0),0)+IFERROR(VLOOKUP(Y84,AF56:AG62,2,0),0)+IFERROR(VLOOKUP(Y84,$A$2:$D$8,4,0),0)</f>
        <v>0</v>
      </c>
      <c r="AA84" s="184">
        <f>IFERROR(VLOOKUP(Y84,AD55:AE59,2,0),0)+IFERROR(VLOOKUP(Y84,AF64:AG70,2,0),0)</f>
        <v>0</v>
      </c>
    </row>
    <row r="85" spans="1:27">
      <c r="A85" s="91">
        <f>Test!C85</f>
        <v>0</v>
      </c>
      <c r="B85" s="91">
        <f>IFERROR(VLOOKUP(A85,D56:E65,2,0),0)+IFERROR(VLOOKUP(A85,H56:I62,2,0),0)+IFERROR(VLOOKUP(A85,$A$2:$D$8,4,0),0)</f>
        <v>0</v>
      </c>
      <c r="C85" s="184">
        <f>IFERROR(VLOOKUP(A85,F55:G59,2,0),0)+IFERROR(VLOOKUP(A85,H64:I70,2,0),0)</f>
        <v>0</v>
      </c>
      <c r="D85" s="93"/>
      <c r="E85" s="93"/>
      <c r="M85" s="91">
        <f>Test!O85</f>
        <v>0</v>
      </c>
      <c r="N85" s="91">
        <f>IFERROR(VLOOKUP(M85,P56:Q65,2,0),0)+IFERROR(VLOOKUP(M85,T56:U62,2,0),0)+IFERROR(VLOOKUP(M85,$A$2:$D$8,4,0),0)</f>
        <v>0</v>
      </c>
      <c r="O85" s="184">
        <f>IFERROR(VLOOKUP(M85,R55:S59,2,0),0)+IFERROR(VLOOKUP(M85,T64:U70,2,0),0)</f>
        <v>0</v>
      </c>
      <c r="P85" s="93"/>
      <c r="Q85" s="93"/>
      <c r="Y85" s="91">
        <f>Test!AA85</f>
        <v>0</v>
      </c>
      <c r="Z85" s="91">
        <f>IFERROR(VLOOKUP(Y85,AB56:AC65,2,0),0)+IFERROR(VLOOKUP(Y85,AF56:AG62,2,0),0)+IFERROR(VLOOKUP(Y85,$A$2:$D$8,4,0),0)</f>
        <v>0</v>
      </c>
      <c r="AA85" s="184">
        <f>IFERROR(VLOOKUP(Y85,AD55:AE59,2,0),0)+IFERROR(VLOOKUP(Y85,AF64:AG70,2,0),0)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207" t="s">
        <v>1260</v>
      </c>
      <c r="F91" t="str">
        <f>Test!E93</f>
        <v/>
      </c>
      <c r="M91" t="s">
        <v>11</v>
      </c>
      <c r="N91">
        <f>IF(Test!N92&gt;0,Test!N92,$C$2)</f>
        <v>51990</v>
      </c>
      <c r="O91" t="s">
        <v>47</v>
      </c>
      <c r="P91">
        <f>MOD(ROUNDDOWN(N91/1000,0),10)</f>
        <v>1</v>
      </c>
      <c r="Q91" s="207" t="s">
        <v>1260</v>
      </c>
      <c r="R91" t="str">
        <f>Test!Q93</f>
        <v/>
      </c>
    </row>
    <row r="92" spans="1:27">
      <c r="A92" t="s">
        <v>48</v>
      </c>
      <c r="B92">
        <f>IF(Test!C92&gt;0,Test!C92,$C$3)</f>
        <v>100</v>
      </c>
      <c r="C92" t="s">
        <v>49</v>
      </c>
      <c r="D92">
        <f>ROUND(B93-9,0)</f>
        <v>-4</v>
      </c>
      <c r="E92" s="207" t="s">
        <v>1261</v>
      </c>
      <c r="F92" t="str">
        <f>Test!F93</f>
        <v/>
      </c>
      <c r="M92" t="s">
        <v>48</v>
      </c>
      <c r="N92">
        <f>IF(Test!O92&gt;0,Test!O92,$C$3)</f>
        <v>100</v>
      </c>
      <c r="O92" t="s">
        <v>49</v>
      </c>
      <c r="P92">
        <f>ROUND(N93-9,0)</f>
        <v>-5</v>
      </c>
      <c r="Q92" s="207" t="s">
        <v>1261</v>
      </c>
      <c r="R92" t="str">
        <f>Test!R93</f>
        <v/>
      </c>
    </row>
    <row r="93" spans="1:27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4</v>
      </c>
    </row>
    <row r="94" spans="1:27">
      <c r="A94" t="s">
        <v>51</v>
      </c>
      <c r="B94">
        <f>属性计算!B94</f>
        <v>2400500</v>
      </c>
      <c r="M94" t="s">
        <v>51</v>
      </c>
      <c r="N94">
        <f>属性计算!N94</f>
        <v>5199000</v>
      </c>
    </row>
    <row r="95" spans="1:27">
      <c r="A95" s="91" t="s">
        <v>68</v>
      </c>
      <c r="B95" s="91" t="s">
        <v>69</v>
      </c>
      <c r="C95" s="184" t="s">
        <v>70</v>
      </c>
      <c r="D95" s="219" t="s">
        <v>7</v>
      </c>
      <c r="E95" s="220"/>
      <c r="F95" s="221" t="s">
        <v>71</v>
      </c>
      <c r="G95" s="218"/>
      <c r="H95" s="222" t="s">
        <v>1262</v>
      </c>
      <c r="I95" s="220"/>
      <c r="M95" s="91" t="s">
        <v>68</v>
      </c>
      <c r="N95" s="91" t="s">
        <v>69</v>
      </c>
      <c r="O95" s="184" t="s">
        <v>70</v>
      </c>
      <c r="P95" s="219" t="s">
        <v>7</v>
      </c>
      <c r="Q95" s="220"/>
      <c r="R95" s="221" t="s">
        <v>71</v>
      </c>
      <c r="S95" s="218"/>
      <c r="T95" s="222" t="s">
        <v>1262</v>
      </c>
      <c r="U95" s="220"/>
    </row>
    <row r="96" spans="1:27">
      <c r="A96" s="91">
        <f>Test!C96</f>
        <v>1</v>
      </c>
      <c r="B96" s="91">
        <f>IFERROR(VLOOKUP(A96,D96:E105,2,0),0)+IFERROR(VLOOKUP(A96,H96:I102,2,0),0)+IFERROR(VLOOKUP(A96,$A$2:$D$8,4,0),0)</f>
        <v>0</v>
      </c>
      <c r="C96" s="184">
        <f>IFERROR(VLOOKUP(A96,F95:G99,2,0),0)+IFERROR(VLOOKUP(A96,H104:I110,2,0),0)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0</v>
      </c>
      <c r="F96" s="184">
        <v>1</v>
      </c>
      <c r="G96" s="184">
        <f>_xlfn.MAXIFS(hero_awake_info!$F:$F,hero_awake_info!$A:$A,D91,hero_awake_info!$B:$B,"&lt;="&amp;D92)</f>
        <v>0</v>
      </c>
      <c r="H96" s="91" t="str">
        <f>IFERROR(VLOOKUP(F91,skill_info!$A:$J,3,0),"")</f>
        <v/>
      </c>
      <c r="I96" s="91" t="str">
        <f>IFERROR(VLOOKUP(F91,skill_info!$A:$J,4,0),"")</f>
        <v/>
      </c>
      <c r="M96" s="91">
        <f>Test!O96</f>
        <v>1</v>
      </c>
      <c r="N96" s="91">
        <f>IFERROR(VLOOKUP(M96,P96:Q105,2,0),0)+IFERROR(VLOOKUP(M96,T96:U102,2,0),0)+IFERROR(VLOOKUP(M96,$A$2:$D$8,4,0),0)</f>
        <v>0</v>
      </c>
      <c r="O96" s="184">
        <f>IFERROR(VLOOKUP(M96,R95:S99,2,0),0)+IFERROR(VLOOKUP(M96,T104:U110,2,0),0)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0</v>
      </c>
      <c r="R96" s="184">
        <v>1</v>
      </c>
      <c r="S96" s="184">
        <f>_xlfn.MAXIFS(hero_awake_info!$F:$F,hero_awake_info!$A:$A,P91,hero_awake_info!$B:$B,"&lt;="&amp;P92)</f>
        <v>0</v>
      </c>
      <c r="T96" s="91" t="str">
        <f>IFERROR(VLOOKUP(R91,skill_info!$A:$J,3,0),"")</f>
        <v/>
      </c>
      <c r="U96" s="91" t="str">
        <f>IFERROR(VLOOKUP(R91,skill_info!$A:$J,4,0),"")</f>
        <v/>
      </c>
    </row>
    <row r="97" spans="1:21">
      <c r="A97" s="91">
        <f>Test!C97</f>
        <v>2</v>
      </c>
      <c r="B97" s="91">
        <f>IFERROR(VLOOKUP(A97,D96:E105,2,0),0)+IFERROR(VLOOKUP(A97,H96:I102,2,0),0)+IFERROR(VLOOKUP(A97,$A$2:$D$8,4,0),0)</f>
        <v>0</v>
      </c>
      <c r="C97" s="184">
        <f>IFERROR(VLOOKUP(A97,F95:G99,2,0),0)+IFERROR(VLOOKUP(A97,H104:I110,2,0),0)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0</v>
      </c>
      <c r="F97" s="184">
        <v>2</v>
      </c>
      <c r="G97" s="184">
        <f>_xlfn.MAXIFS(hero_awake_info!$D:$D,hero_awake_info!$A:$A,D91,hero_awake_info!$B:$B,"&lt;="&amp;D92)</f>
        <v>0</v>
      </c>
      <c r="H97" s="91" t="str">
        <f>IFERROR(VLOOKUP(F91,skill_info!$A:$J,5,0),"")</f>
        <v/>
      </c>
      <c r="I97" s="91" t="str">
        <f>IFERROR(VLOOKUP(F91,skill_info!$A:$J,6,0),"")</f>
        <v/>
      </c>
      <c r="M97" s="91">
        <f>Test!O97</f>
        <v>2</v>
      </c>
      <c r="N97" s="91">
        <f>IFERROR(VLOOKUP(M97,P96:Q105,2,0),0)+IFERROR(VLOOKUP(M97,T96:U102,2,0),0)+IFERROR(VLOOKUP(M97,$A$2:$D$8,4,0),0)</f>
        <v>0</v>
      </c>
      <c r="O97" s="184">
        <f>IFERROR(VLOOKUP(M97,R95:S99,2,0),0)+IFERROR(VLOOKUP(M97,T104:U110,2,0),0)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0</v>
      </c>
      <c r="R97" s="184">
        <v>2</v>
      </c>
      <c r="S97" s="184">
        <f>_xlfn.MAXIFS(hero_awake_info!$D:$D,hero_awake_info!$A:$A,P91,hero_awake_info!$B:$B,"&lt;="&amp;P92)</f>
        <v>0</v>
      </c>
      <c r="T97" s="91" t="str">
        <f>IFERROR(VLOOKUP(R91,skill_info!$A:$J,5,0),"")</f>
        <v/>
      </c>
      <c r="U97" s="91" t="str">
        <f>IFERROR(VLOOKUP(R91,skill_info!$A:$J,6,0),"")</f>
        <v/>
      </c>
    </row>
    <row r="98" spans="1:21">
      <c r="A98" s="91">
        <f>Test!C98</f>
        <v>5</v>
      </c>
      <c r="B98" s="91">
        <f>IFERROR(VLOOKUP(A98,D96:E105,2,0),0)+IFERROR(VLOOKUP(A98,H96:I102,2,0),0)+IFERROR(VLOOKUP(A98,$A$2:$D$8,4,0),0)</f>
        <v>0</v>
      </c>
      <c r="C98" s="184">
        <f>IFERROR(VLOOKUP(A98,F95:G99,2,0),0)+IFERROR(VLOOKUP(A98,H104:I110,2,0),0)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0</v>
      </c>
      <c r="F98" s="184">
        <v>5</v>
      </c>
      <c r="G98" s="184">
        <f>_xlfn.MAXIFS(hero_awake_info!$H:$H,hero_awake_info!$A:$A,D91,hero_awake_info!$B:$B,"&lt;="&amp;D92)</f>
        <v>0</v>
      </c>
      <c r="H98" s="91" t="str">
        <f>IFERROR(VLOOKUP(F91,skill_info!$A:$J,7,0),"")</f>
        <v/>
      </c>
      <c r="I98" s="91" t="str">
        <f>IFERROR(VLOOKUP(F91,skill_info!$A:$J,8,0),"")</f>
        <v/>
      </c>
      <c r="M98" s="91">
        <f>Test!O98</f>
        <v>5</v>
      </c>
      <c r="N98" s="91">
        <f>IFERROR(VLOOKUP(M98,P96:Q105,2,0),0)+IFERROR(VLOOKUP(M98,T96:U102,2,0),0)+IFERROR(VLOOKUP(M98,$A$2:$D$8,4,0),0)</f>
        <v>0</v>
      </c>
      <c r="O98" s="184">
        <f>IFERROR(VLOOKUP(M98,R95:S99,2,0),0)+IFERROR(VLOOKUP(M98,T104:U110,2,0),0)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0</v>
      </c>
      <c r="R98" s="184">
        <v>5</v>
      </c>
      <c r="S98" s="184">
        <f>_xlfn.MAXIFS(hero_awake_info!$H:$H,hero_awake_info!$A:$A,P91,hero_awake_info!$B:$B,"&lt;="&amp;P92)</f>
        <v>0</v>
      </c>
      <c r="T98" s="91" t="str">
        <f>IFERROR(VLOOKUP(R91,skill_info!$A:$J,7,0),"")</f>
        <v/>
      </c>
      <c r="U98" s="91" t="str">
        <f>IFERROR(VLOOKUP(R91,skill_info!$A:$J,8,0),"")</f>
        <v/>
      </c>
    </row>
    <row r="99" spans="1:21">
      <c r="A99" s="91">
        <f>Test!C99</f>
        <v>6</v>
      </c>
      <c r="B99" s="91">
        <f>IFERROR(VLOOKUP(A99,D96:E105,2,0),0)+IFERROR(VLOOKUP(A99,H96:I102,2,0),0)+IFERROR(VLOOKUP(A99,$A$2:$D$8,4,0),0)</f>
        <v>0</v>
      </c>
      <c r="C99" s="184">
        <f>IFERROR(VLOOKUP(A99,F95:G99,2,0),0)+IFERROR(VLOOKUP(A99,H104:I110,2,0),0)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0</v>
      </c>
      <c r="F99" s="184">
        <v>6</v>
      </c>
      <c r="G99" s="184">
        <f>G98</f>
        <v>0</v>
      </c>
      <c r="H99" s="222" t="s">
        <v>1264</v>
      </c>
      <c r="I99" s="220"/>
      <c r="M99" s="91">
        <f>Test!O99</f>
        <v>6</v>
      </c>
      <c r="N99" s="91">
        <f>IFERROR(VLOOKUP(M99,P96:Q105,2,0),0)+IFERROR(VLOOKUP(M99,T96:U102,2,0),0)+IFERROR(VLOOKUP(M99,$A$2:$D$8,4,0),0)</f>
        <v>0</v>
      </c>
      <c r="O99" s="184">
        <f>IFERROR(VLOOKUP(M99,R95:S99,2,0),0)+IFERROR(VLOOKUP(M99,T104:U110,2,0),0)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0</v>
      </c>
      <c r="R99" s="184">
        <v>6</v>
      </c>
      <c r="S99" s="184">
        <f>S98</f>
        <v>0</v>
      </c>
      <c r="T99" s="222" t="s">
        <v>1264</v>
      </c>
      <c r="U99" s="220"/>
    </row>
    <row r="100" spans="1:21">
      <c r="A100" s="91">
        <f>Test!C100</f>
        <v>4</v>
      </c>
      <c r="B100" s="91">
        <f>IFERROR(VLOOKUP(A100,D96:E105,2,0),0)+IFERROR(VLOOKUP(A100,H96:I102,2,0),0)+IFERROR(VLOOKUP(A100,$A$2:$D$8,4,0),0)</f>
        <v>0</v>
      </c>
      <c r="C100" s="184">
        <f>IFERROR(VLOOKUP(A100,F95:G99,2,0),0)+IFERROR(VLOOKUP(A100,H104:I110,2,0),0)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91" t="str">
        <f>IFERROR(VLOOKUP(F92,skill_info!$A:$J,3,0),"")</f>
        <v/>
      </c>
      <c r="I100" s="91" t="str">
        <f>IFERROR(VLOOKUP(F92,skill_info!$A:$J,4,0),"")</f>
        <v/>
      </c>
      <c r="M100" s="91">
        <f>Test!O100</f>
        <v>4</v>
      </c>
      <c r="N100" s="91">
        <f>IFERROR(VLOOKUP(M100,P96:Q105,2,0),0)+IFERROR(VLOOKUP(M100,T96:U102,2,0),0)+IFERROR(VLOOKUP(M100,$A$2:$D$8,4,0),0)</f>
        <v>0</v>
      </c>
      <c r="O100" s="184">
        <f>IFERROR(VLOOKUP(M100,R95:S99,2,0),0)+IFERROR(VLOOKUP(M100,T104:U110,2,0),0)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91" t="str">
        <f>IFERROR(VLOOKUP(R92,skill_info!$A:$J,3,0),"")</f>
        <v/>
      </c>
      <c r="U100" s="91" t="str">
        <f>IFERROR(VLOOKUP(R92,skill_info!$A:$J,4,0),"")</f>
        <v/>
      </c>
    </row>
    <row r="101" spans="1:21">
      <c r="A101" s="91">
        <f>Test!C101</f>
        <v>18</v>
      </c>
      <c r="B101" s="91">
        <f>IFERROR(VLOOKUP(A101,D96:E105,2,0),0)+IFERROR(VLOOKUP(A101,H96:I102,2,0),0)+IFERROR(VLOOKUP(A101,$A$2:$D$8,4,0),0)</f>
        <v>9800</v>
      </c>
      <c r="C101" s="184">
        <f>IFERROR(VLOOKUP(A101,F95:G99,2,0),0)+IFERROR(VLOOKUP(A101,H104:I110,2,0),0)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91" t="str">
        <f>IFERROR(VLOOKUP(F92,skill_info!$A:$J,5,0),"")</f>
        <v/>
      </c>
      <c r="I101" s="91" t="str">
        <f>IFERROR(VLOOKUP(F92,skill_info!$A:$J,6,0),"")</f>
        <v/>
      </c>
      <c r="M101" s="91">
        <f>Test!O101</f>
        <v>18</v>
      </c>
      <c r="N101" s="91">
        <f>IFERROR(VLOOKUP(M101,P96:Q105,2,0),0)+IFERROR(VLOOKUP(M101,T96:U102,2,0),0)+IFERROR(VLOOKUP(M101,$A$2:$D$8,4,0),0)</f>
        <v>9800</v>
      </c>
      <c r="O101" s="184">
        <f>IFERROR(VLOOKUP(M101,R95:S99,2,0),0)+IFERROR(VLOOKUP(M101,T104:U110,2,0),0)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91" t="str">
        <f>IFERROR(VLOOKUP(R92,skill_info!$A:$J,5,0),"")</f>
        <v/>
      </c>
      <c r="U101" s="91" t="str">
        <f>IFERROR(VLOOKUP(R92,skill_info!$A:$J,6,0),"")</f>
        <v/>
      </c>
    </row>
    <row r="102" spans="1:21">
      <c r="A102" s="91">
        <f>Test!C102</f>
        <v>19</v>
      </c>
      <c r="B102" s="91">
        <f>IFERROR(VLOOKUP(A102,D96:E105,2,0),0)+IFERROR(VLOOKUP(A102,H96:I102,2,0),0)+IFERROR(VLOOKUP(A102,$A$2:$D$8,4,0),0)</f>
        <v>0</v>
      </c>
      <c r="C102" s="184">
        <f>IFERROR(VLOOKUP(A102,F95:G99,2,0),0)+IFERROR(VLOOKUP(A102,H104:I110,2,0),0)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91" t="str">
        <f>IFERROR(VLOOKUP(F92,skill_info!$A:$J,7,0),"")</f>
        <v/>
      </c>
      <c r="I102" s="91" t="str">
        <f>IFERROR(VLOOKUP(F92,skill_info!$A:$J,8,0),"")</f>
        <v/>
      </c>
      <c r="M102" s="91">
        <f>Test!O102</f>
        <v>19</v>
      </c>
      <c r="N102" s="91">
        <f>IFERROR(VLOOKUP(M102,P96:Q105,2,0),0)+IFERROR(VLOOKUP(M102,T96:U102,2,0),0)+IFERROR(VLOOKUP(M102,$A$2:$D$8,4,0),0)</f>
        <v>0</v>
      </c>
      <c r="O102" s="184">
        <f>IFERROR(VLOOKUP(M102,R95:S99,2,0),0)+IFERROR(VLOOKUP(M102,T104:U110,2,0),0)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91" t="str">
        <f>IFERROR(VLOOKUP(R92,skill_info!$A:$J,7,0),"")</f>
        <v/>
      </c>
      <c r="U102" s="91" t="str">
        <f>IFERROR(VLOOKUP(R92,skill_info!$A:$J,8,0),"")</f>
        <v/>
      </c>
    </row>
    <row r="103" spans="1:21">
      <c r="A103" s="91">
        <f>Test!C103</f>
        <v>20</v>
      </c>
      <c r="B103" s="91">
        <f>IFERROR(VLOOKUP(A103,D96:E105,2,0),0)+IFERROR(VLOOKUP(A103,H96:I102,2,0),0)+IFERROR(VLOOKUP(A103,$A$2:$D$8,4,0),0)</f>
        <v>0</v>
      </c>
      <c r="C103" s="184">
        <f>IFERROR(VLOOKUP(A103,F95:G99,2,0),0)+IFERROR(VLOOKUP(A103,H104:I110,2,0),0)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H103" s="217" t="s">
        <v>1263</v>
      </c>
      <c r="I103" s="218"/>
      <c r="M103" s="91">
        <f>Test!O103</f>
        <v>20</v>
      </c>
      <c r="N103" s="91">
        <f>IFERROR(VLOOKUP(M103,P96:Q105,2,0),0)+IFERROR(VLOOKUP(M103,T96:U102,2,0),0)+IFERROR(VLOOKUP(M103,$A$2:$D$8,4,0),0)</f>
        <v>0</v>
      </c>
      <c r="O103" s="184">
        <f>IFERROR(VLOOKUP(M103,R95:S99,2,0),0)+IFERROR(VLOOKUP(M103,T104:U110,2,0),0)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217" t="s">
        <v>1263</v>
      </c>
      <c r="U103" s="218"/>
    </row>
    <row r="104" spans="1:21">
      <c r="A104" s="91">
        <f>Test!C104</f>
        <v>21</v>
      </c>
      <c r="B104" s="91">
        <f>IFERROR(VLOOKUP(A104,D96:E105,2,0),0)+IFERROR(VLOOKUP(A104,H96:I102,2,0),0)+IFERROR(VLOOKUP(A104,$A$2:$D$8,4,0),0)</f>
        <v>0</v>
      </c>
      <c r="C104" s="184">
        <f>IFERROR(VLOOKUP(A104,F95:G99,2,0),0)+IFERROR(VLOOKUP(A104,H104:I110,2,0),0)</f>
        <v>0</v>
      </c>
      <c r="D104" s="92">
        <v>5</v>
      </c>
      <c r="E104" s="92">
        <f>VLOOKUP(3,D96:E105,2,0)</f>
        <v>0</v>
      </c>
      <c r="H104" s="184">
        <f>IF(AND(H96&gt;=9,H96&lt;=16),H96-8,0)</f>
        <v>0</v>
      </c>
      <c r="I104" s="184">
        <f>IF(H104,I96,0)</f>
        <v>0</v>
      </c>
      <c r="M104" s="91">
        <f>Test!O104</f>
        <v>21</v>
      </c>
      <c r="N104" s="91">
        <f>IFERROR(VLOOKUP(M104,P96:Q105,2,0),0)+IFERROR(VLOOKUP(M104,T96:U102,2,0),0)+IFERROR(VLOOKUP(M104,$A$2:$D$8,4,0),0)</f>
        <v>0</v>
      </c>
      <c r="O104" s="184">
        <f>IFERROR(VLOOKUP(M104,R95:S99,2,0),0)+IFERROR(VLOOKUP(M104,T104:U110,2,0),0)</f>
        <v>0</v>
      </c>
      <c r="P104" s="92">
        <v>5</v>
      </c>
      <c r="Q104" s="92">
        <f>VLOOKUP(3,P96:Q105,2,0)</f>
        <v>0</v>
      </c>
      <c r="T104" s="184">
        <f>IF(AND(T96&gt;=9,T96&lt;=16),T96-8,0)</f>
        <v>0</v>
      </c>
      <c r="U104" s="184">
        <f>IF(T104,U96,0)</f>
        <v>0</v>
      </c>
    </row>
    <row r="105" spans="1:21">
      <c r="A105" s="91">
        <f>Test!C105</f>
        <v>22</v>
      </c>
      <c r="B105" s="91">
        <f>IFERROR(VLOOKUP(A105,D96:E105,2,0),0)+IFERROR(VLOOKUP(A105,H96:I102,2,0),0)+IFERROR(VLOOKUP(A105,$A$2:$D$8,4,0),0)</f>
        <v>0</v>
      </c>
      <c r="C105" s="184">
        <f>IFERROR(VLOOKUP(A105,F95:G99,2,0),0)+IFERROR(VLOOKUP(A105,H104:I110,2,0),0)</f>
        <v>0</v>
      </c>
      <c r="D105" s="92">
        <v>6</v>
      </c>
      <c r="E105" s="92">
        <f>E104</f>
        <v>0</v>
      </c>
      <c r="H105" s="184">
        <f>IF(AND(H97&gt;=9,H97&lt;=16),H97-8,0)</f>
        <v>0</v>
      </c>
      <c r="I105" s="184">
        <f>IF(H105,I97,0)</f>
        <v>0</v>
      </c>
      <c r="M105" s="91">
        <f>Test!O105</f>
        <v>22</v>
      </c>
      <c r="N105" s="91">
        <f>IFERROR(VLOOKUP(M105,P96:Q105,2,0),0)+IFERROR(VLOOKUP(M105,T96:U102,2,0),0)+IFERROR(VLOOKUP(M105,$A$2:$D$8,4,0),0)</f>
        <v>0</v>
      </c>
      <c r="O105" s="184">
        <f>IFERROR(VLOOKUP(M105,R95:S99,2,0),0)+IFERROR(VLOOKUP(M105,T104:U110,2,0),0)</f>
        <v>0</v>
      </c>
      <c r="P105" s="92">
        <v>6</v>
      </c>
      <c r="Q105" s="92">
        <f>Q104</f>
        <v>0</v>
      </c>
      <c r="T105" s="184">
        <f>IF(AND(T97&gt;=9,T97&lt;=16),T97-8,0)</f>
        <v>0</v>
      </c>
      <c r="U105" s="184">
        <f>IF(T105,U97,0)</f>
        <v>0</v>
      </c>
    </row>
    <row r="106" spans="1:21">
      <c r="A106" s="91">
        <f>Test!C106</f>
        <v>23</v>
      </c>
      <c r="B106" s="91">
        <f>IFERROR(VLOOKUP(A106,D96:E105,2,0),0)+IFERROR(VLOOKUP(A106,H96:I102,2,0),0)+IFERROR(VLOOKUP(A106,$A$2:$D$8,4,0),0)</f>
        <v>0</v>
      </c>
      <c r="C106" s="184">
        <f>IFERROR(VLOOKUP(A106,F95:G99,2,0),0)+IFERROR(VLOOKUP(A106,H104:I110,2,0),0)</f>
        <v>0</v>
      </c>
      <c r="D106" s="93"/>
      <c r="E106" s="93"/>
      <c r="H106" s="184">
        <f>IF(AND(H98&gt;=9,H98&lt;=16),H98-8,0)</f>
        <v>0</v>
      </c>
      <c r="I106" s="184">
        <f>IF(H106,I98,0)</f>
        <v>0</v>
      </c>
      <c r="M106" s="91">
        <f>Test!O106</f>
        <v>23</v>
      </c>
      <c r="N106" s="91">
        <f>IFERROR(VLOOKUP(M106,P96:Q105,2,0),0)+IFERROR(VLOOKUP(M106,T96:U102,2,0),0)+IFERROR(VLOOKUP(M106,$A$2:$D$8,4,0),0)</f>
        <v>0</v>
      </c>
      <c r="O106" s="184">
        <f>IFERROR(VLOOKUP(M106,R95:S99,2,0),0)+IFERROR(VLOOKUP(M106,T104:U110,2,0),0)</f>
        <v>0</v>
      </c>
      <c r="P106" s="93"/>
      <c r="Q106" s="93"/>
      <c r="T106" s="184">
        <f>IF(AND(T98&gt;=9,T98&lt;=16),T98-8,0)</f>
        <v>0</v>
      </c>
      <c r="U106" s="184">
        <f>IF(T106,U98,0)</f>
        <v>0</v>
      </c>
    </row>
    <row r="107" spans="1:21">
      <c r="A107" s="91">
        <f>Test!C107</f>
        <v>24</v>
      </c>
      <c r="B107" s="91">
        <f>IFERROR(VLOOKUP(A107,D96:E105,2,0),0)+IFERROR(VLOOKUP(A107,H96:I102,2,0),0)+IFERROR(VLOOKUP(A107,$A$2:$D$8,4,0),0)</f>
        <v>0</v>
      </c>
      <c r="C107" s="184">
        <f>IFERROR(VLOOKUP(A107,F95:G99,2,0),0)+IFERROR(VLOOKUP(A107,H104:I110,2,0),0)</f>
        <v>0</v>
      </c>
      <c r="D107" s="93"/>
      <c r="E107" s="93"/>
      <c r="H107" s="217" t="s">
        <v>1265</v>
      </c>
      <c r="I107" s="218"/>
      <c r="M107" s="91">
        <f>Test!O107</f>
        <v>24</v>
      </c>
      <c r="N107" s="91">
        <f>IFERROR(VLOOKUP(M107,P96:Q105,2,0),0)+IFERROR(VLOOKUP(M107,T96:U102,2,0),0)+IFERROR(VLOOKUP(M107,$A$2:$D$8,4,0),0)</f>
        <v>0</v>
      </c>
      <c r="O107" s="184">
        <f>IFERROR(VLOOKUP(M107,R95:S99,2,0),0)+IFERROR(VLOOKUP(M107,T104:U110,2,0),0)</f>
        <v>0</v>
      </c>
      <c r="P107" s="93"/>
      <c r="Q107" s="93"/>
      <c r="T107" s="217" t="s">
        <v>1265</v>
      </c>
      <c r="U107" s="218"/>
    </row>
    <row r="108" spans="1:21">
      <c r="A108" s="91">
        <f>Test!C108</f>
        <v>25</v>
      </c>
      <c r="B108" s="91">
        <f>IFERROR(VLOOKUP(A108,D96:E105,2,0),0)+IFERROR(VLOOKUP(A108,H96:I102,2,0),0)+IFERROR(VLOOKUP(A108,$A$2:$D$8,4,0),0)</f>
        <v>0</v>
      </c>
      <c r="C108" s="184">
        <f>IFERROR(VLOOKUP(A108,F95:G99,2,0),0)+IFERROR(VLOOKUP(A108,H104:I110,2,0),0)</f>
        <v>0</v>
      </c>
      <c r="D108" s="93"/>
      <c r="E108" s="93"/>
      <c r="H108" s="184">
        <f>IF(AND(H100&gt;=9,H100&lt;=16),H100-8,0)</f>
        <v>0</v>
      </c>
      <c r="I108" s="184">
        <f>IF(H108,I100,0)</f>
        <v>0</v>
      </c>
      <c r="M108" s="91">
        <f>Test!O108</f>
        <v>25</v>
      </c>
      <c r="N108" s="91">
        <f>IFERROR(VLOOKUP(M108,P96:Q105,2,0),0)+IFERROR(VLOOKUP(M108,T96:U102,2,0),0)+IFERROR(VLOOKUP(M108,$A$2:$D$8,4,0),0)</f>
        <v>0</v>
      </c>
      <c r="O108" s="184">
        <f>IFERROR(VLOOKUP(M108,R95:S99,2,0),0)+IFERROR(VLOOKUP(M108,T104:U110,2,0),0)</f>
        <v>0</v>
      </c>
      <c r="P108" s="93"/>
      <c r="Q108" s="93"/>
      <c r="T108" s="184">
        <f>IF(AND(T100&gt;=9,T100&lt;=16),T100-8,0)</f>
        <v>0</v>
      </c>
      <c r="U108" s="184">
        <f>IF(T108,U100,0)</f>
        <v>0</v>
      </c>
    </row>
    <row r="109" spans="1:21">
      <c r="A109" s="91">
        <f>Test!C109</f>
        <v>26</v>
      </c>
      <c r="B109" s="91">
        <f>IFERROR(VLOOKUP(A109,D96:E105,2,0),0)+IFERROR(VLOOKUP(A109,H96:I102,2,0),0)+IFERROR(VLOOKUP(A109,$A$2:$D$8,4,0),0)</f>
        <v>0</v>
      </c>
      <c r="C109" s="184">
        <f>IFERROR(VLOOKUP(A109,F95:G99,2,0),0)+IFERROR(VLOOKUP(A109,H104:I110,2,0),0)</f>
        <v>0</v>
      </c>
      <c r="D109" s="93"/>
      <c r="E109" s="93"/>
      <c r="H109" s="184">
        <f>IF(AND(H101&gt;=9,H101&lt;=16),H101-8,0)</f>
        <v>0</v>
      </c>
      <c r="I109" s="184">
        <f>IF(H109,I101,0)</f>
        <v>0</v>
      </c>
      <c r="M109" s="91">
        <f>Test!O109</f>
        <v>26</v>
      </c>
      <c r="N109" s="91">
        <f>IFERROR(VLOOKUP(M109,P96:Q105,2,0),0)+IFERROR(VLOOKUP(M109,T96:U102,2,0),0)+IFERROR(VLOOKUP(M109,$A$2:$D$8,4,0),0)</f>
        <v>0</v>
      </c>
      <c r="O109" s="184">
        <f>IFERROR(VLOOKUP(M109,R95:S99,2,0),0)+IFERROR(VLOOKUP(M109,T104:U110,2,0),0)</f>
        <v>0</v>
      </c>
      <c r="P109" s="93"/>
      <c r="Q109" s="93"/>
      <c r="T109" s="184">
        <f>IF(AND(T101&gt;=9,T101&lt;=16),T101-8,0)</f>
        <v>0</v>
      </c>
      <c r="U109" s="184">
        <f>IF(T109,U101,0)</f>
        <v>0</v>
      </c>
    </row>
    <row r="110" spans="1:21">
      <c r="A110" s="91">
        <f>Test!C110</f>
        <v>27</v>
      </c>
      <c r="B110" s="91">
        <f>IFERROR(VLOOKUP(A110,D96:E105,2,0),0)+IFERROR(VLOOKUP(A110,H96:I102,2,0),0)+IFERROR(VLOOKUP(A110,$A$2:$D$8,4,0),0)</f>
        <v>0</v>
      </c>
      <c r="C110" s="184">
        <f>IFERROR(VLOOKUP(A110,F95:G99,2,0),0)+IFERROR(VLOOKUP(A110,H104:I110,2,0),0)</f>
        <v>0</v>
      </c>
      <c r="D110" s="93"/>
      <c r="E110" s="93"/>
      <c r="H110" s="184">
        <f>IF(AND(H102&gt;=9,H102&lt;=16),H102-8,0)</f>
        <v>0</v>
      </c>
      <c r="I110" s="184">
        <f>IF(H110,I102,0)</f>
        <v>0</v>
      </c>
      <c r="M110" s="91">
        <f>Test!O110</f>
        <v>27</v>
      </c>
      <c r="N110" s="91">
        <f>IFERROR(VLOOKUP(M110,P96:Q105,2,0),0)+IFERROR(VLOOKUP(M110,T96:U102,2,0),0)+IFERROR(VLOOKUP(M110,$A$2:$D$8,4,0),0)</f>
        <v>0</v>
      </c>
      <c r="O110" s="184">
        <f>IFERROR(VLOOKUP(M110,R95:S99,2,0),0)+IFERROR(VLOOKUP(M110,T104:U110,2,0),0)</f>
        <v>0</v>
      </c>
      <c r="P110" s="93"/>
      <c r="Q110" s="93"/>
      <c r="T110" s="184">
        <f>IF(AND(T102&gt;=9,T102&lt;=16),T102-8,0)</f>
        <v>0</v>
      </c>
      <c r="U110" s="184">
        <f>IF(T110,U102,0)</f>
        <v>0</v>
      </c>
    </row>
    <row r="111" spans="1:21">
      <c r="A111" s="91">
        <f>Test!C111</f>
        <v>28</v>
      </c>
      <c r="B111" s="91">
        <f>IFERROR(VLOOKUP(A111,D96:E105,2,0),0)+IFERROR(VLOOKUP(A111,H96:I102,2,0),0)+IFERROR(VLOOKUP(A111,$A$2:$D$8,4,0),0)</f>
        <v>0</v>
      </c>
      <c r="C111" s="184">
        <f>IFERROR(VLOOKUP(A111,F95:G99,2,0),0)+IFERROR(VLOOKUP(A111,H104:I110,2,0),0)</f>
        <v>0</v>
      </c>
      <c r="D111" s="93"/>
      <c r="E111" s="93"/>
      <c r="M111" s="91">
        <f>Test!O111</f>
        <v>28</v>
      </c>
      <c r="N111" s="91">
        <f>IFERROR(VLOOKUP(M111,P96:Q105,2,0),0)+IFERROR(VLOOKUP(M111,T96:U102,2,0),0)+IFERROR(VLOOKUP(M111,$A$2:$D$8,4,0),0)</f>
        <v>0</v>
      </c>
      <c r="O111" s="184">
        <f>IFERROR(VLOOKUP(M111,R95:S99,2,0),0)+IFERROR(VLOOKUP(M111,T104:U110,2,0),0)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IFERROR(VLOOKUP(A112,D96:E105,2,0),0)+IFERROR(VLOOKUP(A112,H96:I102,2,0),0)+IFERROR(VLOOKUP(A112,$A$2:$D$8,4,0),0)</f>
        <v>0</v>
      </c>
      <c r="C112" s="184">
        <f>IFERROR(VLOOKUP(A112,F95:G99,2,0),0)+IFERROR(VLOOKUP(A112,H104:I110,2,0),0)</f>
        <v>0</v>
      </c>
      <c r="D112" s="93"/>
      <c r="E112" s="93"/>
      <c r="M112" s="91">
        <f>Test!O112</f>
        <v>29</v>
      </c>
      <c r="N112" s="91">
        <f>IFERROR(VLOOKUP(M112,P96:Q105,2,0),0)+IFERROR(VLOOKUP(M112,T96:U102,2,0),0)+IFERROR(VLOOKUP(M112,$A$2:$D$8,4,0),0)</f>
        <v>0</v>
      </c>
      <c r="O112" s="184">
        <f>IFERROR(VLOOKUP(M112,R95:S99,2,0),0)+IFERROR(VLOOKUP(M112,T104:U110,2,0),0)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IFERROR(VLOOKUP(A113,D96:E105,2,0),0)+IFERROR(VLOOKUP(A113,H96:I102,2,0),0)+IFERROR(VLOOKUP(A113,$A$2:$D$8,4,0),0)</f>
        <v>0</v>
      </c>
      <c r="C113" s="184">
        <f>IFERROR(VLOOKUP(A113,F95:G99,2,0),0)+IFERROR(VLOOKUP(A113,H104:I110,2,0),0)</f>
        <v>0</v>
      </c>
      <c r="D113" s="93"/>
      <c r="E113" s="93"/>
      <c r="M113" s="91">
        <f>Test!O113</f>
        <v>30</v>
      </c>
      <c r="N113" s="91">
        <f>IFERROR(VLOOKUP(M113,P96:Q105,2,0),0)+IFERROR(VLOOKUP(M113,T96:U102,2,0),0)+IFERROR(VLOOKUP(M113,$A$2:$D$8,4,0),0)</f>
        <v>0</v>
      </c>
      <c r="O113" s="184">
        <f>IFERROR(VLOOKUP(M113,R95:S99,2,0),0)+IFERROR(VLOOKUP(M113,T104:U110,2,0),0)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IFERROR(VLOOKUP(A114,D96:E105,2,0),0)+IFERROR(VLOOKUP(A114,H96:I102,2,0),0)+IFERROR(VLOOKUP(A114,$A$2:$D$8,4,0),0)</f>
        <v>0</v>
      </c>
      <c r="C114" s="184">
        <f>IFERROR(VLOOKUP(A114,F95:G99,2,0),0)+IFERROR(VLOOKUP(A114,H104:I110,2,0),0)</f>
        <v>0</v>
      </c>
      <c r="D114" s="93"/>
      <c r="E114" s="93"/>
      <c r="M114" s="91">
        <f>Test!O114</f>
        <v>31</v>
      </c>
      <c r="N114" s="91">
        <f>IFERROR(VLOOKUP(M114,P96:Q105,2,0),0)+IFERROR(VLOOKUP(M114,T96:U102,2,0),0)+IFERROR(VLOOKUP(M114,$A$2:$D$8,4,0),0)</f>
        <v>0</v>
      </c>
      <c r="O114" s="184">
        <f>IFERROR(VLOOKUP(M114,R95:S99,2,0),0)+IFERROR(VLOOKUP(M114,T104:U110,2,0),0)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IFERROR(VLOOKUP(A115,D96:E105,2,0),0)+IFERROR(VLOOKUP(A115,H96:I102,2,0),0)+IFERROR(VLOOKUP(A115,$A$2:$D$8,4,0),0)</f>
        <v>0</v>
      </c>
      <c r="C115" s="184">
        <f>IFERROR(VLOOKUP(A115,F95:G99,2,0),0)+IFERROR(VLOOKUP(A115,H104:I110,2,0),0)</f>
        <v>0</v>
      </c>
      <c r="D115" s="93"/>
      <c r="E115" s="93"/>
      <c r="M115" s="91">
        <f>Test!O115</f>
        <v>32</v>
      </c>
      <c r="N115" s="91">
        <f>IFERROR(VLOOKUP(M115,P96:Q105,2,0),0)+IFERROR(VLOOKUP(M115,T96:U102,2,0),0)+IFERROR(VLOOKUP(M115,$A$2:$D$8,4,0),0)</f>
        <v>0</v>
      </c>
      <c r="O115" s="184">
        <f>IFERROR(VLOOKUP(M115,R95:S99,2,0),0)+IFERROR(VLOOKUP(M115,T104:U110,2,0),0)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IFERROR(VLOOKUP(A116,D96:E105,2,0),0)+IFERROR(VLOOKUP(A116,H96:I102,2,0),0)+IFERROR(VLOOKUP(A116,$A$2:$D$8,4,0),0)</f>
        <v>0</v>
      </c>
      <c r="C116" s="184">
        <f>IFERROR(VLOOKUP(A116,F95:G99,2,0),0)+IFERROR(VLOOKUP(A116,H104:I110,2,0),0)</f>
        <v>0</v>
      </c>
      <c r="D116" s="93"/>
      <c r="E116" s="93"/>
      <c r="M116" s="91">
        <f>Test!O116</f>
        <v>33</v>
      </c>
      <c r="N116" s="91">
        <f>IFERROR(VLOOKUP(M116,P96:Q105,2,0),0)+IFERROR(VLOOKUP(M116,T96:U102,2,0),0)+IFERROR(VLOOKUP(M116,$A$2:$D$8,4,0),0)</f>
        <v>0</v>
      </c>
      <c r="O116" s="184">
        <f>IFERROR(VLOOKUP(M116,R95:S99,2,0),0)+IFERROR(VLOOKUP(M116,T104:U110,2,0),0)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IFERROR(VLOOKUP(A117,D96:E105,2,0),0)+IFERROR(VLOOKUP(A117,H96:I102,2,0),0)+IFERROR(VLOOKUP(A117,$A$2:$D$8,4,0),0)</f>
        <v>15000</v>
      </c>
      <c r="C117" s="184">
        <f>IFERROR(VLOOKUP(A117,F95:G99,2,0),0)+IFERROR(VLOOKUP(A117,H104:I110,2,0),0)</f>
        <v>0</v>
      </c>
      <c r="D117" s="93"/>
      <c r="E117" s="93"/>
      <c r="M117" s="91">
        <f>Test!O117</f>
        <v>34</v>
      </c>
      <c r="N117" s="91">
        <f>IFERROR(VLOOKUP(M117,P96:Q105,2,0),0)+IFERROR(VLOOKUP(M117,T96:U102,2,0),0)+IFERROR(VLOOKUP(M117,$A$2:$D$8,4,0),0)</f>
        <v>15000</v>
      </c>
      <c r="O117" s="184">
        <f>IFERROR(VLOOKUP(M117,R95:S99,2,0),0)+IFERROR(VLOOKUP(M117,T104:U110,2,0),0)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IFERROR(VLOOKUP(A118,D96:E105,2,0),0)+IFERROR(VLOOKUP(A118,H96:I102,2,0),0)+IFERROR(VLOOKUP(A118,$A$2:$D$8,4,0),0)</f>
        <v>0</v>
      </c>
      <c r="C118" s="184">
        <f>IFERROR(VLOOKUP(A118,F95:G99,2,0),0)+IFERROR(VLOOKUP(A118,H104:I110,2,0),0)</f>
        <v>0</v>
      </c>
      <c r="D118" s="93"/>
      <c r="E118" s="93"/>
      <c r="M118" s="91">
        <f>Test!O118</f>
        <v>35</v>
      </c>
      <c r="N118" s="91">
        <f>IFERROR(VLOOKUP(M118,P96:Q105,2,0),0)+IFERROR(VLOOKUP(M118,T96:U102,2,0),0)+IFERROR(VLOOKUP(M118,$A$2:$D$8,4,0),0)</f>
        <v>0</v>
      </c>
      <c r="O118" s="184">
        <f>IFERROR(VLOOKUP(M118,R95:S99,2,0),0)+IFERROR(VLOOKUP(M118,T104:U110,2,0),0)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IFERROR(VLOOKUP(A119,D96:E105,2,0),0)+IFERROR(VLOOKUP(A119,H96:I102,2,0),0)+IFERROR(VLOOKUP(A119,$A$2:$D$8,4,0),0)</f>
        <v>0</v>
      </c>
      <c r="C119" s="184">
        <f>IFERROR(VLOOKUP(A119,F95:G99,2,0),0)+IFERROR(VLOOKUP(A119,H104:I110,2,0),0)</f>
        <v>0</v>
      </c>
      <c r="D119" s="93"/>
      <c r="E119" s="93"/>
      <c r="M119" s="91">
        <f>Test!O119</f>
        <v>36</v>
      </c>
      <c r="N119" s="91">
        <f>IFERROR(VLOOKUP(M119,P96:Q105,2,0),0)+IFERROR(VLOOKUP(M119,T96:U102,2,0),0)+IFERROR(VLOOKUP(M119,$A$2:$D$8,4,0),0)</f>
        <v>0</v>
      </c>
      <c r="O119" s="184">
        <f>IFERROR(VLOOKUP(M119,R95:S99,2,0),0)+IFERROR(VLOOKUP(M119,T104:U110,2,0),0)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IFERROR(VLOOKUP(A120,D96:E105,2,0),0)+IFERROR(VLOOKUP(A120,H96:I102,2,0),0)+IFERROR(VLOOKUP(A120,$A$2:$D$8,4,0),0)</f>
        <v>0</v>
      </c>
      <c r="C120" s="184">
        <f>IFERROR(VLOOKUP(A120,F95:G99,2,0),0)+IFERROR(VLOOKUP(A120,H104:I110,2,0),0)</f>
        <v>0</v>
      </c>
      <c r="D120" s="93"/>
      <c r="E120" s="93"/>
      <c r="M120" s="91">
        <f>Test!O120</f>
        <v>37</v>
      </c>
      <c r="N120" s="91">
        <f>IFERROR(VLOOKUP(M120,P96:Q105,2,0),0)+IFERROR(VLOOKUP(M120,T96:U102,2,0),0)+IFERROR(VLOOKUP(M120,$A$2:$D$8,4,0),0)</f>
        <v>0</v>
      </c>
      <c r="O120" s="184">
        <f>IFERROR(VLOOKUP(M120,R95:S99,2,0),0)+IFERROR(VLOOKUP(M120,T104:U110,2,0),0)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IFERROR(VLOOKUP(A121,D96:E105,2,0),0)+IFERROR(VLOOKUP(A121,H96:I102,2,0),0)+IFERROR(VLOOKUP(A121,$A$2:$D$8,4,0),0)</f>
        <v>0</v>
      </c>
      <c r="C121" s="184">
        <f>IFERROR(VLOOKUP(A121,F95:G99,2,0),0)+IFERROR(VLOOKUP(A121,H104:I110,2,0),0)</f>
        <v>0</v>
      </c>
      <c r="D121" s="93"/>
      <c r="E121" s="93"/>
      <c r="M121" s="91">
        <f>Test!O121</f>
        <v>38</v>
      </c>
      <c r="N121" s="91">
        <f>IFERROR(VLOOKUP(M121,P96:Q105,2,0),0)+IFERROR(VLOOKUP(M121,T96:U102,2,0),0)+IFERROR(VLOOKUP(M121,$A$2:$D$8,4,0),0)</f>
        <v>0</v>
      </c>
      <c r="O121" s="184">
        <f>IFERROR(VLOOKUP(M121,R95:S99,2,0),0)+IFERROR(VLOOKUP(M121,T104:U110,2,0),0)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IFERROR(VLOOKUP(A122,D96:E105,2,0),0)+IFERROR(VLOOKUP(A122,H96:I102,2,0),0)+IFERROR(VLOOKUP(A122,$A$2:$D$8,4,0),0)</f>
        <v>0</v>
      </c>
      <c r="C122" s="184">
        <f>IFERROR(VLOOKUP(A122,F95:G99,2,0),0)+IFERROR(VLOOKUP(A122,H104:I110,2,0),0)</f>
        <v>0</v>
      </c>
      <c r="D122" s="93"/>
      <c r="E122" s="93"/>
      <c r="M122" s="91">
        <f>Test!O122</f>
        <v>39</v>
      </c>
      <c r="N122" s="91">
        <f>IFERROR(VLOOKUP(M122,P96:Q105,2,0),0)+IFERROR(VLOOKUP(M122,T96:U102,2,0),0)+IFERROR(VLOOKUP(M122,$A$2:$D$8,4,0),0)</f>
        <v>0</v>
      </c>
      <c r="O122" s="184">
        <f>IFERROR(VLOOKUP(M122,R95:S99,2,0),0)+IFERROR(VLOOKUP(M122,T104:U110,2,0),0)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IFERROR(VLOOKUP(A123,D96:E105,2,0),0)+IFERROR(VLOOKUP(A123,H96:I102,2,0),0)+IFERROR(VLOOKUP(A123,$A$2:$D$8,4,0),0)</f>
        <v>0</v>
      </c>
      <c r="C123" s="184">
        <f>IFERROR(VLOOKUP(A123,F95:G99,2,0),0)+IFERROR(VLOOKUP(A123,H104:I110,2,0),0)</f>
        <v>0</v>
      </c>
      <c r="D123" s="93"/>
      <c r="E123" s="93"/>
      <c r="M123" s="91">
        <f>Test!O123</f>
        <v>0</v>
      </c>
      <c r="N123" s="91">
        <f>IFERROR(VLOOKUP(M123,P96:Q105,2,0),0)+IFERROR(VLOOKUP(M123,T96:U102,2,0),0)+IFERROR(VLOOKUP(M123,$A$2:$D$8,4,0),0)</f>
        <v>0</v>
      </c>
      <c r="O123" s="184">
        <f>IFERROR(VLOOKUP(M123,R95:S99,2,0),0)+IFERROR(VLOOKUP(M123,T104:U110,2,0),0)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IFERROR(VLOOKUP(A124,D96:E105,2,0),0)+IFERROR(VLOOKUP(A124,H96:I102,2,0),0)+IFERROR(VLOOKUP(A124,$A$2:$D$8,4,0),0)</f>
        <v>0</v>
      </c>
      <c r="C124" s="184">
        <f>IFERROR(VLOOKUP(A124,F95:G99,2,0),0)+IFERROR(VLOOKUP(A124,H104:I110,2,0),0)</f>
        <v>0</v>
      </c>
      <c r="D124" s="93"/>
      <c r="E124" s="93"/>
      <c r="M124" s="91">
        <f>Test!O124</f>
        <v>0</v>
      </c>
      <c r="N124" s="91">
        <f>IFERROR(VLOOKUP(M124,P96:Q105,2,0),0)+IFERROR(VLOOKUP(M124,T96:U102,2,0),0)+IFERROR(VLOOKUP(M124,$A$2:$D$8,4,0),0)</f>
        <v>0</v>
      </c>
      <c r="O124" s="184">
        <f>IFERROR(VLOOKUP(M124,R95:S99,2,0),0)+IFERROR(VLOOKUP(M124,T104:U110,2,0),0)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IFERROR(VLOOKUP(A125,D96:E105,2,0),0)+IFERROR(VLOOKUP(A125,H96:I102,2,0),0)+IFERROR(VLOOKUP(A125,$A$2:$D$8,4,0),0)</f>
        <v>0</v>
      </c>
      <c r="C125" s="184">
        <f>IFERROR(VLOOKUP(A125,F95:G99,2,0),0)+IFERROR(VLOOKUP(A125,H104:I110,2,0),0)</f>
        <v>0</v>
      </c>
      <c r="D125" s="93"/>
      <c r="E125" s="93"/>
      <c r="M125" s="91">
        <f>Test!O125</f>
        <v>0</v>
      </c>
      <c r="N125" s="91">
        <f>IFERROR(VLOOKUP(M125,P96:Q105,2,0),0)+IFERROR(VLOOKUP(M125,T96:U102,2,0),0)+IFERROR(VLOOKUP(M125,$A$2:$D$8,4,0),0)</f>
        <v>0</v>
      </c>
      <c r="O125" s="184">
        <f>IFERROR(VLOOKUP(M125,R95:S99,2,0),0)+IFERROR(VLOOKUP(M125,T104:U110,2,0),0)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41981</v>
      </c>
      <c r="C131" t="s">
        <v>47</v>
      </c>
      <c r="D131">
        <f>MOD(ROUNDDOWN(B131/1000,0),10)</f>
        <v>1</v>
      </c>
      <c r="E131" s="207" t="s">
        <v>1260</v>
      </c>
      <c r="F131">
        <f>Test!E133</f>
        <v>4198131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207" t="s">
        <v>1260</v>
      </c>
      <c r="R131">
        <f>Test!Q133</f>
        <v>5400433</v>
      </c>
      <c r="Y131" t="s">
        <v>11</v>
      </c>
      <c r="Z131">
        <f>IF(Test!Z132&gt;0,Test!Z132,$C$2)</f>
        <v>52997</v>
      </c>
      <c r="AA131" t="s">
        <v>47</v>
      </c>
      <c r="AB131">
        <f>MOD(ROUNDDOWN(Z131/1000,0),10)</f>
        <v>2</v>
      </c>
      <c r="AC131" s="207" t="s">
        <v>1260</v>
      </c>
      <c r="AD131" t="str">
        <f>Test!AC133</f>
        <v/>
      </c>
    </row>
    <row r="132" spans="1:33">
      <c r="A132" t="s">
        <v>48</v>
      </c>
      <c r="B132">
        <f>IF(Test!C132&gt;0,Test!C132,$C$3)</f>
        <v>100</v>
      </c>
      <c r="C132" t="s">
        <v>49</v>
      </c>
      <c r="D132">
        <f>ROUND(B133-9,0)</f>
        <v>-3</v>
      </c>
      <c r="E132" s="207" t="s">
        <v>1261</v>
      </c>
      <c r="F132" t="str">
        <f>Test!F133</f>
        <v/>
      </c>
      <c r="M132" t="s">
        <v>48</v>
      </c>
      <c r="N132">
        <f>IF(Test!O132&gt;0,Test!O132,$C$3)</f>
        <v>100</v>
      </c>
      <c r="O132" t="s">
        <v>49</v>
      </c>
      <c r="P132">
        <f>ROUND(N133-9,0)</f>
        <v>5</v>
      </c>
      <c r="Q132" s="207" t="s">
        <v>1261</v>
      </c>
      <c r="R132">
        <f>Test!R133</f>
        <v>5400443</v>
      </c>
      <c r="Y132" t="s">
        <v>48</v>
      </c>
      <c r="Z132">
        <f>IF(Test!AA132&gt;0,Test!AA132,$C$3)</f>
        <v>100</v>
      </c>
      <c r="AA132" t="s">
        <v>49</v>
      </c>
      <c r="AB132">
        <f>ROUND(Z133-9,0)</f>
        <v>-6</v>
      </c>
      <c r="AC132" s="207" t="s">
        <v>1261</v>
      </c>
      <c r="AD132" t="str">
        <f>Test!AD133</f>
        <v/>
      </c>
    </row>
    <row r="133" spans="1:33">
      <c r="A133" t="s">
        <v>50</v>
      </c>
      <c r="B133">
        <f>IF(Test!E132&gt;1,Test!E132,#REF!)</f>
        <v>6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3</v>
      </c>
    </row>
    <row r="134" spans="1:33">
      <c r="A134" t="s">
        <v>51</v>
      </c>
      <c r="B134">
        <f>属性计算!B134</f>
        <v>4198100</v>
      </c>
      <c r="M134" t="s">
        <v>51</v>
      </c>
      <c r="N134">
        <f>属性计算!N134</f>
        <v>5400420</v>
      </c>
      <c r="Y134" t="s">
        <v>51</v>
      </c>
      <c r="Z134">
        <f>属性计算!Z134</f>
        <v>5299700</v>
      </c>
    </row>
    <row r="135" spans="1:33">
      <c r="A135" s="91" t="s">
        <v>68</v>
      </c>
      <c r="B135" s="91" t="s">
        <v>69</v>
      </c>
      <c r="C135" s="184" t="s">
        <v>70</v>
      </c>
      <c r="D135" s="219" t="s">
        <v>7</v>
      </c>
      <c r="E135" s="220"/>
      <c r="F135" s="221" t="s">
        <v>71</v>
      </c>
      <c r="G135" s="218"/>
      <c r="H135" s="222" t="s">
        <v>1262</v>
      </c>
      <c r="I135" s="220"/>
      <c r="M135" s="91" t="s">
        <v>68</v>
      </c>
      <c r="N135" s="91" t="s">
        <v>69</v>
      </c>
      <c r="O135" s="184" t="s">
        <v>70</v>
      </c>
      <c r="P135" s="219" t="s">
        <v>7</v>
      </c>
      <c r="Q135" s="220"/>
      <c r="R135" s="221" t="s">
        <v>71</v>
      </c>
      <c r="S135" s="218"/>
      <c r="T135" s="222" t="s">
        <v>1262</v>
      </c>
      <c r="U135" s="220"/>
      <c r="Y135" s="91" t="s">
        <v>68</v>
      </c>
      <c r="Z135" s="91" t="s">
        <v>69</v>
      </c>
      <c r="AA135" s="184" t="s">
        <v>70</v>
      </c>
      <c r="AB135" s="219" t="s">
        <v>7</v>
      </c>
      <c r="AC135" s="220"/>
      <c r="AD135" s="221" t="s">
        <v>71</v>
      </c>
      <c r="AE135" s="218"/>
      <c r="AF135" s="222" t="s">
        <v>1262</v>
      </c>
      <c r="AG135" s="220"/>
    </row>
    <row r="136" spans="1:33">
      <c r="A136" s="91">
        <f>Test!C136</f>
        <v>1</v>
      </c>
      <c r="B136" s="91">
        <f>IFERROR(VLOOKUP(A136,D136:E145,2,0),0)+IFERROR(VLOOKUP(A136,H136:I142,2,0),0)+IFERROR(VLOOKUP(A136,$A$2:$D$8,4,0),0)</f>
        <v>0</v>
      </c>
      <c r="C136" s="184">
        <f>IFERROR(VLOOKUP(A136,F135:G139,2,0),0)+IFERROR(VLOOKUP(A136,H144:I150,2,0),0)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0</v>
      </c>
      <c r="F136" s="184">
        <v>1</v>
      </c>
      <c r="G136" s="184">
        <f>_xlfn.MAXIFS(hero_awake_info!$F:$F,hero_awake_info!$A:$A,D131,hero_awake_info!$B:$B,"&lt;="&amp;D132)</f>
        <v>0</v>
      </c>
      <c r="H136" s="91">
        <f>IFERROR(VLOOKUP(F131,skill_info!$A:$J,3,0),"")</f>
        <v>0</v>
      </c>
      <c r="I136" s="91">
        <f>IFERROR(VLOOKUP(F131,skill_info!$A:$J,4,0),"")</f>
        <v>0</v>
      </c>
      <c r="M136" s="91">
        <f>Test!O136</f>
        <v>1</v>
      </c>
      <c r="N136" s="91">
        <f>IFERROR(VLOOKUP(M136,P136:Q145,2,0),0)+IFERROR(VLOOKUP(M136,T136:U142,2,0),0)+IFERROR(VLOOKUP(M136,$A$2:$D$8,4,0),0)</f>
        <v>12120</v>
      </c>
      <c r="O136" s="184">
        <f>IFERROR(VLOOKUP(M136,R135:S139,2,0),0)+IFERROR(VLOOKUP(M136,T144:U150,2,0),0)</f>
        <v>4500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12120</v>
      </c>
      <c r="R136" s="184">
        <v>1</v>
      </c>
      <c r="S136" s="184">
        <f>_xlfn.MAXIFS(hero_awake_info!$F:$F,hero_awake_info!$A:$A,P131,hero_awake_info!$B:$B,"&lt;="&amp;P132)</f>
        <v>4500</v>
      </c>
      <c r="T136" s="91">
        <f>IFERROR(VLOOKUP(R131,skill_info!$A:$J,3,0),"")</f>
        <v>0</v>
      </c>
      <c r="U136" s="91">
        <f>IFERROR(VLOOKUP(R131,skill_info!$A:$J,4,0),"")</f>
        <v>0</v>
      </c>
      <c r="Y136" s="91">
        <f>Test!AA136</f>
        <v>1</v>
      </c>
      <c r="Z136" s="91">
        <f>IFERROR(VLOOKUP(Y136,AB136:AC145,2,0),0)+IFERROR(VLOOKUP(Y136,AF136:AG142,2,0),0)+IFERROR(VLOOKUP(Y136,$A$2:$D$8,4,0),0)</f>
        <v>0</v>
      </c>
      <c r="AA136" s="184">
        <f>IFERROR(VLOOKUP(Y136,AD135:AE139,2,0),0)+IFERROR(VLOOKUP(Y136,AF144:AG150,2,0),0)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IFERROR(VLOOKUP(A137,D136:E145,2,0),0)+IFERROR(VLOOKUP(A137,H136:I142,2,0),0)+IFERROR(VLOOKUP(A137,$A$2:$D$8,4,0),0)</f>
        <v>0</v>
      </c>
      <c r="C137" s="184">
        <f>IFERROR(VLOOKUP(A137,F135:G139,2,0),0)+IFERROR(VLOOKUP(A137,H144:I150,2,0),0)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0</v>
      </c>
      <c r="F137" s="184">
        <v>2</v>
      </c>
      <c r="G137" s="184">
        <f>_xlfn.MAXIFS(hero_awake_info!$D:$D,hero_awake_info!$A:$A,D131,hero_awake_info!$B:$B,"&lt;="&amp;D132)</f>
        <v>0</v>
      </c>
      <c r="H137" s="91">
        <f>IFERROR(VLOOKUP(F131,skill_info!$A:$J,5,0),"")</f>
        <v>0</v>
      </c>
      <c r="I137" s="91">
        <f>IFERROR(VLOOKUP(F131,skill_info!$A:$J,6,0),"")</f>
        <v>0</v>
      </c>
      <c r="M137" s="91">
        <f>Test!O137</f>
        <v>2</v>
      </c>
      <c r="N137" s="91">
        <f>IFERROR(VLOOKUP(M137,P136:Q145,2,0),0)+IFERROR(VLOOKUP(M137,T136:U142,2,0),0)+IFERROR(VLOOKUP(M137,$A$2:$D$8,4,0),0)</f>
        <v>168150</v>
      </c>
      <c r="O137" s="184">
        <f>IFERROR(VLOOKUP(M137,R135:S139,2,0),0)+IFERROR(VLOOKUP(M137,T144:U150,2,0),0)</f>
        <v>7500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168150</v>
      </c>
      <c r="R137" s="184">
        <v>2</v>
      </c>
      <c r="S137" s="184">
        <f>_xlfn.MAXIFS(hero_awake_info!$D:$D,hero_awake_info!$A:$A,P131,hero_awake_info!$B:$B,"&lt;="&amp;P132)</f>
        <v>7500</v>
      </c>
      <c r="T137" s="91">
        <f>IFERROR(VLOOKUP(R131,skill_info!$A:$J,5,0),"")</f>
        <v>0</v>
      </c>
      <c r="U137" s="91">
        <f>IFERROR(VLOOKUP(R131,skill_info!$A:$J,6,0),"")</f>
        <v>0</v>
      </c>
      <c r="Y137" s="91">
        <f>Test!AA137</f>
        <v>2</v>
      </c>
      <c r="Z137" s="91">
        <f>IFERROR(VLOOKUP(Y137,AB136:AC145,2,0),0)+IFERROR(VLOOKUP(Y137,AF136:AG142,2,0),0)+IFERROR(VLOOKUP(Y137,$A$2:$D$8,4,0),0)</f>
        <v>0</v>
      </c>
      <c r="AA137" s="184">
        <f>IFERROR(VLOOKUP(Y137,AD135:AE139,2,0),0)+IFERROR(VLOOKUP(Y137,AF144:AG150,2,0),0)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IFERROR(VLOOKUP(A138,D136:E145,2,0),0)+IFERROR(VLOOKUP(A138,H136:I142,2,0),0)+IFERROR(VLOOKUP(A138,$A$2:$D$8,4,0),0)</f>
        <v>0</v>
      </c>
      <c r="C138" s="184">
        <f>IFERROR(VLOOKUP(A138,F135:G139,2,0),0)+IFERROR(VLOOKUP(A138,H144:I150,2,0),0)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0</v>
      </c>
      <c r="F138" s="184">
        <v>5</v>
      </c>
      <c r="G138" s="184">
        <f>_xlfn.MAXIFS(hero_awake_info!$H:$H,hero_awake_info!$A:$A,D131,hero_awake_info!$B:$B,"&lt;="&amp;D132)</f>
        <v>0</v>
      </c>
      <c r="H138" s="91">
        <f>IFERROR(VLOOKUP(F131,skill_info!$A:$J,7,0),"")</f>
        <v>0</v>
      </c>
      <c r="I138" s="91">
        <f>IFERROR(VLOOKUP(F131,skill_info!$A:$J,8,0),"")</f>
        <v>0</v>
      </c>
      <c r="M138" s="91">
        <f>Test!O138</f>
        <v>5</v>
      </c>
      <c r="N138" s="91">
        <f>IFERROR(VLOOKUP(M138,P136:Q145,2,0),0)+IFERROR(VLOOKUP(M138,T136:U142,2,0),0)+IFERROR(VLOOKUP(M138,$A$2:$D$8,4,0),0)</f>
        <v>6060</v>
      </c>
      <c r="O138" s="184">
        <f>IFERROR(VLOOKUP(M138,R135:S139,2,0),0)+IFERROR(VLOOKUP(M138,T144:U150,2,0),0)</f>
        <v>6000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6060</v>
      </c>
      <c r="R138" s="184">
        <v>5</v>
      </c>
      <c r="S138" s="184">
        <f>_xlfn.MAXIFS(hero_awake_info!$H:$H,hero_awake_info!$A:$A,P131,hero_awake_info!$B:$B,"&lt;="&amp;P132)</f>
        <v>6000</v>
      </c>
      <c r="T138" s="91">
        <f>IFERROR(VLOOKUP(R131,skill_info!$A:$J,7,0),"")</f>
        <v>0</v>
      </c>
      <c r="U138" s="91">
        <f>IFERROR(VLOOKUP(R131,skill_info!$A:$J,8,0),"")</f>
        <v>0</v>
      </c>
      <c r="Y138" s="91">
        <f>Test!AA138</f>
        <v>5</v>
      </c>
      <c r="Z138" s="91">
        <f>IFERROR(VLOOKUP(Y138,AB136:AC145,2,0),0)+IFERROR(VLOOKUP(Y138,AF136:AG142,2,0),0)+IFERROR(VLOOKUP(Y138,$A$2:$D$8,4,0),0)</f>
        <v>0</v>
      </c>
      <c r="AA138" s="184">
        <f>IFERROR(VLOOKUP(Y138,AD135:AE139,2,0),0)+IFERROR(VLOOKUP(Y138,AF144:AG150,2,0),0)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0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IFERROR(VLOOKUP(A139,D136:E145,2,0),0)+IFERROR(VLOOKUP(A139,H136:I142,2,0),0)+IFERROR(VLOOKUP(A139,$A$2:$D$8,4,0),0)</f>
        <v>0</v>
      </c>
      <c r="C139" s="184">
        <f>IFERROR(VLOOKUP(A139,F135:G139,2,0),0)+IFERROR(VLOOKUP(A139,H144:I150,2,0),0)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0</v>
      </c>
      <c r="F139" s="184">
        <v>6</v>
      </c>
      <c r="G139" s="184">
        <f>G138</f>
        <v>0</v>
      </c>
      <c r="H139" s="222" t="s">
        <v>1264</v>
      </c>
      <c r="I139" s="220"/>
      <c r="M139" s="91">
        <f>Test!O139</f>
        <v>6</v>
      </c>
      <c r="N139" s="91">
        <f>IFERROR(VLOOKUP(M139,P136:Q145,2,0),0)+IFERROR(VLOOKUP(M139,T136:U142,2,0),0)+IFERROR(VLOOKUP(M139,$A$2:$D$8,4,0),0)</f>
        <v>6060</v>
      </c>
      <c r="O139" s="184">
        <f>IFERROR(VLOOKUP(M139,R135:S139,2,0),0)+IFERROR(VLOOKUP(M139,T144:U150,2,0),0)</f>
        <v>6000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140</v>
      </c>
      <c r="R139" s="184">
        <v>6</v>
      </c>
      <c r="S139" s="184">
        <f>S138</f>
        <v>6000</v>
      </c>
      <c r="T139" s="222" t="s">
        <v>1264</v>
      </c>
      <c r="U139" s="220"/>
      <c r="Y139" s="91">
        <f>Test!AA139</f>
        <v>6</v>
      </c>
      <c r="Z139" s="91">
        <f>IFERROR(VLOOKUP(Y139,AB136:AC145,2,0),0)+IFERROR(VLOOKUP(Y139,AF136:AG142,2,0),0)+IFERROR(VLOOKUP(Y139,$A$2:$D$8,4,0),0)</f>
        <v>0</v>
      </c>
      <c r="AA139" s="184">
        <f>IFERROR(VLOOKUP(Y139,AD135:AE139,2,0),0)+IFERROR(VLOOKUP(Y139,AF144:AG150,2,0),0)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0</v>
      </c>
      <c r="AD139" s="184">
        <v>6</v>
      </c>
      <c r="AE139" s="184">
        <f>AE138</f>
        <v>0</v>
      </c>
      <c r="AF139" s="222" t="s">
        <v>1264</v>
      </c>
      <c r="AG139" s="220"/>
    </row>
    <row r="140" spans="1:33">
      <c r="A140" s="91">
        <f>Test!C140</f>
        <v>4</v>
      </c>
      <c r="B140" s="91">
        <f>IFERROR(VLOOKUP(A140,D136:E145,2,0),0)+IFERROR(VLOOKUP(A140,H136:I142,2,0),0)+IFERROR(VLOOKUP(A140,$A$2:$D$8,4,0),0)</f>
        <v>0</v>
      </c>
      <c r="C140" s="184">
        <f>IFERROR(VLOOKUP(A140,F135:G139,2,0),0)+IFERROR(VLOOKUP(A140,H144:I150,2,0),0)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91" t="str">
        <f>IFERROR(VLOOKUP(F132,skill_info!$A:$J,3,0),"")</f>
        <v/>
      </c>
      <c r="I140" s="91" t="str">
        <f>IFERROR(VLOOKUP(F132,skill_info!$A:$J,4,0),"")</f>
        <v/>
      </c>
      <c r="M140" s="91">
        <f>Test!O140</f>
        <v>4</v>
      </c>
      <c r="N140" s="91">
        <f>IFERROR(VLOOKUP(M140,P136:Q145,2,0),0)+IFERROR(VLOOKUP(M140,T136:U142,2,0),0)+IFERROR(VLOOKUP(M140,$A$2:$D$8,4,0),0)</f>
        <v>140</v>
      </c>
      <c r="O140" s="184">
        <f>IFERROR(VLOOKUP(M140,R135:S139,2,0),0)+IFERROR(VLOOKUP(M140,T144:U150,2,0),0)</f>
        <v>500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1500</v>
      </c>
      <c r="T140" s="91">
        <f>IFERROR(VLOOKUP(R132,skill_info!$A:$J,3,0),"")</f>
        <v>31</v>
      </c>
      <c r="U140" s="91">
        <f>IFERROR(VLOOKUP(R132,skill_info!$A:$J,4,0),"")</f>
        <v>1000</v>
      </c>
      <c r="Y140" s="91">
        <f>Test!AA140</f>
        <v>4</v>
      </c>
      <c r="Z140" s="91">
        <f>IFERROR(VLOOKUP(Y140,AB136:AC145,2,0),0)+IFERROR(VLOOKUP(Y140,AF136:AG142,2,0),0)+IFERROR(VLOOKUP(Y140,$A$2:$D$8,4,0),0)</f>
        <v>0</v>
      </c>
      <c r="AA140" s="184">
        <f>IFERROR(VLOOKUP(Y140,AD135:AE139,2,0),0)+IFERROR(VLOOKUP(Y140,AF144:AG150,2,0),0)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91" t="str">
        <f>IFERROR(VLOOKUP(AD132,skill_info!$A:$J,3,0),"")</f>
        <v/>
      </c>
      <c r="AG140" s="91" t="str">
        <f>IFERROR(VLOOKUP(AD132,skill_info!$A:$J,4,0),"")</f>
        <v/>
      </c>
    </row>
    <row r="141" spans="1:33">
      <c r="A141" s="91">
        <f>Test!C141</f>
        <v>18</v>
      </c>
      <c r="B141" s="91">
        <f>IFERROR(VLOOKUP(A141,D136:E145,2,0),0)+IFERROR(VLOOKUP(A141,H136:I142,2,0),0)+IFERROR(VLOOKUP(A141,$A$2:$D$8,4,0),0)</f>
        <v>9800</v>
      </c>
      <c r="C141" s="184">
        <f>IFERROR(VLOOKUP(A141,F135:G139,2,0),0)+IFERROR(VLOOKUP(A141,H144:I150,2,0),0)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91" t="str">
        <f>IFERROR(VLOOKUP(F132,skill_info!$A:$J,5,0),"")</f>
        <v/>
      </c>
      <c r="I141" s="91" t="str">
        <f>IFERROR(VLOOKUP(F132,skill_info!$A:$J,6,0),"")</f>
        <v/>
      </c>
      <c r="M141" s="91">
        <f>Test!O141</f>
        <v>18</v>
      </c>
      <c r="N141" s="91">
        <f>IFERROR(VLOOKUP(M141,P136:Q145,2,0),0)+IFERROR(VLOOKUP(M141,T136:U142,2,0),0)+IFERROR(VLOOKUP(M141,$A$2:$D$8,4,0),0)</f>
        <v>11300</v>
      </c>
      <c r="O141" s="184">
        <f>IFERROR(VLOOKUP(M141,R135:S139,2,0),0)+IFERROR(VLOOKUP(M141,T144:U150,2,0),0)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91">
        <f>IFERROR(VLOOKUP(R132,skill_info!$A:$J,5,0),"")</f>
        <v>12</v>
      </c>
      <c r="U141" s="91">
        <f>IFERROR(VLOOKUP(R132,skill_info!$A:$J,6,0),"")</f>
        <v>500</v>
      </c>
      <c r="Y141" s="91">
        <f>Test!AA141</f>
        <v>18</v>
      </c>
      <c r="Z141" s="91">
        <f>IFERROR(VLOOKUP(Y141,AB136:AC145,2,0),0)+IFERROR(VLOOKUP(Y141,AF136:AG142,2,0),0)+IFERROR(VLOOKUP(Y141,$A$2:$D$8,4,0),0)</f>
        <v>9800</v>
      </c>
      <c r="AA141" s="184">
        <f>IFERROR(VLOOKUP(Y141,AD135:AE139,2,0),0)+IFERROR(VLOOKUP(Y141,AF144:AG150,2,0),0)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91" t="str">
        <f>IFERROR(VLOOKUP(AD132,skill_info!$A:$J,5,0),"")</f>
        <v/>
      </c>
      <c r="AG141" s="91" t="str">
        <f>IFERROR(VLOOKUP(AD132,skill_info!$A:$J,6,0),"")</f>
        <v/>
      </c>
    </row>
    <row r="142" spans="1:33">
      <c r="A142" s="91">
        <f>Test!C142</f>
        <v>19</v>
      </c>
      <c r="B142" s="91">
        <f>IFERROR(VLOOKUP(A142,D136:E145,2,0),0)+IFERROR(VLOOKUP(A142,H136:I142,2,0),0)+IFERROR(VLOOKUP(A142,$A$2:$D$8,4,0),0)</f>
        <v>0</v>
      </c>
      <c r="C142" s="184">
        <f>IFERROR(VLOOKUP(A142,F135:G139,2,0),0)+IFERROR(VLOOKUP(A142,H144:I150,2,0),0)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91" t="str">
        <f>IFERROR(VLOOKUP(F132,skill_info!$A:$J,7,0),"")</f>
        <v/>
      </c>
      <c r="I142" s="91" t="str">
        <f>IFERROR(VLOOKUP(F132,skill_info!$A:$J,8,0),"")</f>
        <v/>
      </c>
      <c r="M142" s="91">
        <f>Test!O142</f>
        <v>19</v>
      </c>
      <c r="N142" s="91">
        <f>IFERROR(VLOOKUP(M142,P136:Q145,2,0),0)+IFERROR(VLOOKUP(M142,T136:U142,2,0),0)+IFERROR(VLOOKUP(M142,$A$2:$D$8,4,0),0)</f>
        <v>0</v>
      </c>
      <c r="O142" s="184">
        <f>IFERROR(VLOOKUP(M142,R135:S139,2,0),0)+IFERROR(VLOOKUP(M142,T144:U150,2,0),0)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91">
        <f>IFERROR(VLOOKUP(R132,skill_info!$A:$J,7,0),"")</f>
        <v>0</v>
      </c>
      <c r="U142" s="91">
        <f>IFERROR(VLOOKUP(R132,skill_info!$A:$J,8,0),"")</f>
        <v>0</v>
      </c>
      <c r="Y142" s="91">
        <f>Test!AA142</f>
        <v>19</v>
      </c>
      <c r="Z142" s="91">
        <f>IFERROR(VLOOKUP(Y142,AB136:AC145,2,0),0)+IFERROR(VLOOKUP(Y142,AF136:AG142,2,0),0)+IFERROR(VLOOKUP(Y142,$A$2:$D$8,4,0),0)</f>
        <v>0</v>
      </c>
      <c r="AA142" s="184">
        <f>IFERROR(VLOOKUP(Y142,AD135:AE139,2,0),0)+IFERROR(VLOOKUP(Y142,AF144:AG150,2,0),0)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91" t="str">
        <f>IFERROR(VLOOKUP(AD132,skill_info!$A:$J,7,0),"")</f>
        <v/>
      </c>
      <c r="AG142" s="91" t="str">
        <f>IFERROR(VLOOKUP(AD132,skill_info!$A:$J,8,0),"")</f>
        <v/>
      </c>
    </row>
    <row r="143" spans="1:33">
      <c r="A143" s="91">
        <f>Test!C143</f>
        <v>20</v>
      </c>
      <c r="B143" s="91">
        <f>IFERROR(VLOOKUP(A143,D136:E145,2,0),0)+IFERROR(VLOOKUP(A143,H136:I142,2,0),0)+IFERROR(VLOOKUP(A143,$A$2:$D$8,4,0),0)</f>
        <v>0</v>
      </c>
      <c r="C143" s="184">
        <f>IFERROR(VLOOKUP(A143,F135:G139,2,0),0)+IFERROR(VLOOKUP(A143,H144:I150,2,0),0)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17" t="s">
        <v>1263</v>
      </c>
      <c r="I143" s="218"/>
      <c r="M143" s="91">
        <f>Test!O143</f>
        <v>20</v>
      </c>
      <c r="N143" s="91">
        <f>IFERROR(VLOOKUP(M143,P136:Q145,2,0),0)+IFERROR(VLOOKUP(M143,T136:U142,2,0),0)+IFERROR(VLOOKUP(M143,$A$2:$D$8,4,0),0)</f>
        <v>0</v>
      </c>
      <c r="O143" s="184">
        <f>IFERROR(VLOOKUP(M143,R135:S139,2,0),0)+IFERROR(VLOOKUP(M143,T144:U150,2,0),0)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3000</v>
      </c>
      <c r="T143" s="217" t="s">
        <v>1263</v>
      </c>
      <c r="U143" s="218"/>
      <c r="Y143" s="91">
        <f>Test!AA143</f>
        <v>20</v>
      </c>
      <c r="Z143" s="91">
        <f>IFERROR(VLOOKUP(Y143,AB136:AC145,2,0),0)+IFERROR(VLOOKUP(Y143,AF136:AG142,2,0),0)+IFERROR(VLOOKUP(Y143,$A$2:$D$8,4,0),0)</f>
        <v>0</v>
      </c>
      <c r="AA143" s="184">
        <f>IFERROR(VLOOKUP(Y143,AD135:AE139,2,0),0)+IFERROR(VLOOKUP(Y143,AF144:AG150,2,0),0)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17" t="s">
        <v>1263</v>
      </c>
      <c r="AG143" s="218"/>
    </row>
    <row r="144" spans="1:33">
      <c r="A144" s="91">
        <f>Test!C144</f>
        <v>21</v>
      </c>
      <c r="B144" s="91">
        <f>IFERROR(VLOOKUP(A144,D136:E145,2,0),0)+IFERROR(VLOOKUP(A144,H136:I142,2,0),0)+IFERROR(VLOOKUP(A144,$A$2:$D$8,4,0),0)</f>
        <v>0</v>
      </c>
      <c r="C144" s="184">
        <f>IFERROR(VLOOKUP(A144,F135:G139,2,0),0)+IFERROR(VLOOKUP(A144,H144:I150,2,0),0)</f>
        <v>0</v>
      </c>
      <c r="D144" s="92">
        <v>5</v>
      </c>
      <c r="E144" s="92">
        <f>VLOOKUP(3,D136:E145,2,0)</f>
        <v>0</v>
      </c>
      <c r="H144" s="184">
        <f>IF(AND(H136&gt;=9,H136&lt;=16),H136-8,0)</f>
        <v>0</v>
      </c>
      <c r="I144" s="184">
        <f>IF(H144,I136,0)</f>
        <v>0</v>
      </c>
      <c r="M144" s="91">
        <f>Test!O144</f>
        <v>21</v>
      </c>
      <c r="N144" s="91">
        <f>IFERROR(VLOOKUP(M144,P136:Q145,2,0),0)+IFERROR(VLOOKUP(M144,T136:U142,2,0),0)+IFERROR(VLOOKUP(M144,$A$2:$D$8,4,0),0)</f>
        <v>3000</v>
      </c>
      <c r="O144" s="184">
        <f>IFERROR(VLOOKUP(M144,R135:S139,2,0),0)+IFERROR(VLOOKUP(M144,T144:U150,2,0),0)</f>
        <v>0</v>
      </c>
      <c r="P144" s="92">
        <v>5</v>
      </c>
      <c r="Q144" s="92">
        <f>VLOOKUP(3,P136:Q145,2,0)</f>
        <v>6060</v>
      </c>
      <c r="T144" s="184">
        <f>IF(AND(T136&gt;=9,T136&lt;=16),T136-8,0)</f>
        <v>0</v>
      </c>
      <c r="U144" s="184">
        <f>IF(T144,U136,0)</f>
        <v>0</v>
      </c>
      <c r="Y144" s="91">
        <f>Test!AA144</f>
        <v>21</v>
      </c>
      <c r="Z144" s="91">
        <f>IFERROR(VLOOKUP(Y144,AB136:AC145,2,0),0)+IFERROR(VLOOKUP(Y144,AF136:AG142,2,0),0)+IFERROR(VLOOKUP(Y144,$A$2:$D$8,4,0),0)</f>
        <v>0</v>
      </c>
      <c r="AA144" s="184">
        <f>IFERROR(VLOOKUP(Y144,AD135:AE139,2,0),0)+IFERROR(VLOOKUP(Y144,AF144:AG150,2,0),0)</f>
        <v>0</v>
      </c>
      <c r="AB144" s="92">
        <v>5</v>
      </c>
      <c r="AC144" s="92">
        <f>VLOOKUP(3,AB136:AC145,2,0)</f>
        <v>0</v>
      </c>
      <c r="AF144" s="184">
        <f>IF(AND(AF136&gt;=9,AF136&lt;=16),AF136-8,0)</f>
        <v>0</v>
      </c>
      <c r="AG144" s="184">
        <f>IF(AF144,AG136,0)</f>
        <v>0</v>
      </c>
    </row>
    <row r="145" spans="1:33">
      <c r="A145" s="91">
        <f>Test!C145</f>
        <v>22</v>
      </c>
      <c r="B145" s="91">
        <f>IFERROR(VLOOKUP(A145,D136:E145,2,0),0)+IFERROR(VLOOKUP(A145,H136:I142,2,0),0)+IFERROR(VLOOKUP(A145,$A$2:$D$8,4,0),0)</f>
        <v>0</v>
      </c>
      <c r="C145" s="184">
        <f>IFERROR(VLOOKUP(A145,F135:G139,2,0),0)+IFERROR(VLOOKUP(A145,H144:I150,2,0),0)</f>
        <v>0</v>
      </c>
      <c r="D145" s="92">
        <v>6</v>
      </c>
      <c r="E145" s="92">
        <f>E144</f>
        <v>0</v>
      </c>
      <c r="H145" s="184">
        <f>IF(AND(H137&gt;=9,H137&lt;=16),H137-8,0)</f>
        <v>0</v>
      </c>
      <c r="I145" s="184">
        <f>IF(H145,I137,0)</f>
        <v>0</v>
      </c>
      <c r="M145" s="91">
        <f>Test!O145</f>
        <v>22</v>
      </c>
      <c r="N145" s="91">
        <f>IFERROR(VLOOKUP(M145,P136:Q145,2,0),0)+IFERROR(VLOOKUP(M145,T136:U142,2,0),0)+IFERROR(VLOOKUP(M145,$A$2:$D$8,4,0),0)</f>
        <v>0</v>
      </c>
      <c r="O145" s="184">
        <f>IFERROR(VLOOKUP(M145,R135:S139,2,0),0)+IFERROR(VLOOKUP(M145,T144:U150,2,0),0)</f>
        <v>0</v>
      </c>
      <c r="P145" s="92">
        <v>6</v>
      </c>
      <c r="Q145" s="92">
        <f>Q144</f>
        <v>6060</v>
      </c>
      <c r="T145" s="184">
        <f>IF(AND(T137&gt;=9,T137&lt;=16),T137-8,0)</f>
        <v>0</v>
      </c>
      <c r="U145" s="184">
        <f>IF(T145,U137,0)</f>
        <v>0</v>
      </c>
      <c r="Y145" s="91">
        <f>Test!AA145</f>
        <v>22</v>
      </c>
      <c r="Z145" s="91">
        <f>IFERROR(VLOOKUP(Y145,AB136:AC145,2,0),0)+IFERROR(VLOOKUP(Y145,AF136:AG142,2,0),0)+IFERROR(VLOOKUP(Y145,$A$2:$D$8,4,0),0)</f>
        <v>0</v>
      </c>
      <c r="AA145" s="184">
        <f>IFERROR(VLOOKUP(Y145,AD135:AE139,2,0),0)+IFERROR(VLOOKUP(Y145,AF144:AG150,2,0),0)</f>
        <v>0</v>
      </c>
      <c r="AB145" s="92">
        <v>6</v>
      </c>
      <c r="AC145" s="92">
        <f>AC144</f>
        <v>0</v>
      </c>
      <c r="AF145" s="184">
        <f>IF(AND(AF137&gt;=9,AF137&lt;=16),AF137-8,0)</f>
        <v>0</v>
      </c>
      <c r="AG145" s="184">
        <f>IF(AF145,AG137,0)</f>
        <v>0</v>
      </c>
    </row>
    <row r="146" spans="1:33">
      <c r="A146" s="91">
        <f>Test!C146</f>
        <v>23</v>
      </c>
      <c r="B146" s="91">
        <f>IFERROR(VLOOKUP(A146,D136:E145,2,0),0)+IFERROR(VLOOKUP(A146,H136:I142,2,0),0)+IFERROR(VLOOKUP(A146,$A$2:$D$8,4,0),0)</f>
        <v>0</v>
      </c>
      <c r="C146" s="184">
        <f>IFERROR(VLOOKUP(A146,F135:G139,2,0),0)+IFERROR(VLOOKUP(A146,H144:I150,2,0),0)</f>
        <v>0</v>
      </c>
      <c r="H146" s="184">
        <f>IF(AND(H138&gt;=9,H138&lt;=16),H138-8,0)</f>
        <v>0</v>
      </c>
      <c r="I146" s="184">
        <f>IF(H146,I138,0)</f>
        <v>0</v>
      </c>
      <c r="M146" s="91">
        <f>Test!O146</f>
        <v>23</v>
      </c>
      <c r="N146" s="91">
        <f>IFERROR(VLOOKUP(M146,P136:Q145,2,0),0)+IFERROR(VLOOKUP(M146,T136:U142,2,0),0)+IFERROR(VLOOKUP(M146,$A$2:$D$8,4,0),0)</f>
        <v>0</v>
      </c>
      <c r="O146" s="184">
        <f>IFERROR(VLOOKUP(M146,R135:S139,2,0),0)+IFERROR(VLOOKUP(M146,T144:U150,2,0),0)</f>
        <v>0</v>
      </c>
      <c r="T146" s="184">
        <f>IF(AND(T138&gt;=9,T138&lt;=16),T138-8,0)</f>
        <v>0</v>
      </c>
      <c r="U146" s="184">
        <f>IF(T146,U138,0)</f>
        <v>0</v>
      </c>
      <c r="Y146" s="91">
        <f>Test!AA146</f>
        <v>23</v>
      </c>
      <c r="Z146" s="91">
        <f>IFERROR(VLOOKUP(Y146,AB136:AC145,2,0),0)+IFERROR(VLOOKUP(Y146,AF136:AG142,2,0),0)+IFERROR(VLOOKUP(Y146,$A$2:$D$8,4,0),0)</f>
        <v>0</v>
      </c>
      <c r="AA146" s="184">
        <f>IFERROR(VLOOKUP(Y146,AD135:AE139,2,0),0)+IFERROR(VLOOKUP(Y146,AF144:AG150,2,0),0)</f>
        <v>0</v>
      </c>
      <c r="AF146" s="184">
        <f>IF(AND(AF138&gt;=9,AF138&lt;=16),AF138-8,0)</f>
        <v>0</v>
      </c>
      <c r="AG146" s="184">
        <f>IF(AF146,AG138,0)</f>
        <v>0</v>
      </c>
    </row>
    <row r="147" spans="1:33">
      <c r="A147" s="91">
        <f>Test!C147</f>
        <v>24</v>
      </c>
      <c r="B147" s="91">
        <f>IFERROR(VLOOKUP(A147,D136:E145,2,0),0)+IFERROR(VLOOKUP(A147,H136:I142,2,0),0)+IFERROR(VLOOKUP(A147,$A$2:$D$8,4,0),0)</f>
        <v>0</v>
      </c>
      <c r="C147" s="184">
        <f>IFERROR(VLOOKUP(A147,F135:G139,2,0),0)+IFERROR(VLOOKUP(A147,H144:I150,2,0),0)</f>
        <v>0</v>
      </c>
      <c r="H147" s="217" t="s">
        <v>1265</v>
      </c>
      <c r="I147" s="218"/>
      <c r="M147" s="91">
        <f>Test!O147</f>
        <v>24</v>
      </c>
      <c r="N147" s="91">
        <f>IFERROR(VLOOKUP(M147,P136:Q145,2,0),0)+IFERROR(VLOOKUP(M147,T136:U142,2,0),0)+IFERROR(VLOOKUP(M147,$A$2:$D$8,4,0),0)</f>
        <v>0</v>
      </c>
      <c r="O147" s="184">
        <f>IFERROR(VLOOKUP(M147,R135:S139,2,0),0)+IFERROR(VLOOKUP(M147,T144:U150,2,0),0)</f>
        <v>0</v>
      </c>
      <c r="T147" s="217" t="s">
        <v>1265</v>
      </c>
      <c r="U147" s="218"/>
      <c r="Y147" s="91">
        <f>Test!AA147</f>
        <v>24</v>
      </c>
      <c r="Z147" s="91">
        <f>IFERROR(VLOOKUP(Y147,AB136:AC145,2,0),0)+IFERROR(VLOOKUP(Y147,AF136:AG142,2,0),0)+IFERROR(VLOOKUP(Y147,$A$2:$D$8,4,0),0)</f>
        <v>0</v>
      </c>
      <c r="AA147" s="184">
        <f>IFERROR(VLOOKUP(Y147,AD135:AE139,2,0),0)+IFERROR(VLOOKUP(Y147,AF144:AG150,2,0),0)</f>
        <v>0</v>
      </c>
      <c r="AF147" s="217" t="s">
        <v>1265</v>
      </c>
      <c r="AG147" s="218"/>
    </row>
    <row r="148" spans="1:33">
      <c r="A148" s="91">
        <f>Test!C148</f>
        <v>25</v>
      </c>
      <c r="B148" s="91">
        <f>IFERROR(VLOOKUP(A148,D136:E145,2,0),0)+IFERROR(VLOOKUP(A148,H136:I142,2,0),0)+IFERROR(VLOOKUP(A148,$A$2:$D$8,4,0),0)</f>
        <v>0</v>
      </c>
      <c r="C148" s="184">
        <f>IFERROR(VLOOKUP(A148,F135:G139,2,0),0)+IFERROR(VLOOKUP(A148,H144:I150,2,0),0)</f>
        <v>0</v>
      </c>
      <c r="H148" s="184">
        <f>IF(AND(H140&gt;=9,H140&lt;=16),H140-8,0)</f>
        <v>0</v>
      </c>
      <c r="I148" s="184">
        <f>IF(H148,I140,0)</f>
        <v>0</v>
      </c>
      <c r="M148" s="91">
        <f>Test!O148</f>
        <v>25</v>
      </c>
      <c r="N148" s="91">
        <f>IFERROR(VLOOKUP(M148,P136:Q145,2,0),0)+IFERROR(VLOOKUP(M148,T136:U142,2,0),0)+IFERROR(VLOOKUP(M148,$A$2:$D$8,4,0),0)</f>
        <v>0</v>
      </c>
      <c r="O148" s="184">
        <f>IFERROR(VLOOKUP(M148,R135:S139,2,0),0)+IFERROR(VLOOKUP(M148,T144:U150,2,0),0)</f>
        <v>0</v>
      </c>
      <c r="T148" s="184">
        <f>IF(AND(T140&gt;=9,T140&lt;=16),T140-8,0)</f>
        <v>0</v>
      </c>
      <c r="U148" s="184">
        <f>IF(T148,U140,0)</f>
        <v>0</v>
      </c>
      <c r="Y148" s="91">
        <f>Test!AA148</f>
        <v>25</v>
      </c>
      <c r="Z148" s="91">
        <f>IFERROR(VLOOKUP(Y148,AB136:AC145,2,0),0)+IFERROR(VLOOKUP(Y148,AF136:AG142,2,0),0)+IFERROR(VLOOKUP(Y148,$A$2:$D$8,4,0),0)</f>
        <v>0</v>
      </c>
      <c r="AA148" s="184">
        <f>IFERROR(VLOOKUP(Y148,AD135:AE139,2,0),0)+IFERROR(VLOOKUP(Y148,AF144:AG150,2,0),0)</f>
        <v>0</v>
      </c>
      <c r="AF148" s="184">
        <f>IF(AND(AF140&gt;=9,AF140&lt;=16),AF140-8,0)</f>
        <v>0</v>
      </c>
      <c r="AG148" s="184">
        <f>IF(AF148,AG140,0)</f>
        <v>0</v>
      </c>
    </row>
    <row r="149" spans="1:33">
      <c r="A149" s="91">
        <f>Test!C149</f>
        <v>26</v>
      </c>
      <c r="B149" s="91">
        <f>IFERROR(VLOOKUP(A149,D136:E145,2,0),0)+IFERROR(VLOOKUP(A149,H136:I142,2,0),0)+IFERROR(VLOOKUP(A149,$A$2:$D$8,4,0),0)</f>
        <v>0</v>
      </c>
      <c r="C149" s="184">
        <f>IFERROR(VLOOKUP(A149,F135:G139,2,0),0)+IFERROR(VLOOKUP(A149,H144:I150,2,0),0)</f>
        <v>0</v>
      </c>
      <c r="H149" s="184">
        <f>IF(AND(H141&gt;=9,H141&lt;=16),H141-8,0)</f>
        <v>0</v>
      </c>
      <c r="I149" s="184">
        <f>IF(H149,I141,0)</f>
        <v>0</v>
      </c>
      <c r="M149" s="91">
        <f>Test!O149</f>
        <v>26</v>
      </c>
      <c r="N149" s="91">
        <f>IFERROR(VLOOKUP(M149,P136:Q145,2,0),0)+IFERROR(VLOOKUP(M149,T136:U142,2,0),0)+IFERROR(VLOOKUP(M149,$A$2:$D$8,4,0),0)</f>
        <v>0</v>
      </c>
      <c r="O149" s="184">
        <f>IFERROR(VLOOKUP(M149,R135:S139,2,0),0)+IFERROR(VLOOKUP(M149,T144:U150,2,0),0)</f>
        <v>0</v>
      </c>
      <c r="T149" s="184">
        <f>IF(AND(T141&gt;=9,T141&lt;=16),T141-8,0)</f>
        <v>4</v>
      </c>
      <c r="U149" s="184">
        <f>IF(T149,U141,0)</f>
        <v>500</v>
      </c>
      <c r="Y149" s="91">
        <f>Test!AA149</f>
        <v>26</v>
      </c>
      <c r="Z149" s="91">
        <f>IFERROR(VLOOKUP(Y149,AB136:AC145,2,0),0)+IFERROR(VLOOKUP(Y149,AF136:AG142,2,0),0)+IFERROR(VLOOKUP(Y149,$A$2:$D$8,4,0),0)</f>
        <v>0</v>
      </c>
      <c r="AA149" s="184">
        <f>IFERROR(VLOOKUP(Y149,AD135:AE139,2,0),0)+IFERROR(VLOOKUP(Y149,AF144:AG150,2,0),0)</f>
        <v>0</v>
      </c>
      <c r="AF149" s="184">
        <f>IF(AND(AF141&gt;=9,AF141&lt;=16),AF141-8,0)</f>
        <v>0</v>
      </c>
      <c r="AG149" s="184">
        <f>IF(AF149,AG141,0)</f>
        <v>0</v>
      </c>
    </row>
    <row r="150" spans="1:33">
      <c r="A150" s="91">
        <f>Test!C150</f>
        <v>27</v>
      </c>
      <c r="B150" s="91">
        <f>IFERROR(VLOOKUP(A150,D136:E145,2,0),0)+IFERROR(VLOOKUP(A150,H136:I142,2,0),0)+IFERROR(VLOOKUP(A150,$A$2:$D$8,4,0),0)</f>
        <v>0</v>
      </c>
      <c r="C150" s="184">
        <f>IFERROR(VLOOKUP(A150,F135:G139,2,0),0)+IFERROR(VLOOKUP(A150,H144:I150,2,0),0)</f>
        <v>0</v>
      </c>
      <c r="H150" s="184">
        <f>IF(AND(H142&gt;=9,H142&lt;=16),H142-8,0)</f>
        <v>0</v>
      </c>
      <c r="I150" s="184">
        <f>IF(H150,I142,0)</f>
        <v>0</v>
      </c>
      <c r="M150" s="91">
        <f>Test!O150</f>
        <v>27</v>
      </c>
      <c r="N150" s="91">
        <f>IFERROR(VLOOKUP(M150,P136:Q145,2,0),0)+IFERROR(VLOOKUP(M150,T136:U142,2,0),0)+IFERROR(VLOOKUP(M150,$A$2:$D$8,4,0),0)</f>
        <v>0</v>
      </c>
      <c r="O150" s="184">
        <f>IFERROR(VLOOKUP(M150,R135:S139,2,0),0)+IFERROR(VLOOKUP(M150,T144:U150,2,0),0)</f>
        <v>0</v>
      </c>
      <c r="T150" s="184">
        <f>IF(AND(T142&gt;=9,T142&lt;=16),T142-8,0)</f>
        <v>0</v>
      </c>
      <c r="U150" s="184">
        <f>IF(T150,U142,0)</f>
        <v>0</v>
      </c>
      <c r="Y150" s="91">
        <f>Test!AA150</f>
        <v>27</v>
      </c>
      <c r="Z150" s="91">
        <f>IFERROR(VLOOKUP(Y150,AB136:AC145,2,0),0)+IFERROR(VLOOKUP(Y150,AF136:AG142,2,0),0)+IFERROR(VLOOKUP(Y150,$A$2:$D$8,4,0),0)</f>
        <v>0</v>
      </c>
      <c r="AA150" s="184">
        <f>IFERROR(VLOOKUP(Y150,AD135:AE139,2,0),0)+IFERROR(VLOOKUP(Y150,AF144:AG150,2,0),0)</f>
        <v>0</v>
      </c>
      <c r="AF150" s="184">
        <f>IF(AND(AF142&gt;=9,AF142&lt;=16),AF142-8,0)</f>
        <v>0</v>
      </c>
      <c r="AG150" s="184">
        <f>IF(AF150,AG142,0)</f>
        <v>0</v>
      </c>
    </row>
    <row r="151" spans="1:33">
      <c r="A151" s="91">
        <f>Test!C151</f>
        <v>28</v>
      </c>
      <c r="B151" s="91">
        <f>IFERROR(VLOOKUP(A151,D136:E145,2,0),0)+IFERROR(VLOOKUP(A151,H136:I142,2,0),0)+IFERROR(VLOOKUP(A151,$A$2:$D$8,4,0),0)</f>
        <v>0</v>
      </c>
      <c r="C151" s="184">
        <f>IFERROR(VLOOKUP(A151,F135:G139,2,0),0)+IFERROR(VLOOKUP(A151,H144:I150,2,0),0)</f>
        <v>0</v>
      </c>
      <c r="M151" s="91">
        <f>Test!O151</f>
        <v>28</v>
      </c>
      <c r="N151" s="91">
        <f>IFERROR(VLOOKUP(M151,P136:Q145,2,0),0)+IFERROR(VLOOKUP(M151,T136:U142,2,0),0)+IFERROR(VLOOKUP(M151,$A$2:$D$8,4,0),0)</f>
        <v>0</v>
      </c>
      <c r="O151" s="184">
        <f>IFERROR(VLOOKUP(M151,R135:S139,2,0),0)+IFERROR(VLOOKUP(M151,T144:U150,2,0),0)</f>
        <v>0</v>
      </c>
      <c r="Y151" s="91">
        <f>Test!AA151</f>
        <v>28</v>
      </c>
      <c r="Z151" s="91">
        <f>IFERROR(VLOOKUP(Y151,AB136:AC145,2,0),0)+IFERROR(VLOOKUP(Y151,AF136:AG142,2,0),0)+IFERROR(VLOOKUP(Y151,$A$2:$D$8,4,0),0)</f>
        <v>0</v>
      </c>
      <c r="AA151" s="184">
        <f>IFERROR(VLOOKUP(Y151,AD135:AE139,2,0),0)+IFERROR(VLOOKUP(Y151,AF144:AG150,2,0),0)</f>
        <v>0</v>
      </c>
    </row>
    <row r="152" spans="1:33">
      <c r="A152" s="91">
        <f>Test!C152</f>
        <v>29</v>
      </c>
      <c r="B152" s="91">
        <f>IFERROR(VLOOKUP(A152,D136:E145,2,0),0)+IFERROR(VLOOKUP(A152,H136:I142,2,0),0)+IFERROR(VLOOKUP(A152,$A$2:$D$8,4,0),0)</f>
        <v>0</v>
      </c>
      <c r="C152" s="184">
        <f>IFERROR(VLOOKUP(A152,F135:G139,2,0),0)+IFERROR(VLOOKUP(A152,H144:I150,2,0),0)</f>
        <v>0</v>
      </c>
      <c r="M152" s="91">
        <f>Test!O152</f>
        <v>29</v>
      </c>
      <c r="N152" s="91">
        <f>IFERROR(VLOOKUP(M152,P136:Q145,2,0),0)+IFERROR(VLOOKUP(M152,T136:U142,2,0),0)+IFERROR(VLOOKUP(M152,$A$2:$D$8,4,0),0)</f>
        <v>0</v>
      </c>
      <c r="O152" s="184">
        <f>IFERROR(VLOOKUP(M152,R135:S139,2,0),0)+IFERROR(VLOOKUP(M152,T144:U150,2,0),0)</f>
        <v>0</v>
      </c>
      <c r="Y152" s="91">
        <f>Test!AA152</f>
        <v>29</v>
      </c>
      <c r="Z152" s="91">
        <f>IFERROR(VLOOKUP(Y152,AB136:AC145,2,0),0)+IFERROR(VLOOKUP(Y152,AF136:AG142,2,0),0)+IFERROR(VLOOKUP(Y152,$A$2:$D$8,4,0),0)</f>
        <v>0</v>
      </c>
      <c r="AA152" s="184">
        <f>IFERROR(VLOOKUP(Y152,AD135:AE139,2,0),0)+IFERROR(VLOOKUP(Y152,AF144:AG150,2,0),0)</f>
        <v>0</v>
      </c>
    </row>
    <row r="153" spans="1:33">
      <c r="A153" s="91">
        <f>Test!C153</f>
        <v>30</v>
      </c>
      <c r="B153" s="91">
        <f>IFERROR(VLOOKUP(A153,D136:E145,2,0),0)+IFERROR(VLOOKUP(A153,H136:I142,2,0),0)+IFERROR(VLOOKUP(A153,$A$2:$D$8,4,0),0)</f>
        <v>0</v>
      </c>
      <c r="C153" s="184">
        <f>IFERROR(VLOOKUP(A153,F135:G139,2,0),0)+IFERROR(VLOOKUP(A153,H144:I150,2,0),0)</f>
        <v>0</v>
      </c>
      <c r="M153" s="91">
        <f>Test!O153</f>
        <v>30</v>
      </c>
      <c r="N153" s="91">
        <f>IFERROR(VLOOKUP(M153,P136:Q145,2,0),0)+IFERROR(VLOOKUP(M153,T136:U142,2,0),0)+IFERROR(VLOOKUP(M153,$A$2:$D$8,4,0),0)</f>
        <v>0</v>
      </c>
      <c r="O153" s="184">
        <f>IFERROR(VLOOKUP(M153,R135:S139,2,0),0)+IFERROR(VLOOKUP(M153,T144:U150,2,0),0)</f>
        <v>0</v>
      </c>
      <c r="Y153" s="91">
        <f>Test!AA153</f>
        <v>30</v>
      </c>
      <c r="Z153" s="91">
        <f>IFERROR(VLOOKUP(Y153,AB136:AC145,2,0),0)+IFERROR(VLOOKUP(Y153,AF136:AG142,2,0),0)+IFERROR(VLOOKUP(Y153,$A$2:$D$8,4,0),0)</f>
        <v>0</v>
      </c>
      <c r="AA153" s="184">
        <f>IFERROR(VLOOKUP(Y153,AD135:AE139,2,0),0)+IFERROR(VLOOKUP(Y153,AF144:AG150,2,0),0)</f>
        <v>0</v>
      </c>
    </row>
    <row r="154" spans="1:33">
      <c r="A154" s="91">
        <f>Test!C154</f>
        <v>31</v>
      </c>
      <c r="B154" s="91">
        <f>IFERROR(VLOOKUP(A154,D136:E145,2,0),0)+IFERROR(VLOOKUP(A154,H136:I142,2,0),0)+IFERROR(VLOOKUP(A154,$A$2:$D$8,4,0),0)</f>
        <v>0</v>
      </c>
      <c r="C154" s="184">
        <f>IFERROR(VLOOKUP(A154,F135:G139,2,0),0)+IFERROR(VLOOKUP(A154,H144:I150,2,0),0)</f>
        <v>0</v>
      </c>
      <c r="M154" s="91">
        <f>Test!O154</f>
        <v>31</v>
      </c>
      <c r="N154" s="91">
        <f>IFERROR(VLOOKUP(M154,P136:Q145,2,0),0)+IFERROR(VLOOKUP(M154,T136:U142,2,0),0)+IFERROR(VLOOKUP(M154,$A$2:$D$8,4,0),0)</f>
        <v>1000</v>
      </c>
      <c r="O154" s="184">
        <f>IFERROR(VLOOKUP(M154,R135:S139,2,0),0)+IFERROR(VLOOKUP(M154,T144:U150,2,0),0)</f>
        <v>0</v>
      </c>
      <c r="Y154" s="91">
        <f>Test!AA154</f>
        <v>31</v>
      </c>
      <c r="Z154" s="91">
        <f>IFERROR(VLOOKUP(Y154,AB136:AC145,2,0),0)+IFERROR(VLOOKUP(Y154,AF136:AG142,2,0),0)+IFERROR(VLOOKUP(Y154,$A$2:$D$8,4,0),0)</f>
        <v>0</v>
      </c>
      <c r="AA154" s="184">
        <f>IFERROR(VLOOKUP(Y154,AD135:AE139,2,0),0)+IFERROR(VLOOKUP(Y154,AF144:AG150,2,0),0)</f>
        <v>0</v>
      </c>
    </row>
    <row r="155" spans="1:33">
      <c r="A155" s="91">
        <f>Test!C155</f>
        <v>32</v>
      </c>
      <c r="B155" s="91">
        <f>IFERROR(VLOOKUP(A155,D136:E145,2,0),0)+IFERROR(VLOOKUP(A155,H136:I142,2,0),0)+IFERROR(VLOOKUP(A155,$A$2:$D$8,4,0),0)</f>
        <v>0</v>
      </c>
      <c r="C155" s="184">
        <f>IFERROR(VLOOKUP(A155,F135:G139,2,0),0)+IFERROR(VLOOKUP(A155,H144:I150,2,0),0)</f>
        <v>0</v>
      </c>
      <c r="M155" s="91">
        <f>Test!O155</f>
        <v>32</v>
      </c>
      <c r="N155" s="91">
        <f>IFERROR(VLOOKUP(M155,P136:Q145,2,0),0)+IFERROR(VLOOKUP(M155,T136:U142,2,0),0)+IFERROR(VLOOKUP(M155,$A$2:$D$8,4,0),0)</f>
        <v>0</v>
      </c>
      <c r="O155" s="184">
        <f>IFERROR(VLOOKUP(M155,R135:S139,2,0),0)+IFERROR(VLOOKUP(M155,T144:U150,2,0),0)</f>
        <v>0</v>
      </c>
      <c r="Y155" s="91">
        <f>Test!AA155</f>
        <v>32</v>
      </c>
      <c r="Z155" s="91">
        <f>IFERROR(VLOOKUP(Y155,AB136:AC145,2,0),0)+IFERROR(VLOOKUP(Y155,AF136:AG142,2,0),0)+IFERROR(VLOOKUP(Y155,$A$2:$D$8,4,0),0)</f>
        <v>0</v>
      </c>
      <c r="AA155" s="184">
        <f>IFERROR(VLOOKUP(Y155,AD135:AE139,2,0),0)+IFERROR(VLOOKUP(Y155,AF144:AG150,2,0),0)</f>
        <v>0</v>
      </c>
    </row>
    <row r="156" spans="1:33">
      <c r="A156" s="91">
        <f>Test!C156</f>
        <v>33</v>
      </c>
      <c r="B156" s="91">
        <f>IFERROR(VLOOKUP(A156,D136:E145,2,0),0)+IFERROR(VLOOKUP(A156,H136:I142,2,0),0)+IFERROR(VLOOKUP(A156,$A$2:$D$8,4,0),0)</f>
        <v>0</v>
      </c>
      <c r="C156" s="184">
        <f>IFERROR(VLOOKUP(A156,F135:G139,2,0),0)+IFERROR(VLOOKUP(A156,H144:I150,2,0),0)</f>
        <v>0</v>
      </c>
      <c r="M156" s="91">
        <f>Test!O156</f>
        <v>33</v>
      </c>
      <c r="N156" s="91">
        <f>IFERROR(VLOOKUP(M156,P136:Q145,2,0),0)+IFERROR(VLOOKUP(M156,T136:U142,2,0),0)+IFERROR(VLOOKUP(M156,$A$2:$D$8,4,0),0)</f>
        <v>0</v>
      </c>
      <c r="O156" s="184">
        <f>IFERROR(VLOOKUP(M156,R135:S139,2,0),0)+IFERROR(VLOOKUP(M156,T144:U150,2,0),0)</f>
        <v>0</v>
      </c>
      <c r="Y156" s="91">
        <f>Test!AA156</f>
        <v>33</v>
      </c>
      <c r="Z156" s="91">
        <f>IFERROR(VLOOKUP(Y156,AB136:AC145,2,0),0)+IFERROR(VLOOKUP(Y156,AF136:AG142,2,0),0)+IFERROR(VLOOKUP(Y156,$A$2:$D$8,4,0),0)</f>
        <v>0</v>
      </c>
      <c r="AA156" s="184">
        <f>IFERROR(VLOOKUP(Y156,AD135:AE139,2,0),0)+IFERROR(VLOOKUP(Y156,AF144:AG150,2,0),0)</f>
        <v>0</v>
      </c>
    </row>
    <row r="157" spans="1:33">
      <c r="A157" s="91">
        <f>Test!C157</f>
        <v>34</v>
      </c>
      <c r="B157" s="91">
        <f>IFERROR(VLOOKUP(A157,D136:E145,2,0),0)+IFERROR(VLOOKUP(A157,H136:I142,2,0),0)+IFERROR(VLOOKUP(A157,$A$2:$D$8,4,0),0)</f>
        <v>15000</v>
      </c>
      <c r="C157" s="184">
        <f>IFERROR(VLOOKUP(A157,F135:G139,2,0),0)+IFERROR(VLOOKUP(A157,H144:I150,2,0),0)</f>
        <v>0</v>
      </c>
      <c r="M157" s="91">
        <f>Test!O157</f>
        <v>34</v>
      </c>
      <c r="N157" s="91">
        <f>IFERROR(VLOOKUP(M157,P136:Q145,2,0),0)+IFERROR(VLOOKUP(M157,T136:U142,2,0),0)+IFERROR(VLOOKUP(M157,$A$2:$D$8,4,0),0)</f>
        <v>15000</v>
      </c>
      <c r="O157" s="184">
        <f>IFERROR(VLOOKUP(M157,R135:S139,2,0),0)+IFERROR(VLOOKUP(M157,T144:U150,2,0),0)</f>
        <v>0</v>
      </c>
      <c r="Y157" s="91">
        <f>Test!AA157</f>
        <v>34</v>
      </c>
      <c r="Z157" s="91">
        <f>IFERROR(VLOOKUP(Y157,AB136:AC145,2,0),0)+IFERROR(VLOOKUP(Y157,AF136:AG142,2,0),0)+IFERROR(VLOOKUP(Y157,$A$2:$D$8,4,0),0)</f>
        <v>15000</v>
      </c>
      <c r="AA157" s="184">
        <f>IFERROR(VLOOKUP(Y157,AD135:AE139,2,0),0)+IFERROR(VLOOKUP(Y157,AF144:AG150,2,0),0)</f>
        <v>0</v>
      </c>
    </row>
    <row r="158" spans="1:33">
      <c r="A158" s="91">
        <f>Test!C158</f>
        <v>35</v>
      </c>
      <c r="B158" s="91">
        <f>IFERROR(VLOOKUP(A158,D136:E145,2,0),0)+IFERROR(VLOOKUP(A158,H136:I142,2,0),0)+IFERROR(VLOOKUP(A158,$A$2:$D$8,4,0),0)</f>
        <v>0</v>
      </c>
      <c r="C158" s="184">
        <f>IFERROR(VLOOKUP(A158,F135:G139,2,0),0)+IFERROR(VLOOKUP(A158,H144:I150,2,0),0)</f>
        <v>0</v>
      </c>
      <c r="M158" s="91">
        <f>Test!O158</f>
        <v>35</v>
      </c>
      <c r="N158" s="91">
        <f>IFERROR(VLOOKUP(M158,P136:Q145,2,0),0)+IFERROR(VLOOKUP(M158,T136:U142,2,0),0)+IFERROR(VLOOKUP(M158,$A$2:$D$8,4,0),0)</f>
        <v>0</v>
      </c>
      <c r="O158" s="184">
        <f>IFERROR(VLOOKUP(M158,R135:S139,2,0),0)+IFERROR(VLOOKUP(M158,T144:U150,2,0),0)</f>
        <v>0</v>
      </c>
      <c r="Y158" s="91">
        <f>Test!AA158</f>
        <v>35</v>
      </c>
      <c r="Z158" s="91">
        <f>IFERROR(VLOOKUP(Y158,AB136:AC145,2,0),0)+IFERROR(VLOOKUP(Y158,AF136:AG142,2,0),0)+IFERROR(VLOOKUP(Y158,$A$2:$D$8,4,0),0)</f>
        <v>0</v>
      </c>
      <c r="AA158" s="184">
        <f>IFERROR(VLOOKUP(Y158,AD135:AE139,2,0),0)+IFERROR(VLOOKUP(Y158,AF144:AG150,2,0),0)</f>
        <v>0</v>
      </c>
    </row>
    <row r="159" spans="1:33">
      <c r="A159" s="91">
        <f>Test!C159</f>
        <v>36</v>
      </c>
      <c r="B159" s="91">
        <f>IFERROR(VLOOKUP(A159,D136:E145,2,0),0)+IFERROR(VLOOKUP(A159,H136:I142,2,0),0)+IFERROR(VLOOKUP(A159,$A$2:$D$8,4,0),0)</f>
        <v>0</v>
      </c>
      <c r="C159" s="184">
        <f>IFERROR(VLOOKUP(A159,F135:G139,2,0),0)+IFERROR(VLOOKUP(A159,H144:I150,2,0),0)</f>
        <v>0</v>
      </c>
      <c r="M159" s="91">
        <f>Test!O159</f>
        <v>36</v>
      </c>
      <c r="N159" s="91">
        <f>IFERROR(VLOOKUP(M159,P136:Q145,2,0),0)+IFERROR(VLOOKUP(M159,T136:U142,2,0),0)+IFERROR(VLOOKUP(M159,$A$2:$D$8,4,0),0)</f>
        <v>0</v>
      </c>
      <c r="O159" s="184">
        <f>IFERROR(VLOOKUP(M159,R135:S139,2,0),0)+IFERROR(VLOOKUP(M159,T144:U150,2,0),0)</f>
        <v>0</v>
      </c>
      <c r="Y159" s="91">
        <f>Test!AA159</f>
        <v>36</v>
      </c>
      <c r="Z159" s="91">
        <f>IFERROR(VLOOKUP(Y159,AB136:AC145,2,0),0)+IFERROR(VLOOKUP(Y159,AF136:AG142,2,0),0)+IFERROR(VLOOKUP(Y159,$A$2:$D$8,4,0),0)</f>
        <v>0</v>
      </c>
      <c r="AA159" s="184">
        <f>IFERROR(VLOOKUP(Y159,AD135:AE139,2,0),0)+IFERROR(VLOOKUP(Y159,AF144:AG150,2,0),0)</f>
        <v>0</v>
      </c>
    </row>
    <row r="160" spans="1:33">
      <c r="A160" s="91">
        <f>Test!C160</f>
        <v>37</v>
      </c>
      <c r="B160" s="91">
        <f>IFERROR(VLOOKUP(A160,D136:E145,2,0),0)+IFERROR(VLOOKUP(A160,H136:I142,2,0),0)+IFERROR(VLOOKUP(A160,$A$2:$D$8,4,0),0)</f>
        <v>0</v>
      </c>
      <c r="C160" s="184">
        <f>IFERROR(VLOOKUP(A160,F135:G139,2,0),0)+IFERROR(VLOOKUP(A160,H144:I150,2,0),0)</f>
        <v>0</v>
      </c>
      <c r="M160" s="91">
        <f>Test!O160</f>
        <v>37</v>
      </c>
      <c r="N160" s="91">
        <f>IFERROR(VLOOKUP(M160,P136:Q145,2,0),0)+IFERROR(VLOOKUP(M160,T136:U142,2,0),0)+IFERROR(VLOOKUP(M160,$A$2:$D$8,4,0),0)</f>
        <v>0</v>
      </c>
      <c r="O160" s="184">
        <f>IFERROR(VLOOKUP(M160,R135:S139,2,0),0)+IFERROR(VLOOKUP(M160,T144:U150,2,0),0)</f>
        <v>0</v>
      </c>
      <c r="Y160" s="91">
        <f>Test!AA160</f>
        <v>37</v>
      </c>
      <c r="Z160" s="91">
        <f>IFERROR(VLOOKUP(Y160,AB136:AC145,2,0),0)+IFERROR(VLOOKUP(Y160,AF136:AG142,2,0),0)+IFERROR(VLOOKUP(Y160,$A$2:$D$8,4,0),0)</f>
        <v>0</v>
      </c>
      <c r="AA160" s="184">
        <f>IFERROR(VLOOKUP(Y160,AD135:AE139,2,0),0)+IFERROR(VLOOKUP(Y160,AF144:AG150,2,0),0)</f>
        <v>0</v>
      </c>
    </row>
    <row r="161" spans="1:27">
      <c r="A161" s="91">
        <f>Test!C161</f>
        <v>38</v>
      </c>
      <c r="B161" s="91">
        <f>IFERROR(VLOOKUP(A161,D136:E145,2,0),0)+IFERROR(VLOOKUP(A161,H136:I142,2,0),0)+IFERROR(VLOOKUP(A161,$A$2:$D$8,4,0),0)</f>
        <v>0</v>
      </c>
      <c r="C161" s="184">
        <f>IFERROR(VLOOKUP(A161,F135:G139,2,0),0)+IFERROR(VLOOKUP(A161,H144:I150,2,0),0)</f>
        <v>0</v>
      </c>
      <c r="M161" s="91">
        <f>Test!O161</f>
        <v>38</v>
      </c>
      <c r="N161" s="91">
        <f>IFERROR(VLOOKUP(M161,P136:Q145,2,0),0)+IFERROR(VLOOKUP(M161,T136:U142,2,0),0)+IFERROR(VLOOKUP(M161,$A$2:$D$8,4,0),0)</f>
        <v>0</v>
      </c>
      <c r="O161" s="184">
        <f>IFERROR(VLOOKUP(M161,R135:S139,2,0),0)+IFERROR(VLOOKUP(M161,T144:U150,2,0),0)</f>
        <v>0</v>
      </c>
      <c r="Y161" s="91">
        <f>Test!AA161</f>
        <v>38</v>
      </c>
      <c r="Z161" s="91">
        <f>IFERROR(VLOOKUP(Y161,AB136:AC145,2,0),0)+IFERROR(VLOOKUP(Y161,AF136:AG142,2,0),0)+IFERROR(VLOOKUP(Y161,$A$2:$D$8,4,0),0)</f>
        <v>0</v>
      </c>
      <c r="AA161" s="184">
        <f>IFERROR(VLOOKUP(Y161,AD135:AE139,2,0),0)+IFERROR(VLOOKUP(Y161,AF144:AG150,2,0),0)</f>
        <v>0</v>
      </c>
    </row>
    <row r="162" spans="1:27">
      <c r="A162" s="91">
        <f>Test!C162</f>
        <v>39</v>
      </c>
      <c r="B162" s="91">
        <f>IFERROR(VLOOKUP(A162,D136:E145,2,0),0)+IFERROR(VLOOKUP(A162,H136:I142,2,0),0)+IFERROR(VLOOKUP(A162,$A$2:$D$8,4,0),0)</f>
        <v>0</v>
      </c>
      <c r="C162" s="184">
        <f>IFERROR(VLOOKUP(A162,F135:G139,2,0),0)+IFERROR(VLOOKUP(A162,H144:I150,2,0),0)</f>
        <v>0</v>
      </c>
      <c r="M162" s="91">
        <f>Test!O162</f>
        <v>39</v>
      </c>
      <c r="N162" s="91">
        <f>IFERROR(VLOOKUP(M162,P136:Q145,2,0),0)+IFERROR(VLOOKUP(M162,T136:U142,2,0),0)+IFERROR(VLOOKUP(M162,$A$2:$D$8,4,0),0)</f>
        <v>0</v>
      </c>
      <c r="O162" s="184">
        <f>IFERROR(VLOOKUP(M162,R135:S139,2,0),0)+IFERROR(VLOOKUP(M162,T144:U150,2,0),0)</f>
        <v>0</v>
      </c>
      <c r="Y162" s="91">
        <f>Test!AA162</f>
        <v>39</v>
      </c>
      <c r="Z162" s="91">
        <f>IFERROR(VLOOKUP(Y162,AB136:AC145,2,0),0)+IFERROR(VLOOKUP(Y162,AF136:AG142,2,0),0)+IFERROR(VLOOKUP(Y162,$A$2:$D$8,4,0),0)</f>
        <v>0</v>
      </c>
      <c r="AA162" s="184">
        <f>IFERROR(VLOOKUP(Y162,AD135:AE139,2,0),0)+IFERROR(VLOOKUP(Y162,AF144:AG150,2,0),0)</f>
        <v>0</v>
      </c>
    </row>
    <row r="163" spans="1:27">
      <c r="A163" s="91">
        <f>Test!C163</f>
        <v>0</v>
      </c>
      <c r="B163" s="91">
        <f>IFERROR(VLOOKUP(A163,D136:E145,2,0),0)+IFERROR(VLOOKUP(A163,H136:I142,2,0),0)+IFERROR(VLOOKUP(A163,$A$2:$D$8,4,0),0)</f>
        <v>0</v>
      </c>
      <c r="C163" s="184">
        <f>IFERROR(VLOOKUP(A163,F135:G139,2,0),0)+IFERROR(VLOOKUP(A163,H144:I150,2,0),0)</f>
        <v>0</v>
      </c>
      <c r="M163" s="91">
        <f>Test!O163</f>
        <v>0</v>
      </c>
      <c r="N163" s="91">
        <f>IFERROR(VLOOKUP(M163,P136:Q145,2,0),0)+IFERROR(VLOOKUP(M163,T136:U142,2,0),0)+IFERROR(VLOOKUP(M163,$A$2:$D$8,4,0),0)</f>
        <v>0</v>
      </c>
      <c r="O163" s="184">
        <f>IFERROR(VLOOKUP(M163,R135:S139,2,0),0)+IFERROR(VLOOKUP(M163,T144:U150,2,0),0)</f>
        <v>0</v>
      </c>
      <c r="Y163" s="91">
        <f>Test!AA163</f>
        <v>0</v>
      </c>
      <c r="Z163" s="91">
        <f>IFERROR(VLOOKUP(Y163,AB136:AC145,2,0),0)+IFERROR(VLOOKUP(Y163,AF136:AG142,2,0),0)+IFERROR(VLOOKUP(Y163,$A$2:$D$8,4,0),0)</f>
        <v>0</v>
      </c>
      <c r="AA163" s="184">
        <f>IFERROR(VLOOKUP(Y163,AD135:AE139,2,0),0)+IFERROR(VLOOKUP(Y163,AF144:AG150,2,0),0)</f>
        <v>0</v>
      </c>
    </row>
    <row r="164" spans="1:27">
      <c r="A164" s="91">
        <f>Test!C164</f>
        <v>0</v>
      </c>
      <c r="B164" s="91">
        <f>IFERROR(VLOOKUP(A164,D136:E145,2,0),0)+IFERROR(VLOOKUP(A164,H136:I142,2,0),0)+IFERROR(VLOOKUP(A164,$A$2:$D$8,4,0),0)</f>
        <v>0</v>
      </c>
      <c r="C164" s="184">
        <f>IFERROR(VLOOKUP(A164,F135:G139,2,0),0)+IFERROR(VLOOKUP(A164,H144:I150,2,0),0)</f>
        <v>0</v>
      </c>
      <c r="M164" s="91">
        <f>Test!O164</f>
        <v>0</v>
      </c>
      <c r="N164" s="91">
        <f>IFERROR(VLOOKUP(M164,P136:Q145,2,0),0)+IFERROR(VLOOKUP(M164,T136:U142,2,0),0)+IFERROR(VLOOKUP(M164,$A$2:$D$8,4,0),0)</f>
        <v>0</v>
      </c>
      <c r="O164" s="184">
        <f>IFERROR(VLOOKUP(M164,R135:S139,2,0),0)+IFERROR(VLOOKUP(M164,T144:U150,2,0),0)</f>
        <v>0</v>
      </c>
      <c r="Y164" s="91">
        <f>Test!AA164</f>
        <v>0</v>
      </c>
      <c r="Z164" s="91">
        <f>IFERROR(VLOOKUP(Y164,AB136:AC145,2,0),0)+IFERROR(VLOOKUP(Y164,AF136:AG142,2,0),0)+IFERROR(VLOOKUP(Y164,$A$2:$D$8,4,0),0)</f>
        <v>0</v>
      </c>
      <c r="AA164" s="184">
        <f>IFERROR(VLOOKUP(Y164,AD135:AE139,2,0),0)+IFERROR(VLOOKUP(Y164,AF144:AG150,2,0),0)</f>
        <v>0</v>
      </c>
    </row>
    <row r="165" spans="1:27">
      <c r="A165" s="91">
        <f>Test!C165</f>
        <v>0</v>
      </c>
      <c r="B165" s="91">
        <f>IFERROR(VLOOKUP(A165,D136:E145,2,0),0)+IFERROR(VLOOKUP(A165,H136:I142,2,0),0)+IFERROR(VLOOKUP(A165,$A$2:$D$8,4,0),0)</f>
        <v>0</v>
      </c>
      <c r="C165" s="184">
        <f>IFERROR(VLOOKUP(A165,F135:G139,2,0),0)+IFERROR(VLOOKUP(A165,H144:I150,2,0),0)</f>
        <v>0</v>
      </c>
      <c r="M165" s="91">
        <f>Test!O165</f>
        <v>0</v>
      </c>
      <c r="N165" s="91">
        <f>IFERROR(VLOOKUP(M165,P136:Q145,2,0),0)+IFERROR(VLOOKUP(M165,T136:U142,2,0),0)+IFERROR(VLOOKUP(M165,$A$2:$D$8,4,0),0)</f>
        <v>0</v>
      </c>
      <c r="O165" s="184">
        <f>IFERROR(VLOOKUP(M165,R135:S139,2,0),0)+IFERROR(VLOOKUP(M165,T144:U150,2,0),0)</f>
        <v>0</v>
      </c>
      <c r="Y165" s="91">
        <f>Test!AA165</f>
        <v>0</v>
      </c>
      <c r="Z165" s="91">
        <f>IFERROR(VLOOKUP(Y165,AB136:AC145,2,0),0)+IFERROR(VLOOKUP(Y165,AF136:AG142,2,0),0)+IFERROR(VLOOKUP(Y165,$A$2:$D$8,4,0),0)</f>
        <v>0</v>
      </c>
      <c r="AA165" s="184">
        <f>IFERROR(VLOOKUP(Y165,AD135:AE139,2,0),0)+IFERROR(VLOOKUP(Y165,AF144:AG150,2,0),0)</f>
        <v>0</v>
      </c>
    </row>
  </sheetData>
  <mergeCells count="6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  <mergeCell ref="H63:I63"/>
    <mergeCell ref="T59:U59"/>
    <mergeCell ref="AF59:AG59"/>
    <mergeCell ref="H59:I59"/>
    <mergeCell ref="AF63:AG63"/>
    <mergeCell ref="D95:E95"/>
    <mergeCell ref="F95:G95"/>
    <mergeCell ref="H95:I95"/>
    <mergeCell ref="P95:Q95"/>
    <mergeCell ref="R95:S95"/>
    <mergeCell ref="D135:E135"/>
    <mergeCell ref="F135:G135"/>
    <mergeCell ref="H135:I135"/>
    <mergeCell ref="P135:Q135"/>
    <mergeCell ref="R135:S135"/>
    <mergeCell ref="H139:I139"/>
    <mergeCell ref="T139:U139"/>
    <mergeCell ref="AF139:AG139"/>
    <mergeCell ref="T95:U95"/>
    <mergeCell ref="H99:I99"/>
    <mergeCell ref="T99:U99"/>
    <mergeCell ref="T135:U135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T143:U143"/>
    <mergeCell ref="T147:U147"/>
    <mergeCell ref="H143:I143"/>
    <mergeCell ref="H147:I147"/>
    <mergeCell ref="AF143:AG143"/>
    <mergeCell ref="AF147:AG14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21980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24005</v>
      </c>
      <c r="O11" t="s">
        <v>47</v>
      </c>
      <c r="P11">
        <f>MOD(ROUNDDOWN(N11/1000,0),10)</f>
        <v>4</v>
      </c>
      <c r="Q11" s="90" t="s">
        <v>67</v>
      </c>
      <c r="R11">
        <f>Test!R13</f>
        <v>2400541</v>
      </c>
    </row>
    <row r="12" spans="1:25">
      <c r="A12" t="s">
        <v>48</v>
      </c>
      <c r="B12">
        <f>IF(Test!C12&gt;0,Test!C12,$C$3)</f>
        <v>41</v>
      </c>
      <c r="C12" t="s">
        <v>49</v>
      </c>
      <c r="D12">
        <f>ROUND(B13-9,0)</f>
        <v>-2</v>
      </c>
      <c r="M12" t="s">
        <v>48</v>
      </c>
      <c r="N12">
        <f>IF(Test!O12&gt;0,Test!O12,$C$3)</f>
        <v>41</v>
      </c>
      <c r="O12" t="s">
        <v>49</v>
      </c>
      <c r="P12">
        <f>ROUND(N13-9,0)</f>
        <v>-2</v>
      </c>
    </row>
    <row r="13" spans="1:25">
      <c r="A13" t="s">
        <v>50</v>
      </c>
      <c r="B13">
        <f>IF(Test!E12&gt;1,Test!E12,#REF!)</f>
        <v>7</v>
      </c>
      <c r="M13" t="s">
        <v>50</v>
      </c>
      <c r="N13">
        <f>IF(Test!Q12&gt;1,Test!Q12,#REF!)</f>
        <v>7</v>
      </c>
    </row>
    <row r="14" spans="1:25">
      <c r="A14" t="s">
        <v>51</v>
      </c>
      <c r="B14">
        <f>属性计算!B14</f>
        <v>2198007</v>
      </c>
      <c r="M14" t="s">
        <v>51</v>
      </c>
      <c r="N14">
        <f>属性计算!N14</f>
        <v>2400507</v>
      </c>
    </row>
    <row r="15" spans="1:25">
      <c r="A15" s="145" t="s">
        <v>997</v>
      </c>
      <c r="B15" s="140" t="str">
        <f>_xlfn.CONCAT(B19:C22)</f>
        <v>100111</v>
      </c>
      <c r="M15" s="145" t="s">
        <v>997</v>
      </c>
      <c r="N15" s="140" t="str">
        <f>_xlfn.CONCAT(N19:O22)</f>
        <v>100411</v>
      </c>
    </row>
    <row r="16" spans="1:25">
      <c r="A16" s="145" t="s">
        <v>993</v>
      </c>
      <c r="B16" s="149" t="str">
        <f>""</f>
        <v/>
      </c>
      <c r="M16" s="145" t="s">
        <v>993</v>
      </c>
      <c r="N16" s="149" t="str">
        <f>""</f>
        <v/>
      </c>
    </row>
    <row r="17" spans="1:17">
      <c r="A17" s="223" t="s">
        <v>992</v>
      </c>
      <c r="B17" s="224"/>
      <c r="C17" s="224"/>
      <c r="M17" s="223" t="s">
        <v>992</v>
      </c>
      <c r="N17" s="224"/>
      <c r="O17" s="224"/>
    </row>
    <row r="18" spans="1:17">
      <c r="A18" s="137" t="s">
        <v>995</v>
      </c>
      <c r="B18" s="137" t="s">
        <v>994</v>
      </c>
      <c r="C18" s="91"/>
      <c r="M18" s="137" t="s">
        <v>995</v>
      </c>
      <c r="N18" s="137" t="s">
        <v>994</v>
      </c>
      <c r="O18" s="91"/>
    </row>
    <row r="19" spans="1:17">
      <c r="A19" s="91">
        <v>2</v>
      </c>
      <c r="B19" s="139">
        <f>IF(B14&gt;(B11*100+A19),INDEX(hero_data_info!$E:$E,MATCH(B11*100+A19,hero_data_info!$A:$A,0)),"")</f>
        <v>100111</v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100411</v>
      </c>
      <c r="O19" s="91" t="str">
        <f>IF(N20="","",",")</f>
        <v/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 t="str">
        <f>IF(N14&gt;(N11*100+M20),INDEX(hero_data_info!$E:$E,MATCH(N11*100+M20,hero_data_info!$A:$A,0)),"")</f>
        <v/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12005</v>
      </c>
      <c r="C51" t="s">
        <v>47</v>
      </c>
      <c r="D51">
        <f>MOD(ROUNDDOWN(B51/1000,0),10)</f>
        <v>2</v>
      </c>
      <c r="E51" s="90" t="s">
        <v>67</v>
      </c>
      <c r="F51">
        <f>Test!F53</f>
        <v>1200541</v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44980</v>
      </c>
      <c r="AA51" t="s">
        <v>47</v>
      </c>
      <c r="AB51">
        <f>MOD(ROUNDDOWN(Z51/1000,0),10)</f>
        <v>4</v>
      </c>
      <c r="AC51" s="90" t="s">
        <v>67</v>
      </c>
      <c r="AD51" t="str">
        <f>Test!AD53</f>
        <v/>
      </c>
    </row>
    <row r="52" spans="1:30">
      <c r="A52" t="s">
        <v>48</v>
      </c>
      <c r="B52">
        <f>IF(Test!C52&gt;0,Test!C52,$C$3)</f>
        <v>41</v>
      </c>
      <c r="C52" t="s">
        <v>49</v>
      </c>
      <c r="D52">
        <f>ROUND(B53-9,0)</f>
        <v>-2</v>
      </c>
      <c r="M52" t="s">
        <v>48</v>
      </c>
      <c r="N52">
        <f>IF(Test!O52&gt;0,Test!O52,$C$3)</f>
        <v>41</v>
      </c>
      <c r="O52" t="s">
        <v>49</v>
      </c>
      <c r="P52">
        <f>ROUND(N53-9,0)</f>
        <v>-2</v>
      </c>
      <c r="Y52" t="s">
        <v>48</v>
      </c>
      <c r="Z52">
        <f>IF(Test!AA52&gt;0,Test!AA52,$C$3)</f>
        <v>41</v>
      </c>
      <c r="AA52" t="s">
        <v>49</v>
      </c>
      <c r="AB52">
        <f>ROUND(Z53-9,0)</f>
        <v>-2</v>
      </c>
    </row>
    <row r="53" spans="1:30">
      <c r="A53" t="s">
        <v>50</v>
      </c>
      <c r="B53">
        <f>IF(Test!E52&gt;1,Test!E52,#REF!)</f>
        <v>7</v>
      </c>
      <c r="M53" t="s">
        <v>50</v>
      </c>
      <c r="N53">
        <f>IF(Test!Q52&gt;1,Test!Q52,#REF!)</f>
        <v>7</v>
      </c>
      <c r="Y53" t="s">
        <v>50</v>
      </c>
      <c r="Z53">
        <f>IF(Test!AC52&gt;1,Test!AC52,#REF!)</f>
        <v>7</v>
      </c>
    </row>
    <row r="54" spans="1:30">
      <c r="A54" t="s">
        <v>51</v>
      </c>
      <c r="B54">
        <f>属性计算!B54</f>
        <v>1200507</v>
      </c>
      <c r="M54" t="s">
        <v>51</v>
      </c>
      <c r="N54">
        <f>属性计算!N54</f>
        <v>5398107</v>
      </c>
      <c r="Y54" t="s">
        <v>51</v>
      </c>
      <c r="Z54">
        <f>属性计算!Z54</f>
        <v>4498007</v>
      </c>
    </row>
    <row r="55" spans="1:30">
      <c r="A55" s="145" t="s">
        <v>997</v>
      </c>
      <c r="B55" s="140" t="str">
        <f>_xlfn.CONCAT(B59:C62)</f>
        <v>100211</v>
      </c>
      <c r="M55" s="145" t="s">
        <v>997</v>
      </c>
      <c r="N55" s="140" t="str">
        <f>_xlfn.CONCAT(N59:O62)</f>
        <v>100311</v>
      </c>
      <c r="Y55" s="145" t="s">
        <v>997</v>
      </c>
      <c r="Z55" s="140" t="str">
        <f>_xlfn.CONCAT(Z59:AA62)</f>
        <v>100411</v>
      </c>
    </row>
    <row r="56" spans="1:30">
      <c r="A56" s="145" t="s">
        <v>993</v>
      </c>
      <c r="B56" s="149" t="str">
        <f>""</f>
        <v/>
      </c>
      <c r="M56" s="145" t="s">
        <v>993</v>
      </c>
      <c r="N56" s="149" t="str">
        <f>""</f>
        <v/>
      </c>
      <c r="Y56" s="145" t="s">
        <v>993</v>
      </c>
      <c r="Z56" s="149" t="str">
        <f>""</f>
        <v/>
      </c>
    </row>
    <row r="57" spans="1:30">
      <c r="A57" s="223" t="s">
        <v>992</v>
      </c>
      <c r="B57" s="224"/>
      <c r="C57" s="224"/>
      <c r="M57" s="223" t="s">
        <v>992</v>
      </c>
      <c r="N57" s="224"/>
      <c r="O57" s="224"/>
      <c r="Y57" s="223" t="s">
        <v>992</v>
      </c>
      <c r="Z57" s="224"/>
      <c r="AA57" s="224"/>
    </row>
    <row r="58" spans="1:30">
      <c r="A58" s="137" t="s">
        <v>995</v>
      </c>
      <c r="B58" s="137" t="s">
        <v>994</v>
      </c>
      <c r="C58" s="91"/>
      <c r="M58" s="137" t="s">
        <v>995</v>
      </c>
      <c r="N58" s="137" t="s">
        <v>994</v>
      </c>
      <c r="O58" s="91"/>
      <c r="Y58" s="137" t="s">
        <v>995</v>
      </c>
      <c r="Z58" s="137" t="s">
        <v>994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100211</v>
      </c>
      <c r="C59" s="91" t="str">
        <f>IF(B60="","",",")</f>
        <v/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/>
      </c>
      <c r="Y59" s="91">
        <v>2</v>
      </c>
      <c r="Z59" s="139">
        <f>IF(Z54&gt;(Z51*100+Y59),INDEX(hero_data_info!$E:$E,MATCH(Z51*100+Y59,hero_data_info!$A:$A,0)),"")</f>
        <v>100411</v>
      </c>
      <c r="AA59" s="91" t="str">
        <f>IF(Z60="","",",")</f>
        <v/>
      </c>
    </row>
    <row r="60" spans="1:30">
      <c r="A60" s="91">
        <v>8</v>
      </c>
      <c r="B60" s="139" t="str">
        <f>IF(B54&gt;(B51*100+A60),INDEX(hero_data_info!$E:$E,MATCH(B51*100+A60,hero_data_info!$A:$A,0)),"")</f>
        <v/>
      </c>
      <c r="C60" s="91" t="str">
        <f>IF(B61="","",",")</f>
        <v/>
      </c>
      <c r="M60" s="91">
        <v>8</v>
      </c>
      <c r="N60" s="139" t="str">
        <f>IF(N54&gt;(N51*100+M60),INDEX(hero_data_info!$E:$E,MATCH(N51*100+M60,hero_data_info!$A:$A,0)),"")</f>
        <v/>
      </c>
      <c r="O60" s="91" t="str">
        <f>IF(N61="","",",")</f>
        <v/>
      </c>
      <c r="Y60" s="91">
        <v>8</v>
      </c>
      <c r="Z60" s="139" t="str">
        <f>IF(Z54&gt;(Z51*100+Y60),INDEX(hero_data_info!$E:$E,MATCH(Z51*100+Y60,hero_data_info!$A:$A,0)),"")</f>
        <v/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51990</v>
      </c>
      <c r="O91" t="s">
        <v>47</v>
      </c>
      <c r="P91">
        <f>MOD(ROUNDDOWN(N91/1000,0),10)</f>
        <v>1</v>
      </c>
      <c r="Q91" s="90" t="s">
        <v>67</v>
      </c>
      <c r="R91" t="str">
        <f>Test!R93</f>
        <v/>
      </c>
    </row>
    <row r="92" spans="1:29">
      <c r="A92" t="s">
        <v>48</v>
      </c>
      <c r="B92">
        <f>IF(Test!C92&gt;0,Test!C92,$C$3)</f>
        <v>100</v>
      </c>
      <c r="C92" t="s">
        <v>49</v>
      </c>
      <c r="D92">
        <f>ROUND(B93-9,0)</f>
        <v>-4</v>
      </c>
      <c r="M92" t="s">
        <v>48</v>
      </c>
      <c r="N92">
        <f>IF(Test!O92&gt;0,Test!O92,$C$3)</f>
        <v>100</v>
      </c>
      <c r="O92" t="s">
        <v>49</v>
      </c>
      <c r="P92">
        <f>ROUND(N93-9,0)</f>
        <v>-5</v>
      </c>
    </row>
    <row r="93" spans="1:29">
      <c r="A93" t="s">
        <v>50</v>
      </c>
      <c r="B93">
        <f>IF(Test!E92&gt;1,Test!E92,#REF!)</f>
        <v>5</v>
      </c>
      <c r="M93" t="s">
        <v>50</v>
      </c>
      <c r="N93">
        <f>IF(Test!Q92&gt;1,Test!Q92,#REF!)</f>
        <v>4</v>
      </c>
    </row>
    <row r="94" spans="1:29">
      <c r="A94" t="s">
        <v>51</v>
      </c>
      <c r="B94">
        <f>属性计算!B94</f>
        <v>2400500</v>
      </c>
      <c r="M94" t="s">
        <v>51</v>
      </c>
      <c r="N94">
        <f>属性计算!N94</f>
        <v>5199000</v>
      </c>
    </row>
    <row r="95" spans="1:29">
      <c r="A95" s="145" t="s">
        <v>997</v>
      </c>
      <c r="B95" s="140" t="str">
        <f>_xlfn.CONCAT(B99:C102)</f>
        <v/>
      </c>
      <c r="M95" s="145" t="s">
        <v>997</v>
      </c>
      <c r="N95" s="140" t="str">
        <f>_xlfn.CONCAT(N99:O102)</f>
        <v/>
      </c>
    </row>
    <row r="96" spans="1:29">
      <c r="A96" s="145" t="s">
        <v>993</v>
      </c>
      <c r="B96" s="149" t="str">
        <f>""</f>
        <v/>
      </c>
      <c r="M96" s="145" t="s">
        <v>993</v>
      </c>
      <c r="N96" s="149" t="str">
        <f>""</f>
        <v/>
      </c>
    </row>
    <row r="97" spans="1:17">
      <c r="A97" s="223" t="s">
        <v>992</v>
      </c>
      <c r="B97" s="224"/>
      <c r="C97" s="224"/>
      <c r="M97" s="223" t="s">
        <v>992</v>
      </c>
      <c r="N97" s="224"/>
      <c r="O97" s="224"/>
    </row>
    <row r="98" spans="1:17">
      <c r="A98" s="137" t="s">
        <v>995</v>
      </c>
      <c r="B98" s="137" t="s">
        <v>994</v>
      </c>
      <c r="C98" s="91"/>
      <c r="M98" s="137" t="s">
        <v>995</v>
      </c>
      <c r="N98" s="137" t="s">
        <v>994</v>
      </c>
      <c r="O98" s="91"/>
    </row>
    <row r="99" spans="1:17">
      <c r="A99" s="91">
        <v>2</v>
      </c>
      <c r="B99" s="139" t="str">
        <f>IF(B94&gt;(B91*100+A99),INDEX(hero_data_info!$E:$E,MATCH(B91*100+A99,hero_data_info!$A:$A,0)),"")</f>
        <v/>
      </c>
      <c r="C99" s="91" t="str">
        <f>IF(B100="","",",")</f>
        <v/>
      </c>
      <c r="M99" s="91">
        <v>2</v>
      </c>
      <c r="N99" s="139" t="str">
        <f>IF(N94&gt;(N91*100+M99),INDEX(hero_data_info!$E:$E,MATCH(N91*100+M99,hero_data_info!$A:$A,0)),"")</f>
        <v/>
      </c>
      <c r="O99" s="91" t="str">
        <f>IF(N100="","",",")</f>
        <v/>
      </c>
    </row>
    <row r="100" spans="1:17">
      <c r="A100" s="91">
        <v>8</v>
      </c>
      <c r="B100" s="139" t="str">
        <f>IF(B94&gt;(B91*100+A100),INDEX(hero_data_info!$E:$E,MATCH(B91*100+A100,hero_data_info!$A:$A,0)),"")</f>
        <v/>
      </c>
      <c r="C100" s="91" t="str">
        <f>IF(B101="","",",")</f>
        <v/>
      </c>
      <c r="M100" s="91">
        <v>8</v>
      </c>
      <c r="N100" s="139" t="str">
        <f>IF(N94&gt;(N91*100+M100),INDEX(hero_data_info!$E:$E,MATCH(N91*100+M100,hero_data_info!$A:$A,0)),"")</f>
        <v/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41981</v>
      </c>
      <c r="C131" t="s">
        <v>47</v>
      </c>
      <c r="D131">
        <f>MOD(ROUNDDOWN(B131/1000,0),10)</f>
        <v>1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90" t="s">
        <v>67</v>
      </c>
      <c r="R131">
        <f>Test!R133</f>
        <v>5400443</v>
      </c>
      <c r="Y131" t="s">
        <v>11</v>
      </c>
      <c r="Z131">
        <f>IF(Test!Z132&gt;0,Test!Z132,$C$2)</f>
        <v>52997</v>
      </c>
      <c r="AA131" t="s">
        <v>47</v>
      </c>
      <c r="AB131">
        <f>MOD(ROUNDDOWN(Z131/1000,0),10)</f>
        <v>2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100</v>
      </c>
      <c r="C132" t="s">
        <v>49</v>
      </c>
      <c r="D132">
        <f>ROUND(B133-9,0)</f>
        <v>-3</v>
      </c>
      <c r="M132" t="s">
        <v>48</v>
      </c>
      <c r="N132">
        <f>IF(Test!O132&gt;0,Test!O132,$C$3)</f>
        <v>100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100</v>
      </c>
      <c r="AA132" t="s">
        <v>49</v>
      </c>
      <c r="AB132">
        <f>ROUND(Z133-9,0)</f>
        <v>-6</v>
      </c>
    </row>
    <row r="133" spans="1:30">
      <c r="A133" t="s">
        <v>50</v>
      </c>
      <c r="B133">
        <f>IF(Test!E132&gt;1,Test!E132,#REF!)</f>
        <v>6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3</v>
      </c>
    </row>
    <row r="134" spans="1:30">
      <c r="A134" t="s">
        <v>51</v>
      </c>
      <c r="B134">
        <f>属性计算!B134</f>
        <v>4198100</v>
      </c>
      <c r="M134" t="s">
        <v>51</v>
      </c>
      <c r="N134">
        <f>属性计算!N134</f>
        <v>5400420</v>
      </c>
      <c r="Y134" t="s">
        <v>51</v>
      </c>
      <c r="Z134">
        <f>属性计算!Z134</f>
        <v>5299700</v>
      </c>
    </row>
    <row r="135" spans="1:30">
      <c r="A135" s="145" t="s">
        <v>997</v>
      </c>
      <c r="B135" s="140" t="str">
        <f>_xlfn.CONCAT(B139:C142)</f>
        <v/>
      </c>
      <c r="M135" s="145" t="s">
        <v>997</v>
      </c>
      <c r="N135" s="140" t="str">
        <f>_xlfn.CONCAT(N139:O142)</f>
        <v>100411,100421,100431,100441</v>
      </c>
      <c r="Y135" s="145" t="s">
        <v>997</v>
      </c>
      <c r="Z135" s="140" t="str">
        <f>_xlfn.CONCAT(Z139:AA142)</f>
        <v/>
      </c>
    </row>
    <row r="136" spans="1:30">
      <c r="A136" s="145" t="s">
        <v>993</v>
      </c>
      <c r="B136" s="149" t="str">
        <f>""</f>
        <v/>
      </c>
      <c r="M136" s="145" t="s">
        <v>993</v>
      </c>
      <c r="N136" s="149" t="str">
        <f>""</f>
        <v/>
      </c>
      <c r="Y136" s="145" t="s">
        <v>993</v>
      </c>
      <c r="Z136" s="149" t="str">
        <f>""</f>
        <v/>
      </c>
    </row>
    <row r="137" spans="1:30">
      <c r="A137" s="223" t="s">
        <v>992</v>
      </c>
      <c r="B137" s="224"/>
      <c r="C137" s="224"/>
      <c r="M137" s="223" t="s">
        <v>992</v>
      </c>
      <c r="N137" s="224"/>
      <c r="O137" s="224"/>
      <c r="Y137" s="223" t="s">
        <v>992</v>
      </c>
      <c r="Z137" s="224"/>
      <c r="AA137" s="224"/>
    </row>
    <row r="138" spans="1:30">
      <c r="A138" s="137" t="s">
        <v>995</v>
      </c>
      <c r="B138" s="137" t="s">
        <v>994</v>
      </c>
      <c r="C138" s="91"/>
      <c r="M138" s="137" t="s">
        <v>995</v>
      </c>
      <c r="N138" s="137" t="s">
        <v>994</v>
      </c>
      <c r="O138" s="91"/>
      <c r="Y138" s="137" t="s">
        <v>995</v>
      </c>
      <c r="Z138" s="137" t="s">
        <v>994</v>
      </c>
      <c r="AA138" s="91"/>
    </row>
    <row r="139" spans="1:30">
      <c r="A139" s="91">
        <v>2</v>
      </c>
      <c r="B139" s="139" t="str">
        <f>IF(B134&gt;(B131*100+A139),INDEX(hero_data_info!$E:$E,MATCH(B131*100+A139,hero_data_info!$A:$A,0)),"")</f>
        <v/>
      </c>
      <c r="C139" s="91" t="str">
        <f>IF(B140="","",",")</f>
        <v/>
      </c>
      <c r="M139" s="91">
        <v>2</v>
      </c>
      <c r="N139" s="139">
        <f>IF(N134&gt;(N131*100+M139),INDEX(hero_data_info!$E:$E,MATCH(N131*100+M139,hero_data_info!$A:$A,0)),"")</f>
        <v>100411</v>
      </c>
      <c r="O139" s="91" t="str">
        <f>IF(N140="","",",")</f>
        <v>,</v>
      </c>
      <c r="Y139" s="91">
        <v>2</v>
      </c>
      <c r="Z139" s="139" t="str">
        <f>IF(Z134&gt;(Z131*100+Y139),INDEX(hero_data_info!$E:$E,MATCH(Z131*100+Y139,hero_data_info!$A:$A,0)),"")</f>
        <v/>
      </c>
      <c r="AA139" s="91" t="str">
        <f>IF(Z140="","",",")</f>
        <v/>
      </c>
    </row>
    <row r="140" spans="1:30">
      <c r="A140" s="91">
        <v>8</v>
      </c>
      <c r="B140" s="139" t="str">
        <f>IF(B134&gt;(B131*100+A140),INDEX(hero_data_info!$E:$E,MATCH(B131*100+A140,hero_data_info!$A:$A,0)),"")</f>
        <v/>
      </c>
      <c r="C140" s="91" t="str">
        <f>IF(B141="","",",")</f>
        <v/>
      </c>
      <c r="M140" s="91">
        <v>8</v>
      </c>
      <c r="N140" s="139">
        <f>IF(N134&gt;(N131*100+M140),INDEX(hero_data_info!$E:$E,MATCH(N131*100+M140,hero_data_info!$A:$A,0)),"")</f>
        <v>100421</v>
      </c>
      <c r="O140" s="91" t="str">
        <f>IF(N141="","",",")</f>
        <v>,</v>
      </c>
      <c r="Y140" s="91">
        <v>8</v>
      </c>
      <c r="Z140" s="139" t="str">
        <f>IF(Z134&gt;(Z131*100+Y140),INDEX(hero_data_info!$E:$E,MATCH(Z131*100+Y140,hero_data_info!$A:$A,0)),"")</f>
        <v/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>
        <f>IF(N134&gt;(N131*100+M141),INDEX(hero_data_info!$E:$E,MATCH(N131*100+M141,hero_data_info!$A:$A,0)),"")</f>
        <v>100431</v>
      </c>
      <c r="O141" s="91" t="str">
        <f>IF(N142="","",",")</f>
        <v>,</v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>
        <f>IF(N134&gt;(N131*100+M142),INDEX(hero_data_info!$E:$E,MATCH(N131*100+M142,hero_data_info!$A:$A,0)),"")</f>
        <v>100441</v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72</v>
      </c>
      <c r="B2" s="170" t="s">
        <v>72</v>
      </c>
      <c r="C2" s="170" t="s">
        <v>72</v>
      </c>
      <c r="D2" s="170" t="s">
        <v>72</v>
      </c>
      <c r="E2" s="170" t="s">
        <v>72</v>
      </c>
      <c r="F2" s="170" t="s">
        <v>72</v>
      </c>
      <c r="G2" s="170" t="s">
        <v>72</v>
      </c>
      <c r="H2" s="170" t="s">
        <v>72</v>
      </c>
      <c r="I2" s="170" t="s">
        <v>72</v>
      </c>
    </row>
    <row r="3" spans="1:9" ht="16.5">
      <c r="A3" s="171" t="s">
        <v>11</v>
      </c>
      <c r="B3" s="171" t="s">
        <v>202</v>
      </c>
      <c r="C3" s="171" t="s">
        <v>1140</v>
      </c>
      <c r="D3" s="171" t="s">
        <v>1141</v>
      </c>
      <c r="E3" s="171" t="s">
        <v>1142</v>
      </c>
      <c r="F3" s="171" t="s">
        <v>1141</v>
      </c>
      <c r="G3" s="171" t="s">
        <v>1142</v>
      </c>
      <c r="H3" s="171" t="s">
        <v>1141</v>
      </c>
      <c r="I3" s="171" t="s">
        <v>1142</v>
      </c>
    </row>
    <row r="4" spans="1:9" ht="16.5">
      <c r="A4" s="172" t="s">
        <v>78</v>
      </c>
      <c r="B4" s="172" t="s">
        <v>78</v>
      </c>
      <c r="C4" s="172" t="s">
        <v>78</v>
      </c>
      <c r="D4" s="172" t="s">
        <v>78</v>
      </c>
      <c r="E4" s="172" t="s">
        <v>78</v>
      </c>
      <c r="F4" s="172" t="s">
        <v>78</v>
      </c>
      <c r="G4" s="172" t="s">
        <v>78</v>
      </c>
      <c r="H4" s="172" t="s">
        <v>78</v>
      </c>
      <c r="I4" s="172" t="s">
        <v>78</v>
      </c>
    </row>
    <row r="5" spans="1:9" ht="16.5">
      <c r="A5" s="172" t="s">
        <v>11</v>
      </c>
      <c r="B5" s="172" t="s">
        <v>234</v>
      </c>
      <c r="C5" s="172" t="s">
        <v>1143</v>
      </c>
      <c r="D5" s="172" t="s">
        <v>1144</v>
      </c>
      <c r="E5" s="172" t="s">
        <v>1145</v>
      </c>
      <c r="F5" s="172" t="s">
        <v>1146</v>
      </c>
      <c r="G5" s="172" t="s">
        <v>1147</v>
      </c>
      <c r="H5" s="172" t="s">
        <v>1148</v>
      </c>
      <c r="I5" s="172" t="s">
        <v>1149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2021-11-19T13:55:06Z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