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Accu_Internal_Resources\Analytics_POP\Holiday_17_18\Other_Materials\"/>
    </mc:Choice>
  </mc:AlternateContent>
  <bookViews>
    <workbookView xWindow="0" yWindow="0" windowWidth="8940" windowHeight="2964"/>
  </bookViews>
  <sheets>
    <sheet name="Economic Model" sheetId="4" r:id="rId1"/>
    <sheet name="Weather Model" sheetId="3" r:id="rId2"/>
    <sheet name="Combined Model" sheetId="5" r:id="rId3"/>
    <sheet name="Sheet1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8" i="4" l="1"/>
  <c r="J57" i="4"/>
  <c r="J56" i="4"/>
  <c r="I58" i="4"/>
  <c r="I57" i="4"/>
  <c r="I56" i="4"/>
  <c r="H51" i="4" l="1"/>
  <c r="G53" i="4"/>
  <c r="G52" i="4"/>
  <c r="J42" i="4"/>
  <c r="E13" i="6"/>
  <c r="E12" i="6"/>
  <c r="E11" i="6"/>
  <c r="E10" i="6"/>
  <c r="E9" i="6"/>
  <c r="J39" i="4"/>
  <c r="J37" i="4"/>
  <c r="H48" i="4" l="1"/>
  <c r="H46" i="4" l="1"/>
  <c r="G46" i="4" l="1"/>
  <c r="H43" i="4"/>
  <c r="G43" i="4"/>
  <c r="H42" i="4"/>
  <c r="G42" i="4"/>
  <c r="H38" i="4"/>
  <c r="G38" i="4"/>
  <c r="H37" i="4"/>
  <c r="G37" i="4"/>
</calcChain>
</file>

<file path=xl/sharedStrings.xml><?xml version="1.0" encoding="utf-8"?>
<sst xmlns="http://schemas.openxmlformats.org/spreadsheetml/2006/main" count="199" uniqueCount="92">
  <si>
    <t>Model Summary</t>
  </si>
  <si>
    <t>Model</t>
  </si>
  <si>
    <t>R</t>
  </si>
  <si>
    <t>R Square</t>
  </si>
  <si>
    <t>Adjusted R Square</t>
  </si>
  <si>
    <t>Std. Error of the Estimate</t>
  </si>
  <si>
    <t>Change Statistics</t>
  </si>
  <si>
    <t>Selection Criteria</t>
  </si>
  <si>
    <t>R Square Change</t>
  </si>
  <si>
    <t>F Change</t>
  </si>
  <si>
    <t>df1</t>
  </si>
  <si>
    <t>df2</t>
  </si>
  <si>
    <t>Sig. F Change</t>
  </si>
  <si>
    <t>Akaike Information Criterion</t>
  </si>
  <si>
    <t>Amemiya Prediction Criterion</t>
  </si>
  <si>
    <t>Mallows' Prediction Criterion</t>
  </si>
  <si>
    <t>Schwarz Bayesian Criterion</t>
  </si>
  <si>
    <t>1</t>
  </si>
  <si>
    <t>a. Predictors: (Constant), GDPGrowth</t>
  </si>
  <si>
    <t>Unstandardized Coefficients</t>
  </si>
  <si>
    <t>Standardized Coefficients</t>
  </si>
  <si>
    <t>t</t>
  </si>
  <si>
    <t>Sig.</t>
  </si>
  <si>
    <t>95.0% Confidence Interval for B</t>
  </si>
  <si>
    <t>Correlations</t>
  </si>
  <si>
    <t>Collinearity Statistics</t>
  </si>
  <si>
    <t>B</t>
  </si>
  <si>
    <t>Std. Error</t>
  </si>
  <si>
    <t>Beta</t>
  </si>
  <si>
    <t>Lower Bound</t>
  </si>
  <si>
    <t>Upper Bound</t>
  </si>
  <si>
    <t>Zero-order</t>
  </si>
  <si>
    <t>Partial</t>
  </si>
  <si>
    <t>Part</t>
  </si>
  <si>
    <t>Tolerance</t>
  </si>
  <si>
    <t>VIF</t>
  </si>
  <si>
    <t>(Constant)</t>
  </si>
  <si>
    <t>GDPGrowth</t>
  </si>
  <si>
    <r>
      <t>Coefficients</t>
    </r>
    <r>
      <rPr>
        <b/>
        <vertAlign val="superscript"/>
        <sz val="7"/>
        <color indexed="8"/>
        <rFont val="Arial Bold"/>
      </rPr>
      <t>a</t>
    </r>
  </si>
  <si>
    <t>2</t>
  </si>
  <si>
    <t>a. Predictors: (Constant), AVGTEMP_max, AVGTEMP_median.BWk, SNOWFALL_max.Csa</t>
  </si>
  <si>
    <r>
      <t>.909</t>
    </r>
    <r>
      <rPr>
        <vertAlign val="superscript"/>
        <sz val="7"/>
        <color indexed="8"/>
        <rFont val="Arial"/>
        <family val="2"/>
      </rPr>
      <t>a</t>
    </r>
  </si>
  <si>
    <t>SNOWFALL_max.Csa</t>
  </si>
  <si>
    <t>AVGTEMP_median.BWk</t>
  </si>
  <si>
    <t>AVGTEMP_max</t>
  </si>
  <si>
    <t>a. Dependent Variable: SalesIncrease</t>
  </si>
  <si>
    <r>
      <t>.740</t>
    </r>
    <r>
      <rPr>
        <vertAlign val="superscript"/>
        <sz val="7"/>
        <color indexed="8"/>
        <rFont val="Arial"/>
        <family val="2"/>
      </rPr>
      <t>a</t>
    </r>
  </si>
  <si>
    <t>b. Predictors: (Constant), GDPGrowth, SNOWFALL_max.Csa</t>
  </si>
  <si>
    <r>
      <t>.863</t>
    </r>
    <r>
      <rPr>
        <vertAlign val="superscript"/>
        <sz val="7"/>
        <color indexed="8"/>
        <rFont val="Arial"/>
        <family val="2"/>
      </rPr>
      <t>b</t>
    </r>
  </si>
  <si>
    <t>Metric</t>
  </si>
  <si>
    <t>Definition</t>
  </si>
  <si>
    <t>US National GDP Growth Rate</t>
  </si>
  <si>
    <t>Maximum Average Temperature</t>
  </si>
  <si>
    <t>Median Average Temperature in BWk Climate Zone</t>
  </si>
  <si>
    <t>Maximum Snowfall Amount in Csa Climate Zone</t>
  </si>
  <si>
    <t>Sales Increase</t>
  </si>
  <si>
    <t>Predicted Sales Increase</t>
  </si>
  <si>
    <t>Year</t>
  </si>
  <si>
    <t>Metric (Ordered by Significance)</t>
  </si>
  <si>
    <t>Change in % Sales Increase</t>
  </si>
  <si>
    <t>+0.358</t>
  </si>
  <si>
    <t>+0.793</t>
  </si>
  <si>
    <t>4.3 Percent Increase</t>
  </si>
  <si>
    <t>NRF Prediction</t>
  </si>
  <si>
    <t>4.8 Percent Increase</t>
  </si>
  <si>
    <t>AccuWeather Prediction</t>
  </si>
  <si>
    <t>4.0 Percent Increase</t>
  </si>
  <si>
    <t>4.5 Percent Increase</t>
  </si>
  <si>
    <t xml:space="preserve">0.05 Percent Decrease </t>
  </si>
  <si>
    <t>0.03 Percent Decrease</t>
  </si>
  <si>
    <t>0.08 Percent Decrease</t>
  </si>
  <si>
    <t>Lower</t>
  </si>
  <si>
    <t>Upper</t>
  </si>
  <si>
    <t xml:space="preserve">Actuals LY </t>
  </si>
  <si>
    <t xml:space="preserve">5.3 Percent Increase </t>
  </si>
  <si>
    <t>Difference from AccuWeather</t>
  </si>
  <si>
    <t>Avg Temp</t>
  </si>
  <si>
    <t>Avg</t>
  </si>
  <si>
    <t>Median</t>
  </si>
  <si>
    <t>Mode</t>
  </si>
  <si>
    <t>Min</t>
  </si>
  <si>
    <t>Max</t>
  </si>
  <si>
    <t>NRF</t>
  </si>
  <si>
    <t>Combined Model</t>
  </si>
  <si>
    <t>5.4 Percent Increase</t>
  </si>
  <si>
    <t>Difference from NRF</t>
  </si>
  <si>
    <t>Confidence Intervals</t>
  </si>
  <si>
    <t>Wx</t>
  </si>
  <si>
    <t>Econ</t>
  </si>
  <si>
    <t>Combined</t>
  </si>
  <si>
    <t>Increase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</si>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</sst>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#.000"/>
    <numFmt numFmtId="165" formatCode="###0.000"/>
    <numFmt numFmtId="166" formatCode="###0"/>
    <numFmt numFmtId="167" formatCode="###0.0000"/>
    <numFmt numFmtId="168" formatCode="&quot;$&quot;#,##0.00"/>
    <numFmt numFmtId="169" formatCode="&quot;$&quot;#,##0.000"/>
  </numFmts>
  <fonts count="10" x14ac:knownFonts="1">
    <font>
      <sz val="11"/>
      <color theme="1"/>
      <name val="Calibri"/>
      <family val="2"/>
      <scheme val="minor"/>
    </font>
    <font>
      <b/>
      <sz val="7"/>
      <color indexed="8"/>
      <name val="Arial Bold"/>
    </font>
    <font>
      <b/>
      <vertAlign val="superscript"/>
      <sz val="7"/>
      <color indexed="8"/>
      <name val="Arial Bold"/>
    </font>
    <font>
      <sz val="10"/>
      <name val="Arial"/>
      <family val="2"/>
    </font>
    <font>
      <sz val="7"/>
      <color indexed="8"/>
      <name val="Arial"/>
      <family val="2"/>
    </font>
    <font>
      <vertAlign val="superscript"/>
      <sz val="7"/>
      <color indexed="8"/>
      <name val="Arial"/>
      <family val="2"/>
    </font>
    <font>
      <sz val="12"/>
      <color theme="0"/>
      <name val="Avenir LT Std 65 Medium"/>
      <family val="2"/>
    </font>
    <font>
      <sz val="11"/>
      <color theme="1"/>
      <name val="Avenir LT Std 35 Light"/>
      <family val="2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096BD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thin">
        <color rgb="FF1096BD"/>
      </right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50">
    <xf numFmtId="0" fontId="0" fillId="0" borderId="0" xfId="0"/>
    <xf numFmtId="0" fontId="3" fillId="0" borderId="0" xfId="1"/>
    <xf numFmtId="0" fontId="4" fillId="0" borderId="6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0" fontId="4" fillId="0" borderId="14" xfId="1" applyFont="1" applyBorder="1" applyAlignment="1">
      <alignment horizontal="left" vertical="top" wrapText="1"/>
    </xf>
    <xf numFmtId="165" fontId="4" fillId="0" borderId="18" xfId="1" applyNumberFormat="1" applyFont="1" applyBorder="1" applyAlignment="1">
      <alignment horizontal="right" vertical="center"/>
    </xf>
    <xf numFmtId="164" fontId="4" fillId="0" borderId="19" xfId="1" applyNumberFormat="1" applyFont="1" applyBorder="1" applyAlignment="1">
      <alignment horizontal="right" vertical="center"/>
    </xf>
    <xf numFmtId="0" fontId="4" fillId="0" borderId="19" xfId="1" applyFont="1" applyBorder="1" applyAlignment="1">
      <alignment horizontal="left" vertical="center" wrapText="1"/>
    </xf>
    <xf numFmtId="165" fontId="4" fillId="0" borderId="19" xfId="1" applyNumberFormat="1" applyFont="1" applyBorder="1" applyAlignment="1">
      <alignment horizontal="right" vertical="center"/>
    </xf>
    <xf numFmtId="0" fontId="4" fillId="0" borderId="16" xfId="1" applyFont="1" applyBorder="1" applyAlignment="1">
      <alignment horizontal="left" vertical="top" wrapText="1"/>
    </xf>
    <xf numFmtId="164" fontId="4" fillId="0" borderId="21" xfId="1" applyNumberFormat="1" applyFont="1" applyBorder="1" applyAlignment="1">
      <alignment horizontal="right" vertical="center"/>
    </xf>
    <xf numFmtId="164" fontId="4" fillId="0" borderId="22" xfId="1" applyNumberFormat="1" applyFont="1" applyBorder="1" applyAlignment="1">
      <alignment horizontal="right" vertical="center"/>
    </xf>
    <xf numFmtId="165" fontId="4" fillId="0" borderId="22" xfId="1" applyNumberFormat="1" applyFont="1" applyBorder="1" applyAlignment="1">
      <alignment horizontal="right" vertical="center"/>
    </xf>
    <xf numFmtId="0" fontId="4" fillId="0" borderId="8" xfId="1" applyFont="1" applyBorder="1" applyAlignment="1">
      <alignment horizontal="center" wrapText="1"/>
    </xf>
    <xf numFmtId="0" fontId="4" fillId="0" borderId="20" xfId="1" applyFont="1" applyBorder="1" applyAlignment="1">
      <alignment horizontal="left" vertical="center" wrapText="1"/>
    </xf>
    <xf numFmtId="0" fontId="4" fillId="0" borderId="29" xfId="1" applyFont="1" applyBorder="1" applyAlignment="1">
      <alignment horizontal="left" vertical="top" wrapText="1"/>
    </xf>
    <xf numFmtId="165" fontId="4" fillId="0" borderId="31" xfId="1" applyNumberFormat="1" applyFont="1" applyBorder="1" applyAlignment="1">
      <alignment horizontal="right" vertical="center"/>
    </xf>
    <xf numFmtId="164" fontId="4" fillId="0" borderId="31" xfId="1" applyNumberFormat="1" applyFont="1" applyBorder="1" applyAlignment="1">
      <alignment horizontal="right" vertical="center"/>
    </xf>
    <xf numFmtId="165" fontId="4" fillId="0" borderId="32" xfId="1" applyNumberFormat="1" applyFont="1" applyBorder="1" applyAlignment="1">
      <alignment horizontal="right" vertical="center"/>
    </xf>
    <xf numFmtId="164" fontId="4" fillId="0" borderId="30" xfId="1" applyNumberFormat="1" applyFont="1" applyBorder="1" applyAlignment="1">
      <alignment horizontal="right" vertical="center"/>
    </xf>
    <xf numFmtId="165" fontId="4" fillId="0" borderId="23" xfId="1" applyNumberFormat="1" applyFont="1" applyBorder="1" applyAlignment="1">
      <alignment horizontal="right" vertical="center"/>
    </xf>
    <xf numFmtId="0" fontId="4" fillId="0" borderId="9" xfId="1" applyFont="1" applyBorder="1" applyAlignment="1">
      <alignment horizontal="left" vertical="top"/>
    </xf>
    <xf numFmtId="0" fontId="4" fillId="0" borderId="10" xfId="1" applyFont="1" applyBorder="1" applyAlignment="1">
      <alignment horizontal="right" vertical="center"/>
    </xf>
    <xf numFmtId="164" fontId="4" fillId="0" borderId="11" xfId="1" applyNumberFormat="1" applyFont="1" applyBorder="1" applyAlignment="1">
      <alignment horizontal="right" vertical="center"/>
    </xf>
    <xf numFmtId="167" fontId="4" fillId="0" borderId="11" xfId="1" applyNumberFormat="1" applyFont="1" applyBorder="1" applyAlignment="1">
      <alignment horizontal="right" vertical="center"/>
    </xf>
    <xf numFmtId="165" fontId="4" fillId="0" borderId="11" xfId="1" applyNumberFormat="1" applyFont="1" applyBorder="1" applyAlignment="1">
      <alignment horizontal="right" vertical="center"/>
    </xf>
    <xf numFmtId="166" fontId="4" fillId="0" borderId="11" xfId="1" applyNumberFormat="1" applyFont="1" applyBorder="1" applyAlignment="1">
      <alignment horizontal="right" vertical="center"/>
    </xf>
    <xf numFmtId="165" fontId="4" fillId="0" borderId="12" xfId="1" applyNumberFormat="1" applyFont="1" applyBorder="1" applyAlignment="1">
      <alignment horizontal="right" vertical="center"/>
    </xf>
    <xf numFmtId="0" fontId="3" fillId="0" borderId="0" xfId="2"/>
    <xf numFmtId="0" fontId="4" fillId="0" borderId="6" xfId="2" applyFont="1" applyBorder="1" applyAlignment="1">
      <alignment horizontal="center" wrapText="1"/>
    </xf>
    <xf numFmtId="0" fontId="4" fillId="0" borderId="7" xfId="2" applyFont="1" applyBorder="1" applyAlignment="1">
      <alignment horizontal="center" wrapText="1"/>
    </xf>
    <xf numFmtId="0" fontId="4" fillId="0" borderId="8" xfId="2" applyFont="1" applyBorder="1" applyAlignment="1">
      <alignment horizontal="center" wrapText="1"/>
    </xf>
    <xf numFmtId="0" fontId="4" fillId="0" borderId="14" xfId="2" applyFont="1" applyBorder="1" applyAlignment="1">
      <alignment horizontal="left" vertical="top" wrapText="1"/>
    </xf>
    <xf numFmtId="164" fontId="4" fillId="0" borderId="18" xfId="2" applyNumberFormat="1" applyFont="1" applyBorder="1" applyAlignment="1">
      <alignment horizontal="right" vertical="center"/>
    </xf>
    <xf numFmtId="164" fontId="4" fillId="0" borderId="19" xfId="2" applyNumberFormat="1" applyFont="1" applyBorder="1" applyAlignment="1">
      <alignment horizontal="right" vertical="center"/>
    </xf>
    <xf numFmtId="0" fontId="4" fillId="0" borderId="19" xfId="2" applyFont="1" applyBorder="1" applyAlignment="1">
      <alignment horizontal="left" vertical="center" wrapText="1"/>
    </xf>
    <xf numFmtId="165" fontId="4" fillId="0" borderId="19" xfId="2" applyNumberFormat="1" applyFont="1" applyBorder="1" applyAlignment="1">
      <alignment horizontal="right" vertical="center"/>
    </xf>
    <xf numFmtId="0" fontId="4" fillId="0" borderId="20" xfId="2" applyFont="1" applyBorder="1" applyAlignment="1">
      <alignment horizontal="left" vertical="center" wrapText="1"/>
    </xf>
    <xf numFmtId="0" fontId="4" fillId="0" borderId="16" xfId="2" applyFont="1" applyBorder="1" applyAlignment="1">
      <alignment horizontal="left" vertical="top" wrapText="1"/>
    </xf>
    <xf numFmtId="165" fontId="4" fillId="0" borderId="21" xfId="2" applyNumberFormat="1" applyFont="1" applyBorder="1" applyAlignment="1">
      <alignment horizontal="right" vertical="center"/>
    </xf>
    <xf numFmtId="164" fontId="4" fillId="0" borderId="22" xfId="2" applyNumberFormat="1" applyFont="1" applyBorder="1" applyAlignment="1">
      <alignment horizontal="right" vertical="center"/>
    </xf>
    <xf numFmtId="165" fontId="4" fillId="0" borderId="22" xfId="2" applyNumberFormat="1" applyFont="1" applyBorder="1" applyAlignment="1">
      <alignment horizontal="right" vertical="center"/>
    </xf>
    <xf numFmtId="165" fontId="4" fillId="0" borderId="23" xfId="2" applyNumberFormat="1" applyFont="1" applyBorder="1" applyAlignment="1">
      <alignment horizontal="right" vertical="center"/>
    </xf>
    <xf numFmtId="0" fontId="4" fillId="0" borderId="9" xfId="2" applyFont="1" applyBorder="1" applyAlignment="1">
      <alignment horizontal="left" vertical="top"/>
    </xf>
    <xf numFmtId="0" fontId="4" fillId="0" borderId="10" xfId="2" applyFont="1" applyBorder="1" applyAlignment="1">
      <alignment horizontal="right" vertical="center"/>
    </xf>
    <xf numFmtId="164" fontId="4" fillId="0" borderId="11" xfId="2" applyNumberFormat="1" applyFont="1" applyBorder="1" applyAlignment="1">
      <alignment horizontal="right" vertical="center"/>
    </xf>
    <xf numFmtId="167" fontId="4" fillId="0" borderId="11" xfId="2" applyNumberFormat="1" applyFont="1" applyBorder="1" applyAlignment="1">
      <alignment horizontal="right" vertical="center"/>
    </xf>
    <xf numFmtId="165" fontId="4" fillId="0" borderId="11" xfId="2" applyNumberFormat="1" applyFont="1" applyBorder="1" applyAlignment="1">
      <alignment horizontal="right" vertical="center"/>
    </xf>
    <xf numFmtId="166" fontId="4" fillId="0" borderId="11" xfId="2" applyNumberFormat="1" applyFont="1" applyBorder="1" applyAlignment="1">
      <alignment horizontal="right" vertical="center"/>
    </xf>
    <xf numFmtId="165" fontId="4" fillId="0" borderId="12" xfId="2" applyNumberFormat="1" applyFont="1" applyBorder="1" applyAlignment="1">
      <alignment horizontal="right" vertical="center"/>
    </xf>
    <xf numFmtId="0" fontId="3" fillId="0" borderId="0" xfId="3"/>
    <xf numFmtId="0" fontId="4" fillId="0" borderId="7" xfId="3" applyFont="1" applyBorder="1" applyAlignment="1">
      <alignment horizontal="center" wrapText="1"/>
    </xf>
    <xf numFmtId="0" fontId="4" fillId="0" borderId="8" xfId="3" applyFont="1" applyBorder="1" applyAlignment="1">
      <alignment horizontal="center" wrapText="1"/>
    </xf>
    <xf numFmtId="0" fontId="4" fillId="0" borderId="1" xfId="3" applyFont="1" applyBorder="1" applyAlignment="1">
      <alignment horizontal="left" vertical="top"/>
    </xf>
    <xf numFmtId="0" fontId="4" fillId="0" borderId="18" xfId="3" applyFont="1" applyBorder="1" applyAlignment="1">
      <alignment horizontal="right" vertical="center"/>
    </xf>
    <xf numFmtId="164" fontId="4" fillId="0" borderId="19" xfId="3" applyNumberFormat="1" applyFont="1" applyBorder="1" applyAlignment="1">
      <alignment horizontal="right" vertical="center"/>
    </xf>
    <xf numFmtId="167" fontId="4" fillId="0" borderId="19" xfId="3" applyNumberFormat="1" applyFont="1" applyBorder="1" applyAlignment="1">
      <alignment horizontal="right" vertical="center"/>
    </xf>
    <xf numFmtId="165" fontId="4" fillId="0" borderId="19" xfId="3" applyNumberFormat="1" applyFont="1" applyBorder="1" applyAlignment="1">
      <alignment horizontal="right" vertical="center"/>
    </xf>
    <xf numFmtId="166" fontId="4" fillId="0" borderId="19" xfId="3" applyNumberFormat="1" applyFont="1" applyBorder="1" applyAlignment="1">
      <alignment horizontal="right" vertical="center"/>
    </xf>
    <xf numFmtId="0" fontId="4" fillId="0" borderId="19" xfId="3" applyFont="1" applyBorder="1" applyAlignment="1">
      <alignment horizontal="right" vertical="center"/>
    </xf>
    <xf numFmtId="165" fontId="4" fillId="0" borderId="20" xfId="3" applyNumberFormat="1" applyFont="1" applyBorder="1" applyAlignment="1">
      <alignment horizontal="right" vertical="center"/>
    </xf>
    <xf numFmtId="0" fontId="4" fillId="0" borderId="5" xfId="3" applyFont="1" applyBorder="1" applyAlignment="1">
      <alignment horizontal="left" vertical="top"/>
    </xf>
    <xf numFmtId="0" fontId="4" fillId="0" borderId="21" xfId="3" applyFont="1" applyBorder="1" applyAlignment="1">
      <alignment horizontal="right" vertical="center"/>
    </xf>
    <xf numFmtId="164" fontId="4" fillId="0" borderId="22" xfId="3" applyNumberFormat="1" applyFont="1" applyBorder="1" applyAlignment="1">
      <alignment horizontal="right" vertical="center"/>
    </xf>
    <xf numFmtId="167" fontId="4" fillId="0" borderId="22" xfId="3" applyNumberFormat="1" applyFont="1" applyBorder="1" applyAlignment="1">
      <alignment horizontal="right" vertical="center"/>
    </xf>
    <xf numFmtId="165" fontId="4" fillId="0" borderId="22" xfId="3" applyNumberFormat="1" applyFont="1" applyBorder="1" applyAlignment="1">
      <alignment horizontal="right" vertical="center"/>
    </xf>
    <xf numFmtId="166" fontId="4" fillId="0" borderId="22" xfId="3" applyNumberFormat="1" applyFont="1" applyBorder="1" applyAlignment="1">
      <alignment horizontal="right" vertical="center"/>
    </xf>
    <xf numFmtId="0" fontId="4" fillId="0" borderId="22" xfId="3" applyFont="1" applyBorder="1" applyAlignment="1">
      <alignment horizontal="right" vertical="center"/>
    </xf>
    <xf numFmtId="165" fontId="4" fillId="0" borderId="23" xfId="3" applyNumberFormat="1" applyFont="1" applyBorder="1" applyAlignment="1">
      <alignment horizontal="right" vertical="center"/>
    </xf>
    <xf numFmtId="0" fontId="4" fillId="0" borderId="6" xfId="3" applyFont="1" applyBorder="1" applyAlignment="1">
      <alignment horizontal="center" wrapText="1"/>
    </xf>
    <xf numFmtId="0" fontId="4" fillId="0" borderId="14" xfId="3" applyFont="1" applyBorder="1" applyAlignment="1">
      <alignment horizontal="left" vertical="top" wrapText="1"/>
    </xf>
    <xf numFmtId="164" fontId="4" fillId="0" borderId="18" xfId="3" applyNumberFormat="1" applyFont="1" applyBorder="1" applyAlignment="1">
      <alignment horizontal="right" vertical="center"/>
    </xf>
    <xf numFmtId="0" fontId="4" fillId="0" borderId="19" xfId="3" applyFont="1" applyBorder="1" applyAlignment="1">
      <alignment horizontal="left" vertical="center" wrapText="1"/>
    </xf>
    <xf numFmtId="0" fontId="4" fillId="0" borderId="20" xfId="3" applyFont="1" applyBorder="1" applyAlignment="1">
      <alignment horizontal="left" vertical="center" wrapText="1"/>
    </xf>
    <xf numFmtId="0" fontId="4" fillId="0" borderId="25" xfId="3" applyFont="1" applyBorder="1" applyAlignment="1">
      <alignment horizontal="left" vertical="top" wrapText="1"/>
    </xf>
    <xf numFmtId="165" fontId="4" fillId="0" borderId="26" xfId="3" applyNumberFormat="1" applyFont="1" applyBorder="1" applyAlignment="1">
      <alignment horizontal="right" vertical="center"/>
    </xf>
    <xf numFmtId="164" fontId="4" fillId="0" borderId="27" xfId="3" applyNumberFormat="1" applyFont="1" applyBorder="1" applyAlignment="1">
      <alignment horizontal="right" vertical="center"/>
    </xf>
    <xf numFmtId="165" fontId="4" fillId="0" borderId="27" xfId="3" applyNumberFormat="1" applyFont="1" applyBorder="1" applyAlignment="1">
      <alignment horizontal="right" vertical="center"/>
    </xf>
    <xf numFmtId="165" fontId="4" fillId="0" borderId="28" xfId="3" applyNumberFormat="1" applyFont="1" applyBorder="1" applyAlignment="1">
      <alignment horizontal="right" vertical="center"/>
    </xf>
    <xf numFmtId="0" fontId="4" fillId="0" borderId="29" xfId="3" applyFont="1" applyBorder="1" applyAlignment="1">
      <alignment horizontal="left" vertical="top" wrapText="1"/>
    </xf>
    <xf numFmtId="165" fontId="4" fillId="0" borderId="30" xfId="3" applyNumberFormat="1" applyFont="1" applyBorder="1" applyAlignment="1">
      <alignment horizontal="right" vertical="center"/>
    </xf>
    <xf numFmtId="164" fontId="4" fillId="0" borderId="31" xfId="3" applyNumberFormat="1" applyFont="1" applyBorder="1" applyAlignment="1">
      <alignment horizontal="right" vertical="center"/>
    </xf>
    <xf numFmtId="0" fontId="4" fillId="0" borderId="31" xfId="3" applyFont="1" applyBorder="1" applyAlignment="1">
      <alignment horizontal="left" vertical="center" wrapText="1"/>
    </xf>
    <xf numFmtId="165" fontId="4" fillId="0" borderId="31" xfId="3" applyNumberFormat="1" applyFont="1" applyBorder="1" applyAlignment="1">
      <alignment horizontal="right" vertical="center"/>
    </xf>
    <xf numFmtId="0" fontId="4" fillId="0" borderId="32" xfId="3" applyFont="1" applyBorder="1" applyAlignment="1">
      <alignment horizontal="left" vertical="center" wrapText="1"/>
    </xf>
    <xf numFmtId="164" fontId="4" fillId="0" borderId="30" xfId="3" applyNumberFormat="1" applyFont="1" applyBorder="1" applyAlignment="1">
      <alignment horizontal="right" vertical="center"/>
    </xf>
    <xf numFmtId="165" fontId="4" fillId="0" borderId="32" xfId="3" applyNumberFormat="1" applyFont="1" applyBorder="1" applyAlignment="1">
      <alignment horizontal="right" vertical="center"/>
    </xf>
    <xf numFmtId="0" fontId="4" fillId="0" borderId="16" xfId="3" applyFont="1" applyBorder="1" applyAlignment="1">
      <alignment horizontal="left" vertical="top" wrapText="1"/>
    </xf>
    <xf numFmtId="164" fontId="4" fillId="0" borderId="21" xfId="3" applyNumberFormat="1" applyFont="1" applyBorder="1" applyAlignment="1">
      <alignment horizontal="right" vertic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34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10" fontId="0" fillId="0" borderId="0" xfId="0" applyNumberFormat="1"/>
    <xf numFmtId="49" fontId="7" fillId="0" borderId="0" xfId="0" applyNumberFormat="1" applyFont="1" applyAlignment="1">
      <alignment horizontal="center"/>
    </xf>
    <xf numFmtId="49" fontId="7" fillId="3" borderId="0" xfId="0" applyNumberFormat="1" applyFont="1" applyFill="1" applyAlignment="1">
      <alignment horizontal="center"/>
    </xf>
    <xf numFmtId="168" fontId="0" fillId="0" borderId="0" xfId="0" applyNumberFormat="1"/>
    <xf numFmtId="169" fontId="0" fillId="0" borderId="0" xfId="0" applyNumberFormat="1"/>
    <xf numFmtId="0" fontId="8" fillId="0" borderId="0" xfId="0" applyFont="1"/>
    <xf numFmtId="0" fontId="9" fillId="0" borderId="0" xfId="0" applyFont="1"/>
    <xf numFmtId="0" fontId="4" fillId="0" borderId="17" xfId="2" applyFont="1" applyBorder="1" applyAlignment="1">
      <alignment horizontal="left" vertical="top"/>
    </xf>
    <xf numFmtId="0" fontId="4" fillId="0" borderId="15" xfId="2" applyFont="1" applyBorder="1" applyAlignment="1">
      <alignment horizontal="left" vertical="top" wrapText="1"/>
    </xf>
    <xf numFmtId="0" fontId="4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left" wrapText="1"/>
    </xf>
    <xf numFmtId="0" fontId="4" fillId="0" borderId="5" xfId="2" applyFont="1" applyBorder="1" applyAlignment="1">
      <alignment horizontal="left" wrapText="1"/>
    </xf>
    <xf numFmtId="0" fontId="4" fillId="0" borderId="2" xfId="2" applyFont="1" applyBorder="1" applyAlignment="1">
      <alignment horizontal="center" wrapText="1"/>
    </xf>
    <xf numFmtId="0" fontId="4" fillId="0" borderId="6" xfId="2" applyFont="1" applyBorder="1" applyAlignment="1">
      <alignment horizontal="center" wrapText="1"/>
    </xf>
    <xf numFmtId="0" fontId="4" fillId="0" borderId="3" xfId="2" applyFont="1" applyBorder="1" applyAlignment="1">
      <alignment horizontal="center" wrapText="1"/>
    </xf>
    <xf numFmtId="0" fontId="4" fillId="0" borderId="7" xfId="2" applyFont="1" applyBorder="1" applyAlignment="1">
      <alignment horizontal="center" wrapText="1"/>
    </xf>
    <xf numFmtId="0" fontId="4" fillId="0" borderId="4" xfId="2" applyFont="1" applyBorder="1" applyAlignment="1">
      <alignment horizontal="center" wrapText="1"/>
    </xf>
    <xf numFmtId="0" fontId="4" fillId="0" borderId="13" xfId="2" applyFont="1" applyBorder="1" applyAlignment="1">
      <alignment horizontal="left" wrapText="1"/>
    </xf>
    <xf numFmtId="0" fontId="4" fillId="0" borderId="14" xfId="2" applyFont="1" applyBorder="1" applyAlignment="1">
      <alignment horizontal="left" wrapText="1"/>
    </xf>
    <xf numFmtId="0" fontId="4" fillId="0" borderId="15" xfId="2" applyFont="1" applyBorder="1" applyAlignment="1">
      <alignment horizontal="left" wrapText="1"/>
    </xf>
    <xf numFmtId="0" fontId="4" fillId="0" borderId="16" xfId="2" applyFont="1" applyBorder="1" applyAlignment="1">
      <alignment horizontal="left" wrapText="1"/>
    </xf>
    <xf numFmtId="0" fontId="4" fillId="0" borderId="17" xfId="1" applyFont="1" applyBorder="1" applyAlignment="1">
      <alignment horizontal="left" vertical="top"/>
    </xf>
    <xf numFmtId="0" fontId="4" fillId="0" borderId="33" xfId="1" applyFont="1" applyBorder="1" applyAlignment="1">
      <alignment horizontal="left" vertical="top" wrapText="1"/>
    </xf>
    <xf numFmtId="0" fontId="4" fillId="0" borderId="15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1" fillId="0" borderId="0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left" wrapText="1"/>
    </xf>
    <xf numFmtId="0" fontId="4" fillId="0" borderId="14" xfId="1" applyFont="1" applyBorder="1" applyAlignment="1">
      <alignment horizontal="left" wrapText="1"/>
    </xf>
    <xf numFmtId="0" fontId="4" fillId="0" borderId="15" xfId="1" applyFont="1" applyBorder="1" applyAlignment="1">
      <alignment horizontal="left" wrapText="1"/>
    </xf>
    <xf numFmtId="0" fontId="4" fillId="0" borderId="16" xfId="1" applyFont="1" applyBorder="1" applyAlignment="1">
      <alignment horizontal="left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1" xfId="1" applyFont="1" applyBorder="1" applyAlignment="1">
      <alignment horizontal="left" wrapText="1"/>
    </xf>
    <xf numFmtId="0" fontId="4" fillId="0" borderId="5" xfId="1" applyFont="1" applyBorder="1" applyAlignment="1">
      <alignment horizontal="left" wrapText="1"/>
    </xf>
    <xf numFmtId="0" fontId="4" fillId="0" borderId="6" xfId="1" applyFont="1" applyBorder="1" applyAlignment="1">
      <alignment horizontal="center" wrapText="1"/>
    </xf>
    <xf numFmtId="0" fontId="4" fillId="0" borderId="0" xfId="3" applyFont="1" applyBorder="1" applyAlignment="1">
      <alignment horizontal="left" vertical="top" wrapText="1"/>
    </xf>
    <xf numFmtId="0" fontId="1" fillId="0" borderId="0" xfId="3" applyFont="1" applyBorder="1" applyAlignment="1">
      <alignment horizontal="center" vertical="center" wrapText="1"/>
    </xf>
    <xf numFmtId="0" fontId="4" fillId="0" borderId="13" xfId="3" applyFont="1" applyBorder="1" applyAlignment="1">
      <alignment horizontal="left" wrapText="1"/>
    </xf>
    <xf numFmtId="0" fontId="4" fillId="0" borderId="14" xfId="3" applyFont="1" applyBorder="1" applyAlignment="1">
      <alignment horizontal="left" wrapText="1"/>
    </xf>
    <xf numFmtId="0" fontId="4" fillId="0" borderId="15" xfId="3" applyFont="1" applyBorder="1" applyAlignment="1">
      <alignment horizontal="left" wrapText="1"/>
    </xf>
    <xf numFmtId="0" fontId="4" fillId="0" borderId="16" xfId="3" applyFont="1" applyBorder="1" applyAlignment="1">
      <alignment horizontal="left" wrapText="1"/>
    </xf>
    <xf numFmtId="0" fontId="4" fillId="0" borderId="2" xfId="3" applyFont="1" applyBorder="1" applyAlignment="1">
      <alignment horizontal="center" wrapText="1"/>
    </xf>
    <xf numFmtId="0" fontId="4" fillId="0" borderId="3" xfId="3" applyFont="1" applyBorder="1" applyAlignment="1">
      <alignment horizontal="center" wrapText="1"/>
    </xf>
    <xf numFmtId="0" fontId="4" fillId="0" borderId="7" xfId="3" applyFont="1" applyBorder="1" applyAlignment="1">
      <alignment horizontal="center" wrapText="1"/>
    </xf>
    <xf numFmtId="0" fontId="4" fillId="0" borderId="4" xfId="3" applyFont="1" applyBorder="1" applyAlignment="1">
      <alignment horizontal="center" wrapText="1"/>
    </xf>
    <xf numFmtId="0" fontId="4" fillId="0" borderId="17" xfId="3" applyFont="1" applyBorder="1" applyAlignment="1">
      <alignment horizontal="left" vertical="top"/>
    </xf>
    <xf numFmtId="0" fontId="4" fillId="0" borderId="24" xfId="3" applyFont="1" applyBorder="1" applyAlignment="1">
      <alignment horizontal="left" vertical="top" wrapText="1"/>
    </xf>
    <xf numFmtId="0" fontId="4" fillId="0" borderId="24" xfId="3" applyFont="1" applyBorder="1" applyAlignment="1">
      <alignment horizontal="left" vertical="top"/>
    </xf>
    <xf numFmtId="0" fontId="4" fillId="0" borderId="33" xfId="3" applyFont="1" applyBorder="1" applyAlignment="1">
      <alignment horizontal="left" vertical="top" wrapText="1"/>
    </xf>
    <xf numFmtId="0" fontId="4" fillId="0" borderId="15" xfId="3" applyFont="1" applyBorder="1" applyAlignment="1">
      <alignment horizontal="left" vertical="top" wrapText="1"/>
    </xf>
    <xf numFmtId="0" fontId="4" fillId="0" borderId="1" xfId="3" applyFont="1" applyBorder="1" applyAlignment="1">
      <alignment horizontal="left" wrapText="1"/>
    </xf>
    <xf numFmtId="0" fontId="4" fillId="0" borderId="5" xfId="3" applyFont="1" applyBorder="1" applyAlignment="1">
      <alignment horizontal="left" wrapText="1"/>
    </xf>
    <xf numFmtId="0" fontId="4" fillId="0" borderId="6" xfId="3" applyFont="1" applyBorder="1" applyAlignment="1">
      <alignment horizontal="center" wrapText="1"/>
    </xf>
  </cellXfs>
  <cellStyles count="4">
    <cellStyle name="Normal" xfId="0" builtinId="0"/>
    <cellStyle name="Normal_Combined Model" xfId="3"/>
    <cellStyle name="Normal_Economic Model_1" xfId="2"/>
    <cellStyle name="Normal_Weather Model" xfId="1"/>
  </cellStyles>
  <dxfs count="0"/>
  <tableStyles count="0" defaultTableStyle="TableStyleMedium2" defaultPivotStyle="PivotStyleLight16"/>
  <colors>
    <mruColors>
      <color rgb="FFFF512D"/>
      <color rgb="FF1096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venir LT Std 65 Medium" panose="020B0603020203020204" pitchFamily="34" charset="0"/>
              </a:rPr>
              <a:t>Actual</a:t>
            </a:r>
            <a:r>
              <a:rPr lang="en-US" baseline="0">
                <a:latin typeface="Avenir LT Std 65 Medium" panose="020B0603020203020204" pitchFamily="34" charset="0"/>
              </a:rPr>
              <a:t> vs. Economic Model</a:t>
            </a:r>
            <a:endParaRPr lang="en-US">
              <a:latin typeface="Avenir LT Std 65 Medium" panose="020B060302020302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'Economic Model'!$B$21</c:f>
              <c:strCache>
                <c:ptCount val="1"/>
                <c:pt idx="0">
                  <c:v>Sales Increase</c:v>
                </c:pt>
              </c:strCache>
            </c:strRef>
          </c:tx>
          <c:spPr>
            <a:ln w="28575" cap="rnd">
              <a:solidFill>
                <a:srgbClr val="1096BD"/>
              </a:solidFill>
              <a:round/>
            </a:ln>
            <a:effectLst/>
          </c:spPr>
          <c:marker>
            <c:symbol val="none"/>
          </c:marker>
          <c:cat>
            <c:numRef>
              <c:f>'Economic Model'!$A$22:$A$38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'Economic Model'!$B$22:$B$38</c:f>
              <c:numCache>
                <c:formatCode>0.00%</c:formatCode>
                <c:ptCount val="17"/>
                <c:pt idx="0">
                  <c:v>2.1000000000000001E-2</c:v>
                </c:pt>
                <c:pt idx="1">
                  <c:v>5.0999999999999997E-2</c:v>
                </c:pt>
                <c:pt idx="2">
                  <c:v>6.8000000000000005E-2</c:v>
                </c:pt>
                <c:pt idx="3">
                  <c:v>6.2E-2</c:v>
                </c:pt>
                <c:pt idx="4">
                  <c:v>3.2000000000000001E-2</c:v>
                </c:pt>
                <c:pt idx="5">
                  <c:v>2.7E-2</c:v>
                </c:pt>
                <c:pt idx="6">
                  <c:v>-4.7E-2</c:v>
                </c:pt>
                <c:pt idx="7">
                  <c:v>2E-3</c:v>
                </c:pt>
                <c:pt idx="8">
                  <c:v>5.1999999999999998E-2</c:v>
                </c:pt>
                <c:pt idx="9">
                  <c:v>4.5999999999999999E-2</c:v>
                </c:pt>
                <c:pt idx="10">
                  <c:v>2.5999999999999999E-2</c:v>
                </c:pt>
                <c:pt idx="11">
                  <c:v>0.03</c:v>
                </c:pt>
                <c:pt idx="12">
                  <c:v>0.05</c:v>
                </c:pt>
                <c:pt idx="13">
                  <c:v>3.2000000000000001E-2</c:v>
                </c:pt>
                <c:pt idx="14">
                  <c:v>3.2000000000000001E-2</c:v>
                </c:pt>
                <c:pt idx="15">
                  <c:v>5.2999999999999999E-2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'Economic Model'!$C$21</c:f>
              <c:strCache>
                <c:ptCount val="1"/>
                <c:pt idx="0">
                  <c:v>Predicted Sales Increase</c:v>
                </c:pt>
              </c:strCache>
            </c:strRef>
          </c:tx>
          <c:spPr>
            <a:ln w="28575" cap="rnd">
              <a:solidFill>
                <a:srgbClr val="FF512D"/>
              </a:solidFill>
              <a:round/>
            </a:ln>
            <a:effectLst/>
          </c:spPr>
          <c:marker>
            <c:symbol val="none"/>
          </c:marker>
          <c:dPt>
            <c:idx val="16"/>
            <c:marker>
              <c:symbol val="circle"/>
              <c:size val="7"/>
              <c:spPr>
                <a:solidFill>
                  <a:srgbClr val="FF512D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</c:dPt>
          <c:dLbls>
            <c:dLbl>
              <c:idx val="16"/>
              <c:layout>
                <c:manualLayout>
                  <c:x val="-1.0064412238325429E-2"/>
                  <c:y val="-8.3333333333333329E-2"/>
                </c:manualLayout>
              </c:layout>
              <c:tx>
                <c:rich>
                  <a:bodyPr/>
                  <a:lstStyle/>
                  <a:p>
                    <a:fld id="{C892B6E1-D054-4826-946D-D1A5D425422F}" type="VALUE">
                      <a:rPr lang="en-US" sz="1200">
                        <a:solidFill>
                          <a:srgbClr val="FF512D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512D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'Economic Model'!$A$22:$A$38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'Economic Model'!$C$22:$C$38</c:f>
              <c:numCache>
                <c:formatCode>0.00%</c:formatCode>
                <c:ptCount val="17"/>
                <c:pt idx="0">
                  <c:v>3.2000000000000001E-2</c:v>
                </c:pt>
                <c:pt idx="1">
                  <c:v>4.4999999999999998E-2</c:v>
                </c:pt>
                <c:pt idx="2">
                  <c:v>5.8000000000000003E-2</c:v>
                </c:pt>
                <c:pt idx="3">
                  <c:v>5.1999999999999998E-2</c:v>
                </c:pt>
                <c:pt idx="4">
                  <c:v>4.3999999999999997E-2</c:v>
                </c:pt>
                <c:pt idx="5">
                  <c:v>3.2000000000000001E-2</c:v>
                </c:pt>
                <c:pt idx="6">
                  <c:v>5.0000000000000001E-3</c:v>
                </c:pt>
                <c:pt idx="7">
                  <c:v>-2.7E-2</c:v>
                </c:pt>
                <c:pt idx="8">
                  <c:v>4.1000000000000002E-2</c:v>
                </c:pt>
                <c:pt idx="9">
                  <c:v>0.03</c:v>
                </c:pt>
                <c:pt idx="10">
                  <c:v>3.6999999999999998E-2</c:v>
                </c:pt>
                <c:pt idx="11">
                  <c:v>3.1E-2</c:v>
                </c:pt>
                <c:pt idx="12">
                  <c:v>4.2999999999999997E-2</c:v>
                </c:pt>
                <c:pt idx="13">
                  <c:v>4.5999999999999999E-2</c:v>
                </c:pt>
                <c:pt idx="14">
                  <c:v>2.8000000000000001E-2</c:v>
                </c:pt>
                <c:pt idx="15">
                  <c:v>3.9E-2</c:v>
                </c:pt>
                <c:pt idx="16">
                  <c:v>4.4999999999999998E-2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201088"/>
        <c:axId val="217201648"/>
      </c:lineChart>
      <c:catAx>
        <c:axId val="21720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T Std 35 Light" panose="020B0402020203020204" pitchFamily="34" charset="0"/>
                <a:ea typeface="+mn-ea"/>
                <a:cs typeface="+mn-cs"/>
              </a:defRPr>
            </a:pPr>
            <a:endParaRPr lang="en-US"/>
          </a:p>
        </c:txPr>
        <c:crossAx val="217201648"/>
        <c:crosses val="autoZero"/>
        <c:auto val="1"/>
        <c:lblAlgn val="ctr"/>
        <c:lblOffset val="100"/>
        <c:noMultiLvlLbl val="0"/>
      </c:catAx>
      <c:valAx>
        <c:axId val="21720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T Std 55 Roman" panose="020B0503020203020204" pitchFamily="34" charset="0"/>
                <a:ea typeface="+mn-ea"/>
                <a:cs typeface="+mn-cs"/>
              </a:defRPr>
            </a:pPr>
            <a:endParaRPr lang="en-US"/>
          </a:p>
        </c:txPr>
        <c:crossAx val="21720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 LT Std 55 Roman" panose="020B0503020203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venir LT Std 65 Medium" panose="020B0603020203020204" pitchFamily="34" charset="0"/>
              </a:rPr>
              <a:t>Actual</a:t>
            </a:r>
            <a:r>
              <a:rPr lang="en-US" baseline="0">
                <a:latin typeface="Avenir LT Std 65 Medium" panose="020B0603020203020204" pitchFamily="34" charset="0"/>
              </a:rPr>
              <a:t> vs. Weather Model</a:t>
            </a:r>
            <a:endParaRPr lang="en-US">
              <a:latin typeface="Avenir LT Std 65 Medium" panose="020B060302020302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'Economic Model'!$B$21</c:f>
              <c:strCache>
                <c:ptCount val="1"/>
                <c:pt idx="0">
                  <c:v>Sales Increase</c:v>
                </c:pt>
              </c:strCache>
            </c:strRef>
          </c:tx>
          <c:spPr>
            <a:ln w="28575" cap="rnd">
              <a:solidFill>
                <a:srgbClr val="1096BD"/>
              </a:solidFill>
              <a:round/>
            </a:ln>
            <a:effectLst/>
          </c:spPr>
          <c:marker>
            <c:symbol val="none"/>
          </c:marker>
          <c:cat>
            <c:numRef>
              <c:f>'Economic Model'!$A$22:$A$38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'Economic Model'!$B$22:$B$38</c:f>
              <c:numCache>
                <c:formatCode>0.00%</c:formatCode>
                <c:ptCount val="17"/>
                <c:pt idx="0">
                  <c:v>2.1000000000000001E-2</c:v>
                </c:pt>
                <c:pt idx="1">
                  <c:v>5.0999999999999997E-2</c:v>
                </c:pt>
                <c:pt idx="2">
                  <c:v>6.8000000000000005E-2</c:v>
                </c:pt>
                <c:pt idx="3">
                  <c:v>6.2E-2</c:v>
                </c:pt>
                <c:pt idx="4">
                  <c:v>3.2000000000000001E-2</c:v>
                </c:pt>
                <c:pt idx="5">
                  <c:v>2.7E-2</c:v>
                </c:pt>
                <c:pt idx="6">
                  <c:v>-4.7E-2</c:v>
                </c:pt>
                <c:pt idx="7">
                  <c:v>2E-3</c:v>
                </c:pt>
                <c:pt idx="8">
                  <c:v>5.1999999999999998E-2</c:v>
                </c:pt>
                <c:pt idx="9">
                  <c:v>4.5999999999999999E-2</c:v>
                </c:pt>
                <c:pt idx="10">
                  <c:v>2.5999999999999999E-2</c:v>
                </c:pt>
                <c:pt idx="11">
                  <c:v>0.03</c:v>
                </c:pt>
                <c:pt idx="12">
                  <c:v>0.05</c:v>
                </c:pt>
                <c:pt idx="13">
                  <c:v>3.2000000000000001E-2</c:v>
                </c:pt>
                <c:pt idx="14">
                  <c:v>3.2000000000000001E-2</c:v>
                </c:pt>
                <c:pt idx="15">
                  <c:v>5.2999999999999999E-2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'Weather Model'!$C$27</c:f>
              <c:strCache>
                <c:ptCount val="1"/>
                <c:pt idx="0">
                  <c:v>Predicted Sales Increase</c:v>
                </c:pt>
              </c:strCache>
            </c:strRef>
          </c:tx>
          <c:spPr>
            <a:ln w="28575" cap="rnd">
              <a:solidFill>
                <a:srgbClr val="FF512D"/>
              </a:solidFill>
              <a:round/>
            </a:ln>
            <a:effectLst/>
          </c:spPr>
          <c:marker>
            <c:symbol val="none"/>
          </c:marker>
          <c:dPt>
            <c:idx val="10"/>
            <c:marker>
              <c:symbol val="none"/>
            </c:marker>
            <c:bubble3D val="0"/>
          </c:dPt>
          <c:dPt>
            <c:idx val="16"/>
            <c:marker>
              <c:symbol val="circle"/>
              <c:size val="7"/>
              <c:spPr>
                <a:solidFill>
                  <a:srgbClr val="FF512D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</c:dPt>
          <c:dLbls>
            <c:dLbl>
              <c:idx val="16"/>
              <c:layout>
                <c:manualLayout>
                  <c:x val="-1.4760967429588399E-16"/>
                  <c:y val="-7.40740740740740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rgbClr val="FF512D"/>
                      </a:solidFill>
                      <a:latin typeface="Avenir LT Std 65 Medium" panose="020B0603020203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'Economic Model'!$A$22:$A$38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'Weather Model'!$C$28:$C$44</c:f>
              <c:numCache>
                <c:formatCode>0.00%</c:formatCode>
                <c:ptCount val="17"/>
                <c:pt idx="0">
                  <c:v>0.04</c:v>
                </c:pt>
                <c:pt idx="1">
                  <c:v>4.4999999999999998E-2</c:v>
                </c:pt>
                <c:pt idx="2">
                  <c:v>5.6000000000000001E-2</c:v>
                </c:pt>
                <c:pt idx="3">
                  <c:v>6.0999999999999999E-2</c:v>
                </c:pt>
                <c:pt idx="4">
                  <c:v>3.9E-2</c:v>
                </c:pt>
                <c:pt idx="5">
                  <c:v>0.02</c:v>
                </c:pt>
                <c:pt idx="6">
                  <c:v>-0.04</c:v>
                </c:pt>
                <c:pt idx="7">
                  <c:v>1.4E-2</c:v>
                </c:pt>
                <c:pt idx="8">
                  <c:v>4.5999999999999999E-2</c:v>
                </c:pt>
                <c:pt idx="9">
                  <c:v>2.1000000000000001E-2</c:v>
                </c:pt>
                <c:pt idx="10">
                  <c:v>1.7000000000000001E-2</c:v>
                </c:pt>
                <c:pt idx="11">
                  <c:v>3.3000000000000002E-2</c:v>
                </c:pt>
                <c:pt idx="12">
                  <c:v>4.7E-2</c:v>
                </c:pt>
                <c:pt idx="13">
                  <c:v>4.9000000000000002E-2</c:v>
                </c:pt>
                <c:pt idx="14">
                  <c:v>2.9000000000000001E-2</c:v>
                </c:pt>
                <c:pt idx="15">
                  <c:v>0.06</c:v>
                </c:pt>
                <c:pt idx="16">
                  <c:v>0.04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49120"/>
        <c:axId val="461196336"/>
      </c:lineChart>
      <c:catAx>
        <c:axId val="7414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T Std 35 Light" panose="020B0402020203020204" pitchFamily="34" charset="0"/>
                <a:ea typeface="+mn-ea"/>
                <a:cs typeface="+mn-cs"/>
              </a:defRPr>
            </a:pPr>
            <a:endParaRPr lang="en-US"/>
          </a:p>
        </c:txPr>
        <c:crossAx val="461196336"/>
        <c:crosses val="autoZero"/>
        <c:auto val="1"/>
        <c:lblAlgn val="ctr"/>
        <c:lblOffset val="100"/>
        <c:noMultiLvlLbl val="0"/>
      </c:catAx>
      <c:valAx>
        <c:axId val="4611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T Std 55 Roman" panose="020B0503020203020204" pitchFamily="34" charset="0"/>
                <a:ea typeface="+mn-ea"/>
                <a:cs typeface="+mn-cs"/>
              </a:defRPr>
            </a:pPr>
            <a:endParaRPr lang="en-US"/>
          </a:p>
        </c:txPr>
        <c:crossAx val="7414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 LT Std 55 Roman" panose="020B0503020203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Avg Temp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xVal>
          <c:yVal>
            <c:numRef>
              <c:f>Sheet1!$B$2:$B$18</c:f>
              <c:numCache>
                <c:formatCode>General</c:formatCode>
                <c:ptCount val="17"/>
                <c:pt idx="0">
                  <c:v>74.83</c:v>
                </c:pt>
                <c:pt idx="1">
                  <c:v>78.48</c:v>
                </c:pt>
                <c:pt idx="2">
                  <c:v>77.47</c:v>
                </c:pt>
                <c:pt idx="3">
                  <c:v>77.48</c:v>
                </c:pt>
                <c:pt idx="4">
                  <c:v>75.739999999999995</c:v>
                </c:pt>
                <c:pt idx="5">
                  <c:v>78.05</c:v>
                </c:pt>
                <c:pt idx="6">
                  <c:v>72.430000000000007</c:v>
                </c:pt>
                <c:pt idx="7">
                  <c:v>76.7</c:v>
                </c:pt>
                <c:pt idx="8">
                  <c:v>76.13</c:v>
                </c:pt>
                <c:pt idx="9">
                  <c:v>76.8</c:v>
                </c:pt>
                <c:pt idx="10">
                  <c:v>74.37</c:v>
                </c:pt>
                <c:pt idx="11">
                  <c:v>77.92</c:v>
                </c:pt>
                <c:pt idx="12">
                  <c:v>73.28</c:v>
                </c:pt>
                <c:pt idx="13">
                  <c:v>80.12</c:v>
                </c:pt>
                <c:pt idx="14">
                  <c:v>79.53</c:v>
                </c:pt>
                <c:pt idx="15">
                  <c:v>78</c:v>
                </c:pt>
                <c:pt idx="16">
                  <c:v>77.47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198576"/>
        <c:axId val="461199136"/>
      </c:scatterChart>
      <c:valAx>
        <c:axId val="46119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199136"/>
        <c:crosses val="autoZero"/>
        <c:crossBetween val="midCat"/>
      </c:valAx>
      <c:valAx>
        <c:axId val="46119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19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15</xdr:row>
      <xdr:rowOff>38100</xdr:rowOff>
    </xdr:from>
    <xdr:to>
      <xdr:col>13</xdr:col>
      <xdr:colOff>556260</xdr:colOff>
      <xdr:row>30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45</xdr:row>
      <xdr:rowOff>0</xdr:rowOff>
    </xdr:from>
    <xdr:to>
      <xdr:col>10</xdr:col>
      <xdr:colOff>510540</xdr:colOff>
      <xdr:row>60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8</xdr:row>
      <xdr:rowOff>38100</xdr:rowOff>
    </xdr:from>
    <xdr:to>
      <xdr:col>15</xdr:col>
      <xdr:colOff>358140</xdr:colOff>
      <xdr:row>23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topLeftCell="A32" workbookViewId="0">
      <selection activeCell="J59" sqref="J59"/>
    </sheetView>
  </sheetViews>
  <sheetFormatPr defaultRowHeight="14.4" x14ac:dyDescent="0.3"/>
  <cols>
    <col min="1" max="1" width="12.44140625" bestFit="1" customWidth="1"/>
    <col min="2" max="2" width="16" customWidth="1"/>
    <col min="3" max="3" width="37.44140625" customWidth="1"/>
    <col min="6" max="6" width="18.109375" bestFit="1" customWidth="1"/>
    <col min="7" max="7" width="21.6640625" bestFit="1" customWidth="1"/>
    <col min="8" max="8" width="19.109375" bestFit="1" customWidth="1"/>
    <col min="9" max="9" width="17" bestFit="1" customWidth="1"/>
    <col min="10" max="10" width="18.109375" bestFit="1" customWidth="1"/>
  </cols>
  <sheetData>
    <row r="1" spans="1:16" ht="15" thickBot="1" x14ac:dyDescent="0.35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28"/>
    </row>
    <row r="2" spans="1:16" ht="15" thickTop="1" x14ac:dyDescent="0.3">
      <c r="A2" s="105" t="s">
        <v>1</v>
      </c>
      <c r="B2" s="107" t="s">
        <v>2</v>
      </c>
      <c r="C2" s="109" t="s">
        <v>3</v>
      </c>
      <c r="D2" s="109" t="s">
        <v>4</v>
      </c>
      <c r="E2" s="109" t="s">
        <v>5</v>
      </c>
      <c r="F2" s="109" t="s">
        <v>6</v>
      </c>
      <c r="G2" s="109"/>
      <c r="H2" s="109"/>
      <c r="I2" s="109"/>
      <c r="J2" s="109"/>
      <c r="K2" s="109" t="s">
        <v>7</v>
      </c>
      <c r="L2" s="109"/>
      <c r="M2" s="109"/>
      <c r="N2" s="111"/>
      <c r="O2" s="28"/>
    </row>
    <row r="3" spans="1:16" ht="27.6" thickBot="1" x14ac:dyDescent="0.35">
      <c r="A3" s="106"/>
      <c r="B3" s="108"/>
      <c r="C3" s="110"/>
      <c r="D3" s="110"/>
      <c r="E3" s="110"/>
      <c r="F3" s="30" t="s">
        <v>8</v>
      </c>
      <c r="G3" s="30" t="s">
        <v>9</v>
      </c>
      <c r="H3" s="30" t="s">
        <v>10</v>
      </c>
      <c r="I3" s="30" t="s">
        <v>11</v>
      </c>
      <c r="J3" s="30" t="s">
        <v>12</v>
      </c>
      <c r="K3" s="30" t="s">
        <v>13</v>
      </c>
      <c r="L3" s="30" t="s">
        <v>14</v>
      </c>
      <c r="M3" s="30" t="s">
        <v>15</v>
      </c>
      <c r="N3" s="31" t="s">
        <v>16</v>
      </c>
      <c r="O3" s="28"/>
    </row>
    <row r="4" spans="1:16" ht="15.6" thickTop="1" thickBot="1" x14ac:dyDescent="0.35">
      <c r="A4" s="43" t="s">
        <v>17</v>
      </c>
      <c r="B4" s="44" t="s">
        <v>46</v>
      </c>
      <c r="C4" s="45">
        <v>0.54797434872598472</v>
      </c>
      <c r="D4" s="45">
        <v>0.51568680220641216</v>
      </c>
      <c r="E4" s="46">
        <v>1.88919168232262</v>
      </c>
      <c r="F4" s="45">
        <v>0.54797434872598472</v>
      </c>
      <c r="G4" s="47">
        <v>16.971693665042213</v>
      </c>
      <c r="H4" s="48">
        <v>1</v>
      </c>
      <c r="I4" s="48">
        <v>14</v>
      </c>
      <c r="J4" s="45">
        <v>1.0413658568900811E-3</v>
      </c>
      <c r="K4" s="47">
        <v>22.220267518936659</v>
      </c>
      <c r="L4" s="45">
        <v>0.58117583735230538</v>
      </c>
      <c r="M4" s="47">
        <v>2</v>
      </c>
      <c r="N4" s="49">
        <v>23.765444963416222</v>
      </c>
      <c r="O4" s="28"/>
    </row>
    <row r="5" spans="1:16" ht="15" thickTop="1" x14ac:dyDescent="0.3">
      <c r="A5" s="103" t="s">
        <v>18</v>
      </c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28"/>
    </row>
    <row r="8" spans="1:16" ht="15" thickBot="1" x14ac:dyDescent="0.35">
      <c r="A8" s="104" t="s">
        <v>38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28"/>
    </row>
    <row r="9" spans="1:16" ht="15" thickTop="1" x14ac:dyDescent="0.3">
      <c r="A9" s="112" t="s">
        <v>1</v>
      </c>
      <c r="B9" s="113"/>
      <c r="C9" s="107" t="s">
        <v>19</v>
      </c>
      <c r="D9" s="109"/>
      <c r="E9" s="109" t="s">
        <v>20</v>
      </c>
      <c r="F9" s="109"/>
      <c r="G9" s="109" t="s">
        <v>21</v>
      </c>
      <c r="H9" s="109" t="s">
        <v>22</v>
      </c>
      <c r="I9" s="109" t="s">
        <v>23</v>
      </c>
      <c r="J9" s="109"/>
      <c r="K9" s="109" t="s">
        <v>24</v>
      </c>
      <c r="L9" s="109"/>
      <c r="M9" s="109"/>
      <c r="N9" s="109" t="s">
        <v>25</v>
      </c>
      <c r="O9" s="111"/>
      <c r="P9" s="28"/>
    </row>
    <row r="10" spans="1:16" ht="15" thickBot="1" x14ac:dyDescent="0.35">
      <c r="A10" s="114"/>
      <c r="B10" s="115"/>
      <c r="C10" s="29" t="s">
        <v>26</v>
      </c>
      <c r="D10" s="30" t="s">
        <v>27</v>
      </c>
      <c r="E10" s="30" t="s">
        <v>28</v>
      </c>
      <c r="F10" s="30" t="s">
        <v>27</v>
      </c>
      <c r="G10" s="110"/>
      <c r="H10" s="110"/>
      <c r="I10" s="30" t="s">
        <v>29</v>
      </c>
      <c r="J10" s="30" t="s">
        <v>30</v>
      </c>
      <c r="K10" s="30" t="s">
        <v>31</v>
      </c>
      <c r="L10" s="30" t="s">
        <v>32</v>
      </c>
      <c r="M10" s="30" t="s">
        <v>33</v>
      </c>
      <c r="N10" s="30" t="s">
        <v>34</v>
      </c>
      <c r="O10" s="31" t="s">
        <v>35</v>
      </c>
      <c r="P10" s="28"/>
    </row>
    <row r="11" spans="1:16" ht="15" thickTop="1" x14ac:dyDescent="0.3">
      <c r="A11" s="101" t="s">
        <v>17</v>
      </c>
      <c r="B11" s="32" t="s">
        <v>36</v>
      </c>
      <c r="C11" s="33">
        <v>0.90391226622662391</v>
      </c>
      <c r="D11" s="34">
        <v>0.75988007244648526</v>
      </c>
      <c r="E11" s="35"/>
      <c r="F11" s="35"/>
      <c r="G11" s="36">
        <v>1.189545954687846</v>
      </c>
      <c r="H11" s="34">
        <v>0.25400846808238264</v>
      </c>
      <c r="I11" s="34">
        <v>-0.72586839757060373</v>
      </c>
      <c r="J11" s="36">
        <v>2.5336929300238515</v>
      </c>
      <c r="K11" s="35"/>
      <c r="L11" s="35"/>
      <c r="M11" s="35"/>
      <c r="N11" s="35"/>
      <c r="O11" s="37"/>
      <c r="P11" s="28"/>
    </row>
    <row r="12" spans="1:16" ht="15" thickBot="1" x14ac:dyDescent="0.35">
      <c r="A12" s="102"/>
      <c r="B12" s="38" t="s">
        <v>37</v>
      </c>
      <c r="C12" s="39">
        <v>1.2907040704070403</v>
      </c>
      <c r="D12" s="40">
        <v>0.3133026638910637</v>
      </c>
      <c r="E12" s="40">
        <v>0.74025289511489567</v>
      </c>
      <c r="F12" s="40">
        <v>0.17968735770658023</v>
      </c>
      <c r="G12" s="41">
        <v>4.1196715481992268</v>
      </c>
      <c r="H12" s="40">
        <v>1.0413658568900811E-3</v>
      </c>
      <c r="I12" s="40">
        <v>0.61873668760430511</v>
      </c>
      <c r="J12" s="41">
        <v>1.9626714532097753</v>
      </c>
      <c r="K12" s="40">
        <v>0.74025289511489567</v>
      </c>
      <c r="L12" s="40">
        <v>0.74025289511489567</v>
      </c>
      <c r="M12" s="40">
        <v>0.74025289511489567</v>
      </c>
      <c r="N12" s="41">
        <v>1</v>
      </c>
      <c r="O12" s="42">
        <v>1</v>
      </c>
      <c r="P12" s="28"/>
    </row>
    <row r="13" spans="1:16" ht="15" thickTop="1" x14ac:dyDescent="0.3">
      <c r="A13" s="103" t="s">
        <v>45</v>
      </c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28"/>
    </row>
    <row r="16" spans="1:16" ht="16.2" x14ac:dyDescent="0.35">
      <c r="B16" s="89" t="s">
        <v>49</v>
      </c>
      <c r="C16" s="89" t="s">
        <v>50</v>
      </c>
    </row>
    <row r="17" spans="1:3" x14ac:dyDescent="0.3">
      <c r="B17" s="91" t="s">
        <v>37</v>
      </c>
      <c r="C17" s="90" t="s">
        <v>51</v>
      </c>
    </row>
    <row r="21" spans="1:3" x14ac:dyDescent="0.3">
      <c r="A21" t="s">
        <v>57</v>
      </c>
      <c r="B21" s="94" t="s">
        <v>55</v>
      </c>
      <c r="C21" s="94" t="s">
        <v>56</v>
      </c>
    </row>
    <row r="22" spans="1:3" x14ac:dyDescent="0.3">
      <c r="A22">
        <v>2002</v>
      </c>
      <c r="B22" s="94">
        <v>2.1000000000000001E-2</v>
      </c>
      <c r="C22" s="94">
        <v>3.2000000000000001E-2</v>
      </c>
    </row>
    <row r="23" spans="1:3" x14ac:dyDescent="0.3">
      <c r="A23">
        <v>2003</v>
      </c>
      <c r="B23" s="94">
        <v>5.0999999999999997E-2</v>
      </c>
      <c r="C23" s="94">
        <v>4.4999999999999998E-2</v>
      </c>
    </row>
    <row r="24" spans="1:3" x14ac:dyDescent="0.3">
      <c r="A24">
        <v>2004</v>
      </c>
      <c r="B24" s="94">
        <v>6.8000000000000005E-2</v>
      </c>
      <c r="C24" s="94">
        <v>5.8000000000000003E-2</v>
      </c>
    </row>
    <row r="25" spans="1:3" x14ac:dyDescent="0.3">
      <c r="A25">
        <v>2005</v>
      </c>
      <c r="B25" s="94">
        <v>6.2E-2</v>
      </c>
      <c r="C25" s="94">
        <v>5.1999999999999998E-2</v>
      </c>
    </row>
    <row r="26" spans="1:3" x14ac:dyDescent="0.3">
      <c r="A26">
        <v>2006</v>
      </c>
      <c r="B26" s="94">
        <v>3.2000000000000001E-2</v>
      </c>
      <c r="C26" s="94">
        <v>4.3999999999999997E-2</v>
      </c>
    </row>
    <row r="27" spans="1:3" x14ac:dyDescent="0.3">
      <c r="A27">
        <v>2007</v>
      </c>
      <c r="B27" s="94">
        <v>2.7E-2</v>
      </c>
      <c r="C27" s="94">
        <v>3.2000000000000001E-2</v>
      </c>
    </row>
    <row r="28" spans="1:3" x14ac:dyDescent="0.3">
      <c r="A28">
        <v>2008</v>
      </c>
      <c r="B28" s="94">
        <v>-4.7E-2</v>
      </c>
      <c r="C28" s="94">
        <v>5.0000000000000001E-3</v>
      </c>
    </row>
    <row r="29" spans="1:3" x14ac:dyDescent="0.3">
      <c r="A29">
        <v>2009</v>
      </c>
      <c r="B29" s="94">
        <v>2E-3</v>
      </c>
      <c r="C29" s="94">
        <v>-2.7E-2</v>
      </c>
    </row>
    <row r="30" spans="1:3" x14ac:dyDescent="0.3">
      <c r="A30">
        <v>2010</v>
      </c>
      <c r="B30" s="94">
        <v>5.1999999999999998E-2</v>
      </c>
      <c r="C30" s="94">
        <v>4.1000000000000002E-2</v>
      </c>
    </row>
    <row r="31" spans="1:3" x14ac:dyDescent="0.3">
      <c r="A31">
        <v>2011</v>
      </c>
      <c r="B31" s="94">
        <v>4.5999999999999999E-2</v>
      </c>
      <c r="C31" s="94">
        <v>0.03</v>
      </c>
    </row>
    <row r="32" spans="1:3" x14ac:dyDescent="0.3">
      <c r="A32">
        <v>2012</v>
      </c>
      <c r="B32" s="94">
        <v>2.5999999999999999E-2</v>
      </c>
      <c r="C32" s="94">
        <v>3.6999999999999998E-2</v>
      </c>
    </row>
    <row r="33" spans="1:10" x14ac:dyDescent="0.3">
      <c r="A33">
        <v>2013</v>
      </c>
      <c r="B33" s="94">
        <v>0.03</v>
      </c>
      <c r="C33" s="94">
        <v>3.1E-2</v>
      </c>
    </row>
    <row r="34" spans="1:10" x14ac:dyDescent="0.3">
      <c r="A34">
        <v>2014</v>
      </c>
      <c r="B34" s="94">
        <v>0.05</v>
      </c>
      <c r="C34" s="94">
        <v>4.2999999999999997E-2</v>
      </c>
    </row>
    <row r="35" spans="1:10" x14ac:dyDescent="0.3">
      <c r="A35">
        <v>2015</v>
      </c>
      <c r="B35" s="94">
        <v>3.2000000000000001E-2</v>
      </c>
      <c r="C35" s="94">
        <v>4.5999999999999999E-2</v>
      </c>
      <c r="F35" t="s">
        <v>63</v>
      </c>
      <c r="I35" t="s">
        <v>73</v>
      </c>
    </row>
    <row r="36" spans="1:10" x14ac:dyDescent="0.3">
      <c r="A36">
        <v>2016</v>
      </c>
      <c r="B36" s="94">
        <v>3.2000000000000001E-2</v>
      </c>
      <c r="C36" s="94">
        <v>2.8000000000000001E-2</v>
      </c>
      <c r="E36">
        <v>2016</v>
      </c>
      <c r="F36" s="97">
        <v>653359200000</v>
      </c>
      <c r="G36" t="s">
        <v>62</v>
      </c>
      <c r="H36" t="s">
        <v>64</v>
      </c>
      <c r="J36" t="s">
        <v>74</v>
      </c>
    </row>
    <row r="37" spans="1:10" x14ac:dyDescent="0.3">
      <c r="A37">
        <v>2017</v>
      </c>
      <c r="B37" s="94">
        <v>5.2999999999999999E-2</v>
      </c>
      <c r="C37" s="94">
        <v>3.9E-2</v>
      </c>
      <c r="E37">
        <v>2017</v>
      </c>
      <c r="F37" s="97">
        <v>687987237600</v>
      </c>
      <c r="G37" s="97">
        <f>F37*0.043</f>
        <v>29583451216.799999</v>
      </c>
      <c r="H37" s="97">
        <f>F37*0.048</f>
        <v>33023387404.799999</v>
      </c>
      <c r="J37" s="97">
        <f>F37-F36</f>
        <v>34628037600</v>
      </c>
    </row>
    <row r="38" spans="1:10" x14ac:dyDescent="0.3">
      <c r="A38">
        <v>2018</v>
      </c>
      <c r="B38" s="94"/>
      <c r="C38" s="94">
        <v>4.4999999999999998E-2</v>
      </c>
      <c r="E38">
        <v>2018</v>
      </c>
      <c r="G38" s="97">
        <f>F37+G37</f>
        <v>717570688816.80005</v>
      </c>
      <c r="H38" s="97">
        <f>F37+H37</f>
        <v>721010625004.80005</v>
      </c>
      <c r="J38" t="s">
        <v>75</v>
      </c>
    </row>
    <row r="39" spans="1:10" x14ac:dyDescent="0.3">
      <c r="J39" s="97">
        <f>J37-G42</f>
        <v>7108548096</v>
      </c>
    </row>
    <row r="40" spans="1:10" x14ac:dyDescent="0.3">
      <c r="F40" t="s">
        <v>65</v>
      </c>
    </row>
    <row r="41" spans="1:10" x14ac:dyDescent="0.3">
      <c r="G41" t="s">
        <v>66</v>
      </c>
      <c r="H41" t="s">
        <v>67</v>
      </c>
      <c r="J41" t="s">
        <v>82</v>
      </c>
    </row>
    <row r="42" spans="1:10" x14ac:dyDescent="0.3">
      <c r="E42">
        <v>2017</v>
      </c>
      <c r="F42" s="97">
        <v>687987237600</v>
      </c>
      <c r="G42" s="97">
        <f>F42*0.04</f>
        <v>27519489504</v>
      </c>
      <c r="H42" s="98">
        <f>F42*0.045</f>
        <v>30959425692</v>
      </c>
      <c r="J42" s="97">
        <f>J37-G37</f>
        <v>5044586383.2000008</v>
      </c>
    </row>
    <row r="43" spans="1:10" x14ac:dyDescent="0.3">
      <c r="E43">
        <v>2018</v>
      </c>
      <c r="G43" s="97">
        <f>F42+G42</f>
        <v>715506727104</v>
      </c>
      <c r="H43" s="98">
        <f>F42+H42</f>
        <v>718946663292</v>
      </c>
    </row>
    <row r="45" spans="1:10" x14ac:dyDescent="0.3">
      <c r="G45" t="s">
        <v>68</v>
      </c>
      <c r="H45" t="s">
        <v>69</v>
      </c>
    </row>
    <row r="46" spans="1:10" x14ac:dyDescent="0.3">
      <c r="G46" s="98">
        <f>F42*0.005</f>
        <v>3439936188</v>
      </c>
      <c r="H46" s="97">
        <f>F42*0.003</f>
        <v>2063961712.8</v>
      </c>
    </row>
    <row r="47" spans="1:10" x14ac:dyDescent="0.3">
      <c r="H47" t="s">
        <v>70</v>
      </c>
    </row>
    <row r="48" spans="1:10" x14ac:dyDescent="0.3">
      <c r="H48" s="97">
        <f>F42*0.008</f>
        <v>5503897900.8000002</v>
      </c>
    </row>
    <row r="50" spans="6:10" x14ac:dyDescent="0.3">
      <c r="G50" t="s">
        <v>83</v>
      </c>
      <c r="H50" t="s">
        <v>85</v>
      </c>
    </row>
    <row r="51" spans="6:10" x14ac:dyDescent="0.3">
      <c r="G51" t="s">
        <v>84</v>
      </c>
      <c r="H51" s="97">
        <f>G52-H37</f>
        <v>4127923425.6000023</v>
      </c>
    </row>
    <row r="52" spans="6:10" x14ac:dyDescent="0.3">
      <c r="G52" s="97">
        <f>0.054*F42</f>
        <v>37151310830.400002</v>
      </c>
    </row>
    <row r="53" spans="6:10" x14ac:dyDescent="0.3">
      <c r="G53" s="97">
        <f>G52+F42</f>
        <v>725138548430.40002</v>
      </c>
    </row>
    <row r="55" spans="6:10" x14ac:dyDescent="0.3">
      <c r="F55" t="s">
        <v>86</v>
      </c>
      <c r="G55" t="s">
        <v>80</v>
      </c>
      <c r="H55" t="s">
        <v>81</v>
      </c>
      <c r="I55" t="s">
        <v>90</v>
      </c>
      <c r="J55" t="s">
        <v>91</v>
      </c>
    </row>
    <row r="56" spans="6:10" x14ac:dyDescent="0.3">
      <c r="F56" t="s">
        <v>87</v>
      </c>
      <c r="G56">
        <v>3.3000000000000002E-2</v>
      </c>
      <c r="H56">
        <v>4.8000000000000001E-2</v>
      </c>
      <c r="I56" s="97">
        <f>F42*H56</f>
        <v>33023387404.799999</v>
      </c>
      <c r="J56" s="97">
        <f>F42+I56</f>
        <v>721010625004.80005</v>
      </c>
    </row>
    <row r="57" spans="6:10" x14ac:dyDescent="0.3">
      <c r="F57" t="s">
        <v>88</v>
      </c>
      <c r="G57">
        <v>3.3000000000000002E-2</v>
      </c>
      <c r="H57">
        <v>5.6899999999999999E-2</v>
      </c>
      <c r="I57" s="97">
        <f>F42*H57</f>
        <v>39146473819.440002</v>
      </c>
      <c r="J57" s="97">
        <f>F42+I57</f>
        <v>727133711419.43994</v>
      </c>
    </row>
    <row r="58" spans="6:10" x14ac:dyDescent="0.3">
      <c r="F58" t="s">
        <v>89</v>
      </c>
      <c r="G58">
        <v>3.5000000000000003E-2</v>
      </c>
      <c r="H58">
        <v>5.3900000000000003E-2</v>
      </c>
      <c r="I58" s="97">
        <f>F42*H58</f>
        <v>37082512106.639999</v>
      </c>
      <c r="J58" s="97">
        <f>F42+I58</f>
        <v>725069749706.64001</v>
      </c>
    </row>
  </sheetData>
  <mergeCells count="20">
    <mergeCell ref="I9:J9"/>
    <mergeCell ref="K9:M9"/>
    <mergeCell ref="N9:O9"/>
    <mergeCell ref="A5:N5"/>
    <mergeCell ref="A11:A12"/>
    <mergeCell ref="A13:O13"/>
    <mergeCell ref="A1:N1"/>
    <mergeCell ref="A2:A3"/>
    <mergeCell ref="B2:B3"/>
    <mergeCell ref="C2:C3"/>
    <mergeCell ref="D2:D3"/>
    <mergeCell ref="E2:E3"/>
    <mergeCell ref="F2:J2"/>
    <mergeCell ref="K2:N2"/>
    <mergeCell ref="A8:O8"/>
    <mergeCell ref="A9:B10"/>
    <mergeCell ref="C9:D9"/>
    <mergeCell ref="E9:F9"/>
    <mergeCell ref="G9:G10"/>
    <mergeCell ref="H9:H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opLeftCell="A34" workbookViewId="0">
      <selection activeCell="N37" sqref="N37"/>
    </sheetView>
  </sheetViews>
  <sheetFormatPr defaultRowHeight="14.4" x14ac:dyDescent="0.3"/>
  <cols>
    <col min="2" max="2" width="21.77734375" customWidth="1"/>
    <col min="3" max="3" width="34.44140625" bestFit="1" customWidth="1"/>
    <col min="4" max="4" width="31.21875" customWidth="1"/>
  </cols>
  <sheetData>
    <row r="1" spans="1:16" ht="15" thickBot="1" x14ac:dyDescent="0.35">
      <c r="A1" s="120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"/>
    </row>
    <row r="2" spans="1:16" ht="15" thickTop="1" x14ac:dyDescent="0.3">
      <c r="A2" s="129" t="s">
        <v>1</v>
      </c>
      <c r="B2" s="125" t="s">
        <v>2</v>
      </c>
      <c r="C2" s="126" t="s">
        <v>3</v>
      </c>
      <c r="D2" s="126" t="s">
        <v>4</v>
      </c>
      <c r="E2" s="126" t="s">
        <v>5</v>
      </c>
      <c r="F2" s="126" t="s">
        <v>6</v>
      </c>
      <c r="G2" s="126"/>
      <c r="H2" s="126"/>
      <c r="I2" s="126"/>
      <c r="J2" s="126"/>
      <c r="K2" s="126" t="s">
        <v>7</v>
      </c>
      <c r="L2" s="126"/>
      <c r="M2" s="126"/>
      <c r="N2" s="128"/>
      <c r="O2" s="1"/>
    </row>
    <row r="3" spans="1:16" ht="27.6" thickBot="1" x14ac:dyDescent="0.35">
      <c r="A3" s="130"/>
      <c r="B3" s="131"/>
      <c r="C3" s="127"/>
      <c r="D3" s="127"/>
      <c r="E3" s="12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13" t="s">
        <v>16</v>
      </c>
      <c r="O3" s="1"/>
    </row>
    <row r="4" spans="1:16" ht="15.6" thickTop="1" thickBot="1" x14ac:dyDescent="0.35">
      <c r="A4" s="21" t="s">
        <v>17</v>
      </c>
      <c r="B4" s="22" t="s">
        <v>41</v>
      </c>
      <c r="C4" s="23">
        <v>0.82592604249149137</v>
      </c>
      <c r="D4" s="23">
        <v>0.78240755311436416</v>
      </c>
      <c r="E4" s="24">
        <v>1.2662946756438349</v>
      </c>
      <c r="F4" s="23">
        <v>0.82592604249149137</v>
      </c>
      <c r="G4" s="25">
        <v>18.978738791553486</v>
      </c>
      <c r="H4" s="26">
        <v>3</v>
      </c>
      <c r="I4" s="26">
        <v>12</v>
      </c>
      <c r="J4" s="23">
        <v>7.5255126108919379E-5</v>
      </c>
      <c r="K4" s="25">
        <v>10.95212869067138</v>
      </c>
      <c r="L4" s="23">
        <v>0.29012326251418108</v>
      </c>
      <c r="M4" s="25">
        <v>4.0000000000000018</v>
      </c>
      <c r="N4" s="27">
        <v>14.042483579630504</v>
      </c>
      <c r="O4" s="1"/>
    </row>
    <row r="5" spans="1:16" ht="15" thickTop="1" x14ac:dyDescent="0.3">
      <c r="A5" s="119" t="s">
        <v>40</v>
      </c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"/>
    </row>
    <row r="7" spans="1:16" ht="15" thickBot="1" x14ac:dyDescent="0.35">
      <c r="A7" s="120" t="s">
        <v>38</v>
      </c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"/>
    </row>
    <row r="8" spans="1:16" ht="15" thickTop="1" x14ac:dyDescent="0.3">
      <c r="A8" s="121" t="s">
        <v>1</v>
      </c>
      <c r="B8" s="122"/>
      <c r="C8" s="125" t="s">
        <v>19</v>
      </c>
      <c r="D8" s="126"/>
      <c r="E8" s="126" t="s">
        <v>20</v>
      </c>
      <c r="F8" s="126"/>
      <c r="G8" s="126" t="s">
        <v>21</v>
      </c>
      <c r="H8" s="126" t="s">
        <v>22</v>
      </c>
      <c r="I8" s="126" t="s">
        <v>23</v>
      </c>
      <c r="J8" s="126"/>
      <c r="K8" s="126" t="s">
        <v>24</v>
      </c>
      <c r="L8" s="126"/>
      <c r="M8" s="126"/>
      <c r="N8" s="126" t="s">
        <v>25</v>
      </c>
      <c r="O8" s="128"/>
      <c r="P8" s="1"/>
    </row>
    <row r="9" spans="1:16" ht="15" thickBot="1" x14ac:dyDescent="0.35">
      <c r="A9" s="123"/>
      <c r="B9" s="124"/>
      <c r="C9" s="2" t="s">
        <v>26</v>
      </c>
      <c r="D9" s="3" t="s">
        <v>27</v>
      </c>
      <c r="E9" s="3" t="s">
        <v>28</v>
      </c>
      <c r="F9" s="3" t="s">
        <v>27</v>
      </c>
      <c r="G9" s="127"/>
      <c r="H9" s="127"/>
      <c r="I9" s="3" t="s">
        <v>29</v>
      </c>
      <c r="J9" s="3" t="s">
        <v>30</v>
      </c>
      <c r="K9" s="3" t="s">
        <v>31</v>
      </c>
      <c r="L9" s="3" t="s">
        <v>32</v>
      </c>
      <c r="M9" s="3" t="s">
        <v>33</v>
      </c>
      <c r="N9" s="3" t="s">
        <v>34</v>
      </c>
      <c r="O9" s="13" t="s">
        <v>35</v>
      </c>
      <c r="P9" s="1"/>
    </row>
    <row r="10" spans="1:16" ht="15" thickTop="1" x14ac:dyDescent="0.3">
      <c r="A10" s="116" t="s">
        <v>17</v>
      </c>
      <c r="B10" s="4" t="s">
        <v>36</v>
      </c>
      <c r="C10" s="5">
        <v>-59.425802538179703</v>
      </c>
      <c r="D10" s="8">
        <v>15.978170840739255</v>
      </c>
      <c r="E10" s="7"/>
      <c r="F10" s="7"/>
      <c r="G10" s="8">
        <v>-3.7191868287365413</v>
      </c>
      <c r="H10" s="6">
        <v>2.9312169467194051E-3</v>
      </c>
      <c r="I10" s="8">
        <v>-94.239246160597162</v>
      </c>
      <c r="J10" s="8">
        <v>-24.61235891576225</v>
      </c>
      <c r="K10" s="7"/>
      <c r="L10" s="7"/>
      <c r="M10" s="7"/>
      <c r="N10" s="7"/>
      <c r="O10" s="14"/>
      <c r="P10" s="1"/>
    </row>
    <row r="11" spans="1:16" x14ac:dyDescent="0.3">
      <c r="A11" s="117"/>
      <c r="B11" s="15" t="s">
        <v>42</v>
      </c>
      <c r="C11" s="19">
        <v>-0.20719754559920048</v>
      </c>
      <c r="D11" s="17">
        <v>4.3631438340869161E-2</v>
      </c>
      <c r="E11" s="17">
        <v>-0.60739836758707422</v>
      </c>
      <c r="F11" s="17">
        <v>0.12790530093915492</v>
      </c>
      <c r="G11" s="16">
        <v>-4.7488130916170253</v>
      </c>
      <c r="H11" s="17">
        <v>4.7307693804977594E-4</v>
      </c>
      <c r="I11" s="17">
        <v>-0.30226228323312071</v>
      </c>
      <c r="J11" s="17">
        <v>-0.11213280796528026</v>
      </c>
      <c r="K11" s="17">
        <v>-0.72419995705646567</v>
      </c>
      <c r="L11" s="17">
        <v>-0.80789207282071784</v>
      </c>
      <c r="M11" s="17">
        <v>-0.57195433369851478</v>
      </c>
      <c r="N11" s="17">
        <v>0.88669746977540731</v>
      </c>
      <c r="O11" s="18">
        <v>1.1277803693894506</v>
      </c>
      <c r="P11" s="1"/>
    </row>
    <row r="12" spans="1:16" x14ac:dyDescent="0.3">
      <c r="A12" s="117"/>
      <c r="B12" s="15" t="s">
        <v>43</v>
      </c>
      <c r="C12" s="19">
        <v>0.79318172238433915</v>
      </c>
      <c r="D12" s="17">
        <v>0.19136352206491578</v>
      </c>
      <c r="E12" s="17">
        <v>0.50123507826651459</v>
      </c>
      <c r="F12" s="17">
        <v>0.12092829077204388</v>
      </c>
      <c r="G12" s="16">
        <v>4.1448950867201848</v>
      </c>
      <c r="H12" s="17">
        <v>1.358902120008778E-3</v>
      </c>
      <c r="I12" s="17">
        <v>0.37623642537899343</v>
      </c>
      <c r="J12" s="16">
        <v>1.2101270193896849</v>
      </c>
      <c r="K12" s="17">
        <v>0.51362795465632982</v>
      </c>
      <c r="L12" s="17">
        <v>0.76730802983404045</v>
      </c>
      <c r="M12" s="17">
        <v>0.49921752274483472</v>
      </c>
      <c r="N12" s="17">
        <v>0.99196586548399024</v>
      </c>
      <c r="O12" s="18">
        <v>1.0080992046153623</v>
      </c>
      <c r="P12" s="1"/>
    </row>
    <row r="13" spans="1:16" ht="15" thickBot="1" x14ac:dyDescent="0.35">
      <c r="A13" s="118"/>
      <c r="B13" s="9" t="s">
        <v>44</v>
      </c>
      <c r="C13" s="10">
        <v>0.35759108884007135</v>
      </c>
      <c r="D13" s="11">
        <v>0.16185188756497407</v>
      </c>
      <c r="E13" s="11">
        <v>0.28273577653017135</v>
      </c>
      <c r="F13" s="11">
        <v>0.12797108356920819</v>
      </c>
      <c r="G13" s="12">
        <v>2.2093723726052898</v>
      </c>
      <c r="H13" s="11">
        <v>4.7333744547248043E-2</v>
      </c>
      <c r="I13" s="11">
        <v>4.9461197076485219E-3</v>
      </c>
      <c r="J13" s="11">
        <v>0.71023605797249423</v>
      </c>
      <c r="K13" s="11">
        <v>0.45484099782118137</v>
      </c>
      <c r="L13" s="11">
        <v>0.53773169698110368</v>
      </c>
      <c r="M13" s="11">
        <v>0.26610019785703432</v>
      </c>
      <c r="N13" s="11">
        <v>0.88578610295538551</v>
      </c>
      <c r="O13" s="20">
        <v>1.1289407190557008</v>
      </c>
      <c r="P13" s="1"/>
    </row>
    <row r="14" spans="1:16" ht="15" thickTop="1" x14ac:dyDescent="0.3">
      <c r="A14" s="119" t="s">
        <v>45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"/>
    </row>
    <row r="15" spans="1:16" x14ac:dyDescent="0.3">
      <c r="F15" t="s">
        <v>71</v>
      </c>
      <c r="G15" t="s">
        <v>72</v>
      </c>
    </row>
    <row r="17" spans="1:4" ht="16.2" x14ac:dyDescent="0.35">
      <c r="C17" s="89" t="s">
        <v>49</v>
      </c>
      <c r="D17" s="89" t="s">
        <v>50</v>
      </c>
    </row>
    <row r="18" spans="1:4" x14ac:dyDescent="0.3">
      <c r="C18" s="91" t="s">
        <v>44</v>
      </c>
      <c r="D18" s="90" t="s">
        <v>52</v>
      </c>
    </row>
    <row r="19" spans="1:4" x14ac:dyDescent="0.3">
      <c r="C19" s="92" t="s">
        <v>43</v>
      </c>
      <c r="D19" s="93" t="s">
        <v>53</v>
      </c>
    </row>
    <row r="20" spans="1:4" x14ac:dyDescent="0.3">
      <c r="C20" s="91" t="s">
        <v>42</v>
      </c>
      <c r="D20" s="90" t="s">
        <v>54</v>
      </c>
    </row>
    <row r="22" spans="1:4" ht="16.2" x14ac:dyDescent="0.35">
      <c r="C22" s="89" t="s">
        <v>58</v>
      </c>
      <c r="D22" s="89" t="s">
        <v>59</v>
      </c>
    </row>
    <row r="23" spans="1:4" x14ac:dyDescent="0.3">
      <c r="C23" s="91" t="s">
        <v>42</v>
      </c>
      <c r="D23" s="95">
        <v>-0.20699999999999999</v>
      </c>
    </row>
    <row r="24" spans="1:4" x14ac:dyDescent="0.3">
      <c r="C24" s="92" t="s">
        <v>43</v>
      </c>
      <c r="D24" s="96" t="s">
        <v>61</v>
      </c>
    </row>
    <row r="25" spans="1:4" x14ac:dyDescent="0.3">
      <c r="C25" s="91" t="s">
        <v>44</v>
      </c>
      <c r="D25" s="95" t="s">
        <v>60</v>
      </c>
    </row>
    <row r="27" spans="1:4" x14ac:dyDescent="0.3">
      <c r="A27" t="s">
        <v>57</v>
      </c>
      <c r="B27" s="94" t="s">
        <v>55</v>
      </c>
      <c r="C27" t="s">
        <v>56</v>
      </c>
    </row>
    <row r="28" spans="1:4" x14ac:dyDescent="0.3">
      <c r="A28">
        <v>2002</v>
      </c>
      <c r="B28" s="94">
        <v>2.1000000000000001E-2</v>
      </c>
      <c r="C28" s="94">
        <v>0.04</v>
      </c>
    </row>
    <row r="29" spans="1:4" x14ac:dyDescent="0.3">
      <c r="A29">
        <v>2003</v>
      </c>
      <c r="B29" s="94">
        <v>5.0999999999999997E-2</v>
      </c>
      <c r="C29" s="94">
        <v>4.4999999999999998E-2</v>
      </c>
    </row>
    <row r="30" spans="1:4" x14ac:dyDescent="0.3">
      <c r="A30">
        <v>2004</v>
      </c>
      <c r="B30" s="94">
        <v>6.8000000000000005E-2</v>
      </c>
      <c r="C30" s="94">
        <v>5.6000000000000001E-2</v>
      </c>
    </row>
    <row r="31" spans="1:4" x14ac:dyDescent="0.3">
      <c r="A31">
        <v>2005</v>
      </c>
      <c r="B31" s="94">
        <v>6.2E-2</v>
      </c>
      <c r="C31" s="94">
        <v>6.0999999999999999E-2</v>
      </c>
    </row>
    <row r="32" spans="1:4" x14ac:dyDescent="0.3">
      <c r="A32">
        <v>2006</v>
      </c>
      <c r="B32" s="94">
        <v>3.2000000000000001E-2</v>
      </c>
      <c r="C32" s="94">
        <v>3.9E-2</v>
      </c>
    </row>
    <row r="33" spans="1:3" x14ac:dyDescent="0.3">
      <c r="A33">
        <v>2007</v>
      </c>
      <c r="B33" s="94">
        <v>2.7E-2</v>
      </c>
      <c r="C33" s="94">
        <v>0.02</v>
      </c>
    </row>
    <row r="34" spans="1:3" x14ac:dyDescent="0.3">
      <c r="A34">
        <v>2008</v>
      </c>
      <c r="B34" s="94">
        <v>-4.7E-2</v>
      </c>
      <c r="C34" s="94">
        <v>-0.04</v>
      </c>
    </row>
    <row r="35" spans="1:3" x14ac:dyDescent="0.3">
      <c r="A35">
        <v>2009</v>
      </c>
      <c r="B35" s="94">
        <v>2E-3</v>
      </c>
      <c r="C35" s="94">
        <v>1.4E-2</v>
      </c>
    </row>
    <row r="36" spans="1:3" x14ac:dyDescent="0.3">
      <c r="A36">
        <v>2010</v>
      </c>
      <c r="B36" s="94">
        <v>5.1999999999999998E-2</v>
      </c>
      <c r="C36" s="94">
        <v>4.5999999999999999E-2</v>
      </c>
    </row>
    <row r="37" spans="1:3" x14ac:dyDescent="0.3">
      <c r="A37">
        <v>2011</v>
      </c>
      <c r="B37" s="94">
        <v>4.5999999999999999E-2</v>
      </c>
      <c r="C37" s="94">
        <v>2.1000000000000001E-2</v>
      </c>
    </row>
    <row r="38" spans="1:3" x14ac:dyDescent="0.3">
      <c r="A38">
        <v>2012</v>
      </c>
      <c r="B38" s="94">
        <v>2.5999999999999999E-2</v>
      </c>
      <c r="C38" s="94">
        <v>1.7000000000000001E-2</v>
      </c>
    </row>
    <row r="39" spans="1:3" x14ac:dyDescent="0.3">
      <c r="A39">
        <v>2013</v>
      </c>
      <c r="B39" s="94">
        <v>0.03</v>
      </c>
      <c r="C39" s="94">
        <v>3.3000000000000002E-2</v>
      </c>
    </row>
    <row r="40" spans="1:3" x14ac:dyDescent="0.3">
      <c r="A40">
        <v>2014</v>
      </c>
      <c r="B40" s="94">
        <v>0.05</v>
      </c>
      <c r="C40" s="94">
        <v>4.7E-2</v>
      </c>
    </row>
    <row r="41" spans="1:3" x14ac:dyDescent="0.3">
      <c r="A41">
        <v>2015</v>
      </c>
      <c r="B41" s="94">
        <v>3.2000000000000001E-2</v>
      </c>
      <c r="C41" s="94">
        <v>4.9000000000000002E-2</v>
      </c>
    </row>
    <row r="42" spans="1:3" x14ac:dyDescent="0.3">
      <c r="A42">
        <v>2016</v>
      </c>
      <c r="B42" s="94">
        <v>3.2000000000000001E-2</v>
      </c>
      <c r="C42" s="94">
        <v>2.9000000000000001E-2</v>
      </c>
    </row>
    <row r="43" spans="1:3" x14ac:dyDescent="0.3">
      <c r="A43">
        <v>2017</v>
      </c>
      <c r="B43" s="94">
        <v>5.2999999999999999E-2</v>
      </c>
      <c r="C43" s="94">
        <v>0.06</v>
      </c>
    </row>
    <row r="44" spans="1:3" x14ac:dyDescent="0.3">
      <c r="A44">
        <v>2018</v>
      </c>
      <c r="B44" s="94"/>
      <c r="C44" s="94">
        <v>0.04</v>
      </c>
    </row>
  </sheetData>
  <mergeCells count="20">
    <mergeCell ref="A5:N5"/>
    <mergeCell ref="A1:N1"/>
    <mergeCell ref="A2:A3"/>
    <mergeCell ref="B2:B3"/>
    <mergeCell ref="C2:C3"/>
    <mergeCell ref="D2:D3"/>
    <mergeCell ref="E2:E3"/>
    <mergeCell ref="F2:J2"/>
    <mergeCell ref="K2:N2"/>
    <mergeCell ref="A10:A13"/>
    <mergeCell ref="A14:O14"/>
    <mergeCell ref="A7:O7"/>
    <mergeCell ref="A8:B9"/>
    <mergeCell ref="C8:D8"/>
    <mergeCell ref="E8:F8"/>
    <mergeCell ref="G8:G9"/>
    <mergeCell ref="H8:H9"/>
    <mergeCell ref="I8:J8"/>
    <mergeCell ref="K8:M8"/>
    <mergeCell ref="N8:O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14" sqref="B14"/>
    </sheetView>
  </sheetViews>
  <sheetFormatPr defaultRowHeight="14.4" x14ac:dyDescent="0.3"/>
  <sheetData>
    <row r="1" spans="1:16" ht="15" thickBot="1" x14ac:dyDescent="0.35">
      <c r="A1" s="133" t="s">
        <v>0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50"/>
    </row>
    <row r="2" spans="1:16" ht="15" thickTop="1" x14ac:dyDescent="0.3">
      <c r="A2" s="147" t="s">
        <v>1</v>
      </c>
      <c r="B2" s="138" t="s">
        <v>2</v>
      </c>
      <c r="C2" s="139" t="s">
        <v>3</v>
      </c>
      <c r="D2" s="139" t="s">
        <v>4</v>
      </c>
      <c r="E2" s="139" t="s">
        <v>5</v>
      </c>
      <c r="F2" s="139" t="s">
        <v>6</v>
      </c>
      <c r="G2" s="139"/>
      <c r="H2" s="139"/>
      <c r="I2" s="139"/>
      <c r="J2" s="139"/>
      <c r="K2" s="139" t="s">
        <v>7</v>
      </c>
      <c r="L2" s="139"/>
      <c r="M2" s="139"/>
      <c r="N2" s="141"/>
      <c r="O2" s="50"/>
    </row>
    <row r="3" spans="1:16" ht="27.6" thickBot="1" x14ac:dyDescent="0.35">
      <c r="A3" s="148"/>
      <c r="B3" s="149"/>
      <c r="C3" s="140"/>
      <c r="D3" s="140"/>
      <c r="E3" s="140"/>
      <c r="F3" s="51" t="s">
        <v>8</v>
      </c>
      <c r="G3" s="51" t="s">
        <v>9</v>
      </c>
      <c r="H3" s="51" t="s">
        <v>10</v>
      </c>
      <c r="I3" s="51" t="s">
        <v>11</v>
      </c>
      <c r="J3" s="51" t="s">
        <v>12</v>
      </c>
      <c r="K3" s="51" t="s">
        <v>13</v>
      </c>
      <c r="L3" s="51" t="s">
        <v>14</v>
      </c>
      <c r="M3" s="51" t="s">
        <v>15</v>
      </c>
      <c r="N3" s="52" t="s">
        <v>16</v>
      </c>
      <c r="O3" s="50"/>
    </row>
    <row r="4" spans="1:16" ht="15" thickTop="1" x14ac:dyDescent="0.3">
      <c r="A4" s="53" t="s">
        <v>17</v>
      </c>
      <c r="B4" s="54" t="s">
        <v>46</v>
      </c>
      <c r="C4" s="55">
        <v>0.54797434872598472</v>
      </c>
      <c r="D4" s="55">
        <v>0.51568680220641216</v>
      </c>
      <c r="E4" s="56">
        <v>1.88919168232262</v>
      </c>
      <c r="F4" s="55">
        <v>0.54797434872598472</v>
      </c>
      <c r="G4" s="57">
        <v>16.971693665042213</v>
      </c>
      <c r="H4" s="58">
        <v>1</v>
      </c>
      <c r="I4" s="58">
        <v>14</v>
      </c>
      <c r="J4" s="55">
        <v>1.0413658568900811E-3</v>
      </c>
      <c r="K4" s="57">
        <v>22.220267518936659</v>
      </c>
      <c r="L4" s="55">
        <v>0.58117583735230538</v>
      </c>
      <c r="M4" s="59"/>
      <c r="N4" s="60">
        <v>23.765444963416222</v>
      </c>
      <c r="O4" s="50"/>
    </row>
    <row r="5" spans="1:16" ht="15" thickBot="1" x14ac:dyDescent="0.35">
      <c r="A5" s="61" t="s">
        <v>39</v>
      </c>
      <c r="B5" s="62" t="s">
        <v>48</v>
      </c>
      <c r="C5" s="63">
        <v>0.74509472635226093</v>
      </c>
      <c r="D5" s="63">
        <v>0.70587853040645487</v>
      </c>
      <c r="E5" s="64">
        <v>1.4722319432967976</v>
      </c>
      <c r="F5" s="63">
        <v>0.19712037762627621</v>
      </c>
      <c r="G5" s="65">
        <v>10.053008603826976</v>
      </c>
      <c r="H5" s="66">
        <v>1</v>
      </c>
      <c r="I5" s="66">
        <v>13</v>
      </c>
      <c r="J5" s="63">
        <v>7.372655136306497E-3</v>
      </c>
      <c r="K5" s="65">
        <v>15.054716661732515</v>
      </c>
      <c r="L5" s="63">
        <v>0.37255386148515707</v>
      </c>
      <c r="M5" s="67"/>
      <c r="N5" s="68">
        <v>17.372482828451858</v>
      </c>
      <c r="O5" s="50"/>
    </row>
    <row r="6" spans="1:16" ht="15" thickTop="1" x14ac:dyDescent="0.3">
      <c r="A6" s="132" t="s">
        <v>18</v>
      </c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50"/>
    </row>
    <row r="7" spans="1:16" x14ac:dyDescent="0.3">
      <c r="A7" s="132" t="s">
        <v>47</v>
      </c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50"/>
    </row>
    <row r="9" spans="1:16" ht="15" thickBot="1" x14ac:dyDescent="0.35">
      <c r="A9" s="133" t="s">
        <v>38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50"/>
    </row>
    <row r="10" spans="1:16" ht="15" thickTop="1" x14ac:dyDescent="0.3">
      <c r="A10" s="134" t="s">
        <v>1</v>
      </c>
      <c r="B10" s="135"/>
      <c r="C10" s="138" t="s">
        <v>19</v>
      </c>
      <c r="D10" s="139"/>
      <c r="E10" s="139" t="s">
        <v>20</v>
      </c>
      <c r="F10" s="139"/>
      <c r="G10" s="139" t="s">
        <v>21</v>
      </c>
      <c r="H10" s="139" t="s">
        <v>22</v>
      </c>
      <c r="I10" s="139" t="s">
        <v>23</v>
      </c>
      <c r="J10" s="139"/>
      <c r="K10" s="139" t="s">
        <v>24</v>
      </c>
      <c r="L10" s="139"/>
      <c r="M10" s="139"/>
      <c r="N10" s="139" t="s">
        <v>25</v>
      </c>
      <c r="O10" s="141"/>
      <c r="P10" s="50"/>
    </row>
    <row r="11" spans="1:16" ht="15" thickBot="1" x14ac:dyDescent="0.35">
      <c r="A11" s="136"/>
      <c r="B11" s="137"/>
      <c r="C11" s="69" t="s">
        <v>26</v>
      </c>
      <c r="D11" s="51" t="s">
        <v>27</v>
      </c>
      <c r="E11" s="51" t="s">
        <v>28</v>
      </c>
      <c r="F11" s="51" t="s">
        <v>27</v>
      </c>
      <c r="G11" s="140"/>
      <c r="H11" s="140"/>
      <c r="I11" s="51" t="s">
        <v>29</v>
      </c>
      <c r="J11" s="51" t="s">
        <v>30</v>
      </c>
      <c r="K11" s="51" t="s">
        <v>31</v>
      </c>
      <c r="L11" s="51" t="s">
        <v>32</v>
      </c>
      <c r="M11" s="51" t="s">
        <v>33</v>
      </c>
      <c r="N11" s="51" t="s">
        <v>34</v>
      </c>
      <c r="O11" s="52" t="s">
        <v>35</v>
      </c>
      <c r="P11" s="50"/>
    </row>
    <row r="12" spans="1:16" ht="15" thickTop="1" x14ac:dyDescent="0.3">
      <c r="A12" s="142" t="s">
        <v>17</v>
      </c>
      <c r="B12" s="70" t="s">
        <v>36</v>
      </c>
      <c r="C12" s="71">
        <v>0.90391226622662391</v>
      </c>
      <c r="D12" s="55">
        <v>0.75988007244648526</v>
      </c>
      <c r="E12" s="72"/>
      <c r="F12" s="72"/>
      <c r="G12" s="57">
        <v>1.189545954687846</v>
      </c>
      <c r="H12" s="55">
        <v>0.25400846808238264</v>
      </c>
      <c r="I12" s="55">
        <v>-0.72586839757060373</v>
      </c>
      <c r="J12" s="57">
        <v>2.5336929300238515</v>
      </c>
      <c r="K12" s="72"/>
      <c r="L12" s="72"/>
      <c r="M12" s="72"/>
      <c r="N12" s="72"/>
      <c r="O12" s="73"/>
      <c r="P12" s="50"/>
    </row>
    <row r="13" spans="1:16" x14ac:dyDescent="0.3">
      <c r="A13" s="143"/>
      <c r="B13" s="74" t="s">
        <v>37</v>
      </c>
      <c r="C13" s="75">
        <v>1.2907040704070403</v>
      </c>
      <c r="D13" s="76">
        <v>0.3133026638910637</v>
      </c>
      <c r="E13" s="76">
        <v>0.74025289511489567</v>
      </c>
      <c r="F13" s="76">
        <v>0.17968735770658023</v>
      </c>
      <c r="G13" s="77">
        <v>4.1196715481992268</v>
      </c>
      <c r="H13" s="76">
        <v>1.0413658568900811E-3</v>
      </c>
      <c r="I13" s="76">
        <v>0.61873668760430511</v>
      </c>
      <c r="J13" s="77">
        <v>1.9626714532097753</v>
      </c>
      <c r="K13" s="76">
        <v>0.74025289511489567</v>
      </c>
      <c r="L13" s="76">
        <v>0.74025289511489567</v>
      </c>
      <c r="M13" s="76">
        <v>0.74025289511489567</v>
      </c>
      <c r="N13" s="77">
        <v>1</v>
      </c>
      <c r="O13" s="78">
        <v>1</v>
      </c>
      <c r="P13" s="50"/>
    </row>
    <row r="14" spans="1:16" x14ac:dyDescent="0.3">
      <c r="A14" s="144" t="s">
        <v>39</v>
      </c>
      <c r="B14" s="79" t="s">
        <v>36</v>
      </c>
      <c r="C14" s="80">
        <v>3.0802430557867075</v>
      </c>
      <c r="D14" s="81">
        <v>0.90653603240735681</v>
      </c>
      <c r="E14" s="82"/>
      <c r="F14" s="82"/>
      <c r="G14" s="83">
        <v>3.397816463629086</v>
      </c>
      <c r="H14" s="81">
        <v>4.7622603815478956E-3</v>
      </c>
      <c r="I14" s="83">
        <v>1.1217910254197214</v>
      </c>
      <c r="J14" s="83">
        <v>5.0386950861536937</v>
      </c>
      <c r="K14" s="82"/>
      <c r="L14" s="82"/>
      <c r="M14" s="82"/>
      <c r="N14" s="82"/>
      <c r="O14" s="84"/>
      <c r="P14" s="50"/>
    </row>
    <row r="15" spans="1:16" x14ac:dyDescent="0.3">
      <c r="A15" s="145"/>
      <c r="B15" s="79" t="s">
        <v>37</v>
      </c>
      <c r="C15" s="85">
        <v>0.91182019274291437</v>
      </c>
      <c r="D15" s="81">
        <v>0.2718288171282382</v>
      </c>
      <c r="E15" s="81">
        <v>0.52295297812867481</v>
      </c>
      <c r="F15" s="81">
        <v>0.15590101051697919</v>
      </c>
      <c r="G15" s="83">
        <v>3.3543912024336744</v>
      </c>
      <c r="H15" s="81">
        <v>5.1768132322018157E-3</v>
      </c>
      <c r="I15" s="81">
        <v>0.32456973629571406</v>
      </c>
      <c r="J15" s="83">
        <v>1.4990706491901147</v>
      </c>
      <c r="K15" s="81">
        <v>0.74025289511489567</v>
      </c>
      <c r="L15" s="81">
        <v>0.68114639867843163</v>
      </c>
      <c r="M15" s="81">
        <v>0.4697117717831587</v>
      </c>
      <c r="N15" s="81">
        <v>0.80674746203484071</v>
      </c>
      <c r="O15" s="86">
        <v>1.2395452691945541</v>
      </c>
      <c r="P15" s="50"/>
    </row>
    <row r="16" spans="1:16" ht="17.399999999999999" thickBot="1" x14ac:dyDescent="0.35">
      <c r="A16" s="146"/>
      <c r="B16" s="87" t="s">
        <v>42</v>
      </c>
      <c r="C16" s="88">
        <v>-0.16861955681600516</v>
      </c>
      <c r="D16" s="63">
        <v>5.3181418422107461E-2</v>
      </c>
      <c r="E16" s="63">
        <v>-0.49430722384817993</v>
      </c>
      <c r="F16" s="63">
        <v>0.15590101051697919</v>
      </c>
      <c r="G16" s="65">
        <v>-3.1706479785411323</v>
      </c>
      <c r="H16" s="63">
        <v>7.3726551363065039E-3</v>
      </c>
      <c r="I16" s="63">
        <v>-0.28351102628135871</v>
      </c>
      <c r="J16" s="63">
        <v>-5.3728087350651599E-2</v>
      </c>
      <c r="K16" s="63">
        <v>-0.72419995705646567</v>
      </c>
      <c r="L16" s="63">
        <v>-0.66036526423847253</v>
      </c>
      <c r="M16" s="63">
        <v>-0.44398240688824164</v>
      </c>
      <c r="N16" s="63">
        <v>0.80674746203484071</v>
      </c>
      <c r="O16" s="68">
        <v>1.2395452691945541</v>
      </c>
      <c r="P16" s="50"/>
    </row>
    <row r="17" spans="1:16" ht="15" thickTop="1" x14ac:dyDescent="0.3">
      <c r="A17" s="132" t="s">
        <v>45</v>
      </c>
      <c r="B17" s="13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50"/>
    </row>
  </sheetData>
  <mergeCells count="22">
    <mergeCell ref="A6:N6"/>
    <mergeCell ref="A7:N7"/>
    <mergeCell ref="A1:N1"/>
    <mergeCell ref="A2:A3"/>
    <mergeCell ref="B2:B3"/>
    <mergeCell ref="C2:C3"/>
    <mergeCell ref="D2:D3"/>
    <mergeCell ref="E2:E3"/>
    <mergeCell ref="F2:J2"/>
    <mergeCell ref="K2:N2"/>
    <mergeCell ref="A17:O17"/>
    <mergeCell ref="A9:O9"/>
    <mergeCell ref="A10:B11"/>
    <mergeCell ref="C10:D10"/>
    <mergeCell ref="E10:F10"/>
    <mergeCell ref="G10:G11"/>
    <mergeCell ref="H10:H11"/>
    <mergeCell ref="I10:J10"/>
    <mergeCell ref="K10:M10"/>
    <mergeCell ref="N10:O10"/>
    <mergeCell ref="A12:A13"/>
    <mergeCell ref="A14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8" sqref="D8"/>
    </sheetView>
  </sheetViews>
  <sheetFormatPr defaultRowHeight="14.4" x14ac:dyDescent="0.3"/>
  <sheetData>
    <row r="1" spans="1:5" x14ac:dyDescent="0.3">
      <c r="A1" t="s">
        <v>57</v>
      </c>
      <c r="B1" t="s">
        <v>76</v>
      </c>
    </row>
    <row r="2" spans="1:5" x14ac:dyDescent="0.3">
      <c r="A2">
        <v>2002</v>
      </c>
      <c r="B2">
        <v>74.83</v>
      </c>
    </row>
    <row r="3" spans="1:5" x14ac:dyDescent="0.3">
      <c r="A3">
        <v>2003</v>
      </c>
      <c r="B3">
        <v>78.48</v>
      </c>
    </row>
    <row r="4" spans="1:5" x14ac:dyDescent="0.3">
      <c r="A4">
        <v>2004</v>
      </c>
      <c r="B4">
        <v>77.47</v>
      </c>
    </row>
    <row r="5" spans="1:5" x14ac:dyDescent="0.3">
      <c r="A5">
        <v>2005</v>
      </c>
      <c r="B5">
        <v>77.48</v>
      </c>
    </row>
    <row r="6" spans="1:5" x14ac:dyDescent="0.3">
      <c r="A6">
        <v>2006</v>
      </c>
      <c r="B6">
        <v>75.739999999999995</v>
      </c>
    </row>
    <row r="7" spans="1:5" x14ac:dyDescent="0.3">
      <c r="A7">
        <v>2007</v>
      </c>
      <c r="B7">
        <v>78.05</v>
      </c>
    </row>
    <row r="8" spans="1:5" x14ac:dyDescent="0.3">
      <c r="A8" s="100">
        <v>2008</v>
      </c>
      <c r="B8" s="100">
        <v>72.430000000000007</v>
      </c>
    </row>
    <row r="9" spans="1:5" x14ac:dyDescent="0.3">
      <c r="A9">
        <v>2009</v>
      </c>
      <c r="B9">
        <v>76.7</v>
      </c>
      <c r="D9" t="s">
        <v>77</v>
      </c>
      <c r="E9">
        <f>AVERAGE(B2:B18)</f>
        <v>76.752941176470586</v>
      </c>
    </row>
    <row r="10" spans="1:5" x14ac:dyDescent="0.3">
      <c r="A10">
        <v>2010</v>
      </c>
      <c r="B10">
        <v>76.13</v>
      </c>
      <c r="D10" t="s">
        <v>78</v>
      </c>
      <c r="E10">
        <f>MEDIAN(B2:B18)</f>
        <v>77.47</v>
      </c>
    </row>
    <row r="11" spans="1:5" x14ac:dyDescent="0.3">
      <c r="A11">
        <v>2011</v>
      </c>
      <c r="B11">
        <v>76.8</v>
      </c>
      <c r="D11" t="s">
        <v>79</v>
      </c>
      <c r="E11">
        <f>(B2:B18)</f>
        <v>76.8</v>
      </c>
    </row>
    <row r="12" spans="1:5" x14ac:dyDescent="0.3">
      <c r="A12">
        <v>2012</v>
      </c>
      <c r="B12">
        <v>74.37</v>
      </c>
      <c r="D12" t="s">
        <v>80</v>
      </c>
      <c r="E12">
        <f>MIN(B2:B18)</f>
        <v>72.430000000000007</v>
      </c>
    </row>
    <row r="13" spans="1:5" x14ac:dyDescent="0.3">
      <c r="A13">
        <v>2013</v>
      </c>
      <c r="B13">
        <v>77.92</v>
      </c>
      <c r="D13" t="s">
        <v>81</v>
      </c>
      <c r="E13">
        <f>MAX(B2:B18)</f>
        <v>80.12</v>
      </c>
    </row>
    <row r="14" spans="1:5" x14ac:dyDescent="0.3">
      <c r="A14">
        <v>2014</v>
      </c>
      <c r="B14">
        <v>73.28</v>
      </c>
    </row>
    <row r="15" spans="1:5" x14ac:dyDescent="0.3">
      <c r="A15" s="99">
        <v>2015</v>
      </c>
      <c r="B15" s="99">
        <v>80.12</v>
      </c>
    </row>
    <row r="16" spans="1:5" x14ac:dyDescent="0.3">
      <c r="A16">
        <v>2016</v>
      </c>
      <c r="B16">
        <v>79.53</v>
      </c>
    </row>
    <row r="17" spans="1:2" x14ac:dyDescent="0.3">
      <c r="A17">
        <v>2017</v>
      </c>
      <c r="B17">
        <v>78</v>
      </c>
    </row>
    <row r="18" spans="1:2" x14ac:dyDescent="0.3">
      <c r="A18">
        <v>2018</v>
      </c>
      <c r="B18">
        <v>77.47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Economic Model</vt:lpstr>
      <vt:lpstr>Weather Model</vt:lpstr>
      <vt:lpstr>Combined Model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Loftus</dc:creator>
  <cp:lastModifiedBy>Timothy Loftus</cp:lastModifiedBy>
  <dcterms:created xsi:type="dcterms:W3CDTF">2018-10-25T18:58:30Z</dcterms:created>
  <dcterms:modified xsi:type="dcterms:W3CDTF">2018-11-15T15:42:45Z</dcterms:modified>
</cp:coreProperties>
</file>