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反應器條件" sheetId="1" r:id="rId3"/>
    <sheet state="visible" name="進料條件" sheetId="2" r:id="rId4"/>
    <sheet state="visible" name="初始條件" sheetId="3" r:id="rId5"/>
    <sheet state="visible" name="濃度及分率" sheetId="4" r:id="rId6"/>
    <sheet state="visible" name="重量分子量" sheetId="5" r:id="rId7"/>
    <sheet state="visible" name="擴散體積" sheetId="6" r:id="rId8"/>
    <sheet state="visible" name="擴散係數" sheetId="7" r:id="rId9"/>
    <sheet state="visible" name="氣體莫爾熱容量" sheetId="8" r:id="rId10"/>
    <sheet state="visible" name="固體的莫爾熱容量" sheetId="9" r:id="rId11"/>
    <sheet state="visible" name="氣體熱傳導係數" sheetId="10" r:id="rId12"/>
    <sheet state="visible" name="普蘭特數" sheetId="11" r:id="rId13"/>
    <sheet state="visible" name="氣體黏度" sheetId="12" r:id="rId14"/>
    <sheet state="visible" name="平衡常數" sheetId="13" r:id="rId15"/>
    <sheet state="visible" name="吸附常數" sheetId="14" r:id="rId16"/>
    <sheet state="visible" name="反應速率" sheetId="15" r:id="rId17"/>
    <sheet state="visible" name="施密特數計算" sheetId="16" r:id="rId18"/>
    <sheet state="visible" name="質傳通量&amp;熱傳系數" sheetId="17" r:id="rId19"/>
    <sheet state="visible" name="質傳系數" sheetId="18" r:id="rId20"/>
    <sheet state="visible" name="反應熱" sheetId="19" r:id="rId21"/>
    <sheet state="visible" name="Nomenclature" sheetId="20" r:id="rId22"/>
  </sheets>
  <definedNames/>
  <calcPr/>
</workbook>
</file>

<file path=xl/sharedStrings.xml><?xml version="1.0" encoding="utf-8"?>
<sst xmlns="http://schemas.openxmlformats.org/spreadsheetml/2006/main" count="721" uniqueCount="505">
  <si>
    <t>Reactor parameters</t>
  </si>
  <si>
    <t>Name</t>
  </si>
  <si>
    <t>unit</t>
  </si>
  <si>
    <t>value</t>
  </si>
  <si>
    <t>symbol in matlab</t>
  </si>
  <si>
    <t>function</t>
  </si>
  <si>
    <t>把原始資料與出處貼上來</t>
  </si>
  <si>
    <t>反應器長度</t>
  </si>
  <si>
    <t>(m)</t>
  </si>
  <si>
    <t>L</t>
  </si>
  <si>
    <t>管徑</t>
  </si>
  <si>
    <t>dti</t>
  </si>
  <si>
    <t>壓力</t>
  </si>
  <si>
    <t>(bar)</t>
  </si>
  <si>
    <t>Pt_in_2</t>
  </si>
  <si>
    <t>觸媒密度</t>
  </si>
  <si>
    <t>kg_catalyst/m^3 Oc</t>
  </si>
  <si>
    <t>ro_solid</t>
  </si>
  <si>
    <t>床密度</t>
  </si>
  <si>
    <t>kg_catalyst/m^3 bed</t>
  </si>
  <si>
    <t>ro_bed</t>
  </si>
  <si>
    <t>空隙率</t>
  </si>
  <si>
    <t>porosity_bed</t>
  </si>
  <si>
    <t>觸媒孔隙率</t>
  </si>
  <si>
    <t>porosity_catalyst</t>
  </si>
  <si>
    <t>觸媒直徑</t>
  </si>
  <si>
    <t>m</t>
  </si>
  <si>
    <t>d_p</t>
  </si>
  <si>
    <t>使用的反應器數量</t>
  </si>
  <si>
    <t>nt</t>
  </si>
  <si>
    <t>總反應時間</t>
  </si>
  <si>
    <t>s</t>
  </si>
  <si>
    <t>TotalTime</t>
  </si>
  <si>
    <t>反應器截面積</t>
  </si>
  <si>
    <t>m^2</t>
  </si>
  <si>
    <t>A_tube</t>
  </si>
  <si>
    <t>pi/4*Di^2</t>
  </si>
  <si>
    <t>理想氣體常數</t>
  </si>
  <si>
    <t>bar*m^3/(K*mol)</t>
  </si>
  <si>
    <t>R_bar</t>
  </si>
  <si>
    <t>每公斤觸媒含有的表面積</t>
  </si>
  <si>
    <t>m^2/kg OC</t>
  </si>
  <si>
    <t>a_0</t>
  </si>
  <si>
    <t>1/(al*Packing density)</t>
  </si>
  <si>
    <t>觸媒的比直徑(球體積/球表面積)</t>
  </si>
  <si>
    <t>al(vp/sp)</t>
  </si>
  <si>
    <t>dp/6</t>
  </si>
  <si>
    <t>單位反應器比表面積</t>
  </si>
  <si>
    <t>1/m</t>
  </si>
  <si>
    <t>av</t>
  </si>
  <si>
    <t>(1-porosity of the bed)/al</t>
  </si>
  <si>
    <t>At SteadyState_PBR.m</t>
  </si>
  <si>
    <t>甲烷的流量</t>
  </si>
  <si>
    <t>kg/s</t>
  </si>
  <si>
    <t>CH4_kg_in</t>
  </si>
  <si>
    <t>Molecular weight of component</t>
  </si>
  <si>
    <t>進料壓力</t>
  </si>
  <si>
    <t>bar</t>
  </si>
  <si>
    <t>Pt_in</t>
  </si>
  <si>
    <t>流體的進料溫度</t>
  </si>
  <si>
    <t>K</t>
  </si>
  <si>
    <t>Tf_in</t>
  </si>
  <si>
    <t>觸媒的進料溫度</t>
  </si>
  <si>
    <t xml:space="preserve">Ts_in </t>
  </si>
  <si>
    <t>進料的甲烷濃度</t>
  </si>
  <si>
    <t>kmol/m^3</t>
  </si>
  <si>
    <t>CM_CH4_in</t>
  </si>
  <si>
    <t>C(n/V)=P/(RTf)*10^-3</t>
  </si>
  <si>
    <t>進料的氫氣濃度</t>
  </si>
  <si>
    <t>CM_H2_in</t>
  </si>
  <si>
    <t>進料的一氧化碳濃度</t>
  </si>
  <si>
    <t xml:space="preserve">CM_CO_in </t>
  </si>
  <si>
    <t>進料的二氧化碳濃度</t>
  </si>
  <si>
    <t>CM_CO2_in</t>
  </si>
  <si>
    <t>進料的氮氣濃度</t>
  </si>
  <si>
    <t>CM_N2_in</t>
  </si>
  <si>
    <t>進料及初始水的濃度</t>
  </si>
  <si>
    <t>CM_H2O_in</t>
  </si>
  <si>
    <t>起始的莫耳流率</t>
  </si>
  <si>
    <t>kmol/s</t>
  </si>
  <si>
    <t>F</t>
  </si>
  <si>
    <t xml:space="preserve"> </t>
  </si>
  <si>
    <t>進料的體積流率</t>
  </si>
  <si>
    <t>m^3/s</t>
  </si>
  <si>
    <t>V_dot</t>
  </si>
  <si>
    <t>V_dot=FRTf/P</t>
  </si>
  <si>
    <t>進料的流速</t>
  </si>
  <si>
    <t>m/s</t>
  </si>
  <si>
    <t>us</t>
  </si>
  <si>
    <t>us=V_dot/Ac</t>
  </si>
  <si>
    <t>起始的氧化鎳濃度</t>
  </si>
  <si>
    <t>kgNi/kgOC</t>
  </si>
  <si>
    <t>CM_NiO_in</t>
  </si>
  <si>
    <t>起始的鎳濃度</t>
  </si>
  <si>
    <t>CM_Ni_in</t>
  </si>
  <si>
    <t>初始壓力</t>
  </si>
  <si>
    <t>初始的流體溫度</t>
  </si>
  <si>
    <t>初始的觸媒溫度</t>
  </si>
  <si>
    <t>初始的甲烷濃度</t>
  </si>
  <si>
    <t>初始的氫氣濃度</t>
  </si>
  <si>
    <t>初始的一氧化碳濃度</t>
  </si>
  <si>
    <t>初始的二氧化碳濃度</t>
  </si>
  <si>
    <t>初始的氮氣濃度</t>
  </si>
  <si>
    <t>初始的水濃度</t>
  </si>
  <si>
    <t>反應器內的流速</t>
  </si>
  <si>
    <t>(((1-porosity_bed)*ro_solid*(2*r1(i)+r2(i)+r3(i)+r4(i))*0.5*Mw_O2*dz)+(Mw_t(i-1)*CM_t(i-1)*u_s(i-1)))/Mw_t(i)/CM_t(i)</t>
  </si>
  <si>
    <t>甲烷濃度</t>
  </si>
  <si>
    <t>CM(1,j)</t>
  </si>
  <si>
    <t>氫氣濃度</t>
  </si>
  <si>
    <t>CM(2,j)</t>
  </si>
  <si>
    <t>一氧化碳濃度</t>
  </si>
  <si>
    <t>CM(3,j)</t>
  </si>
  <si>
    <t>二氧化碳濃度</t>
  </si>
  <si>
    <t>CM(4,j)</t>
  </si>
  <si>
    <t>氮氣濃度</t>
  </si>
  <si>
    <t>CM(5,j)</t>
  </si>
  <si>
    <t>水的濃度</t>
  </si>
  <si>
    <t>CM(6,j)</t>
  </si>
  <si>
    <t>總氣體濃度</t>
  </si>
  <si>
    <t>CM_t(i)</t>
  </si>
  <si>
    <t>CM(1,i)+CM(2,i)+CM(3,i)+CM(4,i)+CM(5,i)+CM(6,i)</t>
  </si>
  <si>
    <t>甲烷分率</t>
  </si>
  <si>
    <t>ys(1,j)</t>
  </si>
  <si>
    <t xml:space="preserve"> CM(1,i)/CM_t(i)</t>
  </si>
  <si>
    <t>氫氣分率</t>
  </si>
  <si>
    <t>ys(2,j)</t>
  </si>
  <si>
    <t xml:space="preserve"> CM(2,i)/CM_t(i)</t>
  </si>
  <si>
    <t>一氧化碳分率</t>
  </si>
  <si>
    <t>ys(3,j)</t>
  </si>
  <si>
    <t xml:space="preserve"> CM(3,i)/CM_t(i)</t>
  </si>
  <si>
    <t>二氧化碳分率</t>
  </si>
  <si>
    <t>ys(4,j)</t>
  </si>
  <si>
    <t xml:space="preserve"> CM(4,i)/CM_t(i)</t>
  </si>
  <si>
    <t>氮氣分率</t>
  </si>
  <si>
    <t>ys(5,j)</t>
  </si>
  <si>
    <t xml:space="preserve"> CM(5,i)/CM_t(i)</t>
  </si>
  <si>
    <t>水的分率</t>
  </si>
  <si>
    <t>ys(6,j)</t>
  </si>
  <si>
    <t xml:space="preserve"> CM(6,i)/CM_t(i)</t>
  </si>
  <si>
    <t>甲烷分子量</t>
  </si>
  <si>
    <t>kg/mol</t>
  </si>
  <si>
    <t>Mw_CH4</t>
  </si>
  <si>
    <t>氫氣分子量</t>
  </si>
  <si>
    <t>Mw_H2</t>
  </si>
  <si>
    <t>一氧化碳分子量</t>
  </si>
  <si>
    <t>Mw_CO</t>
  </si>
  <si>
    <t>二氧化碳分子量</t>
  </si>
  <si>
    <t>Mw_CO2</t>
  </si>
  <si>
    <t>氧氣分子量</t>
  </si>
  <si>
    <t>Mw_O2</t>
  </si>
  <si>
    <t>水分子量</t>
  </si>
  <si>
    <t>Mw_H2O</t>
  </si>
  <si>
    <t>氮氣分子量</t>
  </si>
  <si>
    <t>Mw_N2</t>
  </si>
  <si>
    <t>總混合氣體分子量</t>
  </si>
  <si>
    <t>Mw_t</t>
  </si>
  <si>
    <t>y(1,i)*Mw_CH4 + y(2,i)*Mw_H2 + y(3,i)*Mw_CO + y(4,i)*Mw_CO2 + y(5,i)*Mw_N2 + y(6,i)*Mw_H2O</t>
  </si>
  <si>
    <t>氧化鎳分子量</t>
  </si>
  <si>
    <t>Mw_NiO</t>
  </si>
  <si>
    <t>鎳分子量</t>
  </si>
  <si>
    <t>Mw_Ni</t>
  </si>
  <si>
    <t>計算擴散體積sigma</t>
  </si>
  <si>
    <t>sigma_CH4</t>
  </si>
  <si>
    <t>sigma_H2O</t>
  </si>
  <si>
    <t>sigma_H2</t>
  </si>
  <si>
    <t>sigma_CO</t>
  </si>
  <si>
    <t>sigma_CO2</t>
  </si>
  <si>
    <t>sigma_O2</t>
  </si>
  <si>
    <t>sigma_N2</t>
  </si>
  <si>
    <r>
      <rPr>
        <rFont val="PMingLiu"/>
        <color rgb="FF000000"/>
        <sz val="14.0"/>
      </rPr>
      <t>計算M</t>
    </r>
    <r>
      <rPr>
        <rFont val="新細明體"/>
        <color rgb="FF000000"/>
        <sz val="11.0"/>
      </rPr>
      <t>AB</t>
    </r>
  </si>
  <si>
    <t>單位</t>
  </si>
  <si>
    <t>Function</t>
  </si>
  <si>
    <r>
      <rPr>
        <rFont val="PMingLiu"/>
        <color rgb="FF000000"/>
        <sz val="18.0"/>
      </rPr>
      <t>*M</t>
    </r>
    <r>
      <rPr>
        <rFont val="新細明體"/>
        <color rgb="FF000000"/>
        <sz val="11.0"/>
      </rPr>
      <t>AB</t>
    </r>
    <r>
      <rPr>
        <rFont val="新細明體"/>
        <color rgb="FF000000"/>
        <sz val="18.0"/>
      </rPr>
      <t>=M</t>
    </r>
    <r>
      <rPr>
        <rFont val="新細明體"/>
        <color rgb="FF000000"/>
        <sz val="10.0"/>
      </rPr>
      <t>BA</t>
    </r>
  </si>
  <si>
    <t>g/mol</t>
  </si>
  <si>
    <t>2[(1 /MA)+(1 /MB)]^-1</t>
  </si>
  <si>
    <t>*分子量皆為"克"分子量</t>
  </si>
  <si>
    <t>M_CH4_H2O</t>
  </si>
  <si>
    <t>2[(1 /MCH4)+(1 /MH2O)]^-1</t>
  </si>
  <si>
    <t>M_CH4_H2</t>
  </si>
  <si>
    <t>2[(1 /MCH4)+(1 /MH2)]^-1</t>
  </si>
  <si>
    <t>M_CH4_CO2</t>
  </si>
  <si>
    <t>2[(1 /MCH4)+(1 /MCO2)]^-1</t>
  </si>
  <si>
    <t>M_CH4_CO</t>
  </si>
  <si>
    <t>2[(1 /MCH4)+(1 /MCO)]^-1</t>
  </si>
  <si>
    <t>M_CH4_N2</t>
  </si>
  <si>
    <t>2[(1 /MCH4)+(1 /MN2)]^-1</t>
  </si>
  <si>
    <t>M_H2O_H2</t>
  </si>
  <si>
    <t>2[(1 /MH2O)+(1 /MH2)]^-1</t>
  </si>
  <si>
    <t>M_H2O_CO2</t>
  </si>
  <si>
    <t>2[(1 /MH2O)+(1 /MCO2)]^-1</t>
  </si>
  <si>
    <t>M_H2O_CO</t>
  </si>
  <si>
    <t>M_H2O_N2</t>
  </si>
  <si>
    <t>2[(1 /MH2O)+(1 /MN2)]^-1</t>
  </si>
  <si>
    <t>M_H2_CO2</t>
  </si>
  <si>
    <t>2[(1 /MH2)+(1 /MCO2)]^-1</t>
  </si>
  <si>
    <t>M_H2_CO</t>
  </si>
  <si>
    <t>2[(1 /MH2)+(1 /MCO)]^-1</t>
  </si>
  <si>
    <t>M_H2_N2</t>
  </si>
  <si>
    <t>2[(1 /MH2)+(1 /MN2)]^-1</t>
  </si>
  <si>
    <t>M_CO2_CO</t>
  </si>
  <si>
    <t>2[(1 /MCO2)+(1 /MCO)]^-1</t>
  </si>
  <si>
    <t xml:space="preserve">M_CO2_N2 </t>
  </si>
  <si>
    <t>2[(1 /MCO2)+(1 /MN2)]^-1</t>
  </si>
  <si>
    <t>M_CO_N2</t>
  </si>
  <si>
    <t>2[(1 /MCO)+(1 /MN2)]^-1</t>
  </si>
  <si>
    <t>計算物種間的擴散係數</t>
  </si>
  <si>
    <t>D_CH4_H2O(i)</t>
  </si>
  <si>
    <t>cm^2/s</t>
  </si>
  <si>
    <t>0.00143*Tf(i)^1.75 /(Pt(i)*M_CH4_H2O^0.5*(sigma_CH4^(1/3)+sigma_H2O^(1/3))^2)</t>
  </si>
  <si>
    <t>D_CH4_H2(i)</t>
  </si>
  <si>
    <t>0.00143*Tf(i)^1.75 /(Pt(i)*M_CH4_H2^0.5*(sigma_CH4^(1/3)+sigma_H2^(1/3))^2)</t>
  </si>
  <si>
    <t>D_CH4_CO2(i)</t>
  </si>
  <si>
    <t>0.00143*Tf(i)^1.75 /(Pt(i)*M_CH4_CO2^0.5*(sigma_CH4^(1/3)+sigma_CO2^(1/3))^2)</t>
  </si>
  <si>
    <t>D_CH4_CO(i)</t>
  </si>
  <si>
    <t>0.00143*Tf(i)^1.75 /(Pt(i)*M_CH4_CO^0.5*(sigma_CH4^(1/3)+sigma_CO^(1/3))^2)</t>
  </si>
  <si>
    <t>D_CH4_N2(i)</t>
  </si>
  <si>
    <t>0.00143*Tf(i)^1.75 /(Pt(i)*M_CH4_N2^0.5*(sigma_CH4^(1/3)+sigma_N2^(1/3))^2)</t>
  </si>
  <si>
    <t>D_H2O_H2(i)</t>
  </si>
  <si>
    <t>0.00143*Tf(i)^1.75 /(Pt(i)*M_H2O_H2^0.5*(sigma_H2O^(1/3)+sigma_H2^(1/3))^2)</t>
  </si>
  <si>
    <t>D_H2O_CO2(i)</t>
  </si>
  <si>
    <t>0.00143*Tf(i)^1.75 /(Pt(i)*M_H2O_CO2^0.5*(sigma_H2O^(1/3)+sigma_CO2^(1/3))^2)</t>
  </si>
  <si>
    <t>D_H2O_CO(i)</t>
  </si>
  <si>
    <t>0.00143*Tf(i)^1.75 /(Pt(i)*M_H2O_CO^0.5*(sigma_H2O^(1/3)+sigma_CO^(1/3))^2)</t>
  </si>
  <si>
    <t>D_H2O_N2(i)</t>
  </si>
  <si>
    <t>0.00143*Tf(i)^1.75 /(Pt(i)*M_H2O_N2^0.5*(sigma_H2O^(1/3)+sigma_N2^(1/3))^2)</t>
  </si>
  <si>
    <t>D_H2_CO2(i)</t>
  </si>
  <si>
    <t>0.00143*Tf(i)^1.75 /(Pt(i)*M_H2_CO2^0.5*(sigma_H2^(1/3)+sigma_CO2^(1/3))^2)</t>
  </si>
  <si>
    <t>D_H2_CO(i)</t>
  </si>
  <si>
    <t>0.00143*Tf(i)^1.75 /(Pt(i)*M_H2_CO^0.5*(sigma_H2^(1/3)+sigma_CO^(1/3))^2)</t>
  </si>
  <si>
    <t xml:space="preserve">D_H2_N2(i) </t>
  </si>
  <si>
    <t>0.00143*Tf(i)^1.75 /(Pt(i)*M_H2_N2^0.5*(sigma_H2^(1/3)+sigma_N2^(1/3))^2)</t>
  </si>
  <si>
    <t>D_CO2_CO(i)</t>
  </si>
  <si>
    <t>0.00143*Tf(i)^1.75 /(Pt(i)*M_CO2_CO^0.5*(sigma_CO2^(1/3)+sigma_CO^(1/3))^2)</t>
  </si>
  <si>
    <t>D_CO2_N2(i)</t>
  </si>
  <si>
    <t>0.00143*Tf(i)^1.75 /(Pt(i)*M_CO2_N2^0.5*(sigma_CO2^(1/3)+sigma_N2^(1/3))^2)</t>
  </si>
  <si>
    <t>D_CO_N2(i)</t>
  </si>
  <si>
    <t>0.00143*Tf(i)^1.75 /(Pt(i)*M_CO_N2^0.5*(sigma_CO^(1/3)+sigma_N2^(1/3))^2)</t>
  </si>
  <si>
    <t>計算物種的擴散係數</t>
  </si>
  <si>
    <t>D_CH4(i)</t>
  </si>
  <si>
    <t>m^2/s</t>
  </si>
  <si>
    <t>(1-y(1,i))*(y(6,i)/D_CH4_H2O(i) + y(2,i)/D_CH4_H2(i) + y(4,i)/D_CH4_CO2(i) + y(3,i)/D_CH4_CO(i)+y(5,i)/D_CH4_N2(i))^(-1)*10^-4</t>
  </si>
  <si>
    <t>D_H2O(i)</t>
  </si>
  <si>
    <t>(1-y(6,i))*(y(1,i)/D_CH4_H2O(i) + y(2,i)/D_H2O_H2(i) + y(4,i)/D_H2O_CO2(i) + y(3,i)/D_H2O_CO(i)+y(5,i)/D_H2O_N2(i))^(-1)*10^-4</t>
  </si>
  <si>
    <t>D_H2(i)</t>
  </si>
  <si>
    <t>(1-y(2,i))*(y(6,i)/D_H2O_H2(i) + y(1,i)/D_CH4_H2(i) + y(4,i)/D_H2_CO2(i) + y(3,i)/D_H2_CO(i)+y(5,i)/D_H2_N2(i))^(-1)*10^-4</t>
  </si>
  <si>
    <t>D_CO2(i)</t>
  </si>
  <si>
    <t>(1-y(4,i))*(y(6,i)/D_H2O_CO2(i) + y(2,i)/D_H2_CO2(i) + y(1,i)/D_CH4_CO2(i) + y(3,i)/D_CO2_CO(i)+y(5,i)/D_CO2_N2(i))^(-1)*10^-4</t>
  </si>
  <si>
    <t>D_CO(i)</t>
  </si>
  <si>
    <t>(1-y(3,i))*(y(6,i)/D_H2O_CO(i) + y(2,i)/D_H2_CO(i) + y(4,i)/D_CO2_CO(i) + y(1,i)/D_CH4_CO(i)+y(5,i)/D_CO_N2(i))^(-1)*10^-4</t>
  </si>
  <si>
    <t xml:space="preserve">D_N2(i) </t>
  </si>
  <si>
    <t>(1-y(5,i))*(y(6,i)/D_H2O_N2(i) + y(2,i)/D_H2_N2(i) + y(4,i)/D_CO2_N2(i) + y(1,i)/D_CH4_N2(i)+y(3,i)/D_CO_N2(i))^(-1)*10^-4</t>
  </si>
  <si>
    <t>甲烷莫爾熱容量</t>
  </si>
  <si>
    <t>J/(kmol*K)</t>
  </si>
  <si>
    <t>Cp_CH4(i)</t>
  </si>
  <si>
    <t>33298 + 79933*(2086.9/(Tf(i)*sinh((2086.9/Tf(i))^2))) + 41602*(991.96/(Tf(i)*sinh((991.96/Tf(i))^2)))*1e-3</t>
  </si>
  <si>
    <t>氫氣莫爾熱容量</t>
  </si>
  <si>
    <t>Cp_H2(i)</t>
  </si>
  <si>
    <t xml:space="preserve">27617 + 9560*(2466/(Tf(i)*sinh((2466/Tf(i))^2))) + 3760*(567.6/(Tf(i)*sinh((567.6/Tf(i))^2)))*1e-3 </t>
  </si>
  <si>
    <t>一氧化碳莫爾熱容量</t>
  </si>
  <si>
    <t>Cp_H2O(i)</t>
  </si>
  <si>
    <t>33363 + 26790*(2610.5/(Tf(i)*sinh((2610.5/Tf(i))^2))) + 8896*(1169/(Tf(i)*sinh((1169/Tf(i))^2)))*1e-3</t>
  </si>
  <si>
    <t>二氧化碳莫爾熱容量</t>
  </si>
  <si>
    <t>Cp_CO(i)</t>
  </si>
  <si>
    <t>29108 + 8773*(3085.1/(Tf(i)*sinh((3085.1/Tf(i))^2))) + 8455.3*(1538.2/(Tf(i)*sinh((1538.2/Tf(i))^2)))*1e-3</t>
  </si>
  <si>
    <t>氮氣莫爾熱容量</t>
  </si>
  <si>
    <t>Cp_CO2(i)</t>
  </si>
  <si>
    <t>29370 + 34540*(1428/(Tf(i)*sinh((1428/Tf(i))^2))) + 26400*(588/(Tf(i)*sinh((588/Tf(i))^2)))*1e-3</t>
  </si>
  <si>
    <t>水的莫爾熱容量</t>
  </si>
  <si>
    <t>Cp_N2(i)</t>
  </si>
  <si>
    <t>29105 + 8614.9*(1701.6/(Tf(i)*sinh((1701.6/Tf(i))^2))) + 103.47*(909.79/(Tf(i)*sinh((909.79/Tf(i))^2)))*1e-3</t>
  </si>
  <si>
    <t>氧氣莫爾熱容量</t>
  </si>
  <si>
    <t>Cp_O2(i)</t>
  </si>
  <si>
    <t>29103+10040*(2526.5/(Tf(i)*sinh((2526.5/Tf(i))^2))) + 9356*(1153.8/(Tf(i)*sinh((1153.8/Tf(i))^2)))*1e-3</t>
  </si>
  <si>
    <t>總氣體莫爾熱容量</t>
  </si>
  <si>
    <t xml:space="preserve">Cp_t(i) </t>
  </si>
  <si>
    <t>y(1,i)*Cp_CH4(i)+y(2,i)*Cp_H2(i)+y(3,i)*Cp_CO(i)+y(4,i)*Cp_CO2(i)+y(5,i)*Cp_N2(i)+y(6,i)*Cp_H2O(i)</t>
  </si>
  <si>
    <t>referance from :Heterogeneous modeling of chemical-looping combustion. Part 1- reactor model-2013 table3</t>
  </si>
  <si>
    <t>Heat copacity of NiO</t>
  </si>
  <si>
    <t>Cps_t(i)</t>
  </si>
  <si>
    <t>CpsA+CpsB*Tf(i)+CpsC*Tf(i)^2</t>
  </si>
  <si>
    <t>CpsA</t>
  </si>
  <si>
    <t>790*Mw_NiO</t>
  </si>
  <si>
    <t>CpsB</t>
  </si>
  <si>
    <t xml:space="preserve"> -0.206*Mw_NiO</t>
  </si>
  <si>
    <t>CpsC</t>
  </si>
  <si>
    <t>1.43e-4*Mw_NiO</t>
  </si>
  <si>
    <t>referance from: Dynamic Simulation Optimization and Control of Flexible CLC processes-2016 table 12.6</t>
  </si>
  <si>
    <t>甲烷熱傳導係數</t>
  </si>
  <si>
    <t>J/(s*m*K)</t>
  </si>
  <si>
    <t>Lambda_CH4(i)</t>
  </si>
  <si>
    <t>(8.398e-6*Tf(i)^1.4268/(1+(-49.654/Tf(i))))</t>
  </si>
  <si>
    <t>氫氣熱傳導係數</t>
  </si>
  <si>
    <t>Lambda_H2(i)</t>
  </si>
  <si>
    <t>(2.653e-3*Tf(i)^0.7452/(1+(12/Tf(i))))</t>
  </si>
  <si>
    <t>水熱傳導係數</t>
  </si>
  <si>
    <t>Lambda_H2O(i)</t>
  </si>
  <si>
    <t>(6.2041e-6*Tf(i)^1.3973)</t>
  </si>
  <si>
    <t>一氧化碳熱傳導係數</t>
  </si>
  <si>
    <t>Lambda_CO(i)</t>
  </si>
  <si>
    <t>(5.9882e-4*Tf(i)^0.6863/(1+(57.13/Tf)+(501.92/Tf(i))^2))</t>
  </si>
  <si>
    <t>二氧化碳熱傳導係數</t>
  </si>
  <si>
    <t>Lambda_CO2(i)</t>
  </si>
  <si>
    <t>(3.69*Tf(i)^(-0.3838)/(1+(964/Tf)+(1.86e6/Tf(i))^2))</t>
  </si>
  <si>
    <t>氮氣熱傳導係數</t>
  </si>
  <si>
    <t>Lambda_N2(i)</t>
  </si>
  <si>
    <t xml:space="preserve"> (3.3143e-4*Tf(i)^0.7722/(1+(16.323/Tf(i))+(373.72/Tf(i))^2))</t>
  </si>
  <si>
    <t>氧氣熱傳導係數</t>
  </si>
  <si>
    <t>Lambda_O2(i)</t>
  </si>
  <si>
    <t xml:space="preserve">(0.00044994*Tf(i)^0.7456/(1+56.699/Tf(i)) </t>
  </si>
  <si>
    <t>混合氣體熱傳導係數</t>
  </si>
  <si>
    <t>Lambda_t(i)</t>
  </si>
  <si>
    <t>y(1,i)*ln_CH4(i)+y(2,i)*ln_H2(i)+y(3,i)*ln_CO(i)+y(4,i)*ln_CO2(i)+y(5,i)*ln_N2(i)+y(6,i)*ln_H2O(i)</t>
  </si>
  <si>
    <t>referance from :Heterogeneous modeling of chemical-looping combustion. Part 1- reactor model-2013 table5</t>
  </si>
  <si>
    <t xml:space="preserve"> Pr=cp*mu/Lambda</t>
  </si>
  <si>
    <t>name</t>
  </si>
  <si>
    <t xml:space="preserve">Pr_CH4(i) </t>
  </si>
  <si>
    <t xml:space="preserve"> Cp_CH4(i)*mu_CH4(i)/ln_CH4(i);</t>
  </si>
  <si>
    <t xml:space="preserve">Pr_H2(i) </t>
  </si>
  <si>
    <t>Cp_H2(i)*mu_H2(i)/ln_H2(i);</t>
  </si>
  <si>
    <t xml:space="preserve">Pr_CO(i) </t>
  </si>
  <si>
    <t>Cp_CO(i)*mu_CO(i)/ln_CO(i);</t>
  </si>
  <si>
    <t xml:space="preserve">Pr_CO2(i) </t>
  </si>
  <si>
    <t xml:space="preserve"> Cp_CO2(i)*mu_CO2(i)/ln_CO2(i);</t>
  </si>
  <si>
    <t xml:space="preserve">Pr_H2O(i) </t>
  </si>
  <si>
    <t xml:space="preserve"> Cp_H2O(i)*mu_H2O(i)/ln_H2O(i);</t>
  </si>
  <si>
    <t xml:space="preserve">Pr_O2(i) </t>
  </si>
  <si>
    <t xml:space="preserve"> Cp_O2(i)*mu_O2(i)/ln_O2(i);</t>
  </si>
  <si>
    <t xml:space="preserve">Pr_N2(i) </t>
  </si>
  <si>
    <t>Cp_N2(i)*mu_N2(i)/ln_N2(i);</t>
  </si>
  <si>
    <t xml:space="preserve">Pr_t(i) </t>
  </si>
  <si>
    <t xml:space="preserve"> y(1,i)*Pr_CH4(i)+y(2,i)*Pr_H2(i)+y(3,i)*Pr_CO(i)+y(4,i)*Pr_CO2(i)+y(5,i)*Pr_N2(i)+y(6,i)*Pr_H2O(i);</t>
  </si>
  <si>
    <t>Vicosity of CH4</t>
  </si>
  <si>
    <t>kg/(m*s)</t>
  </si>
  <si>
    <t>mu_CH4(i)</t>
  </si>
  <si>
    <t>(5.255e-7*Tf(i)^0.59006/(1+105.67/Tf(i)))</t>
  </si>
  <si>
    <t>Vicosity of CO</t>
  </si>
  <si>
    <t xml:space="preserve"> mu_CO(i)</t>
  </si>
  <si>
    <t xml:space="preserve"> (1.113e-6*Tf(i)^0.5338/(1+94.7/Tf(i)))</t>
  </si>
  <si>
    <t>Vicosity of H2</t>
  </si>
  <si>
    <t xml:space="preserve"> mu_H2(i) </t>
  </si>
  <si>
    <t>(1.797e-7*Tf(i)^0.685/(1+(-0.59)/Tf(i)+140/Tf(i)^2))</t>
  </si>
  <si>
    <t>Vicosity of H2O</t>
  </si>
  <si>
    <t xml:space="preserve"> mu_H2O(i)</t>
  </si>
  <si>
    <t xml:space="preserve"> (1.71e-8*Tf(i)^1.1146)</t>
  </si>
  <si>
    <t>Vicosity of CO2</t>
  </si>
  <si>
    <t>mu_CO2(i)</t>
  </si>
  <si>
    <t>(2.148e-6*Tf(i)^0.46/(1+290/Tf(i)))</t>
  </si>
  <si>
    <t>Vicosity of O2</t>
  </si>
  <si>
    <t xml:space="preserve">mu_O2(i) </t>
  </si>
  <si>
    <t>1.101e-6*Tf(i)^0.5634/(1+96.3/Tf(i)))</t>
  </si>
  <si>
    <t>Vicosity of N2</t>
  </si>
  <si>
    <t>mu_N2(i)</t>
  </si>
  <si>
    <t>(1.101e-6*Tf(i)^0.5634/(1+96.3/Tf(i)))</t>
  </si>
  <si>
    <t xml:space="preserve">Total vicosity </t>
  </si>
  <si>
    <t>mu_t(i)</t>
  </si>
  <si>
    <t>y(1,i)*mu_CH4(i)+y(2,i)*mu_H2(i)+y(3,i)*mu_CO(i)+y(4,i)*mu_CO2(i)+y(5,i)*mu_N2(i)+y(6,i)*mu_H2O(i)</t>
  </si>
  <si>
    <t>referance from :Heterogeneous modeling of chemical-looping combustion. Part 1- reactor model-2013 table4</t>
  </si>
  <si>
    <t>equilibrium constant for R4-R9</t>
  </si>
  <si>
    <t>equilibrium constant for steam methane reforming (R4)</t>
  </si>
  <si>
    <t>bar^2</t>
  </si>
  <si>
    <t>keq4(i)</t>
  </si>
  <si>
    <t>1.2e13*exp(-223/(R_bar*Ts(i)))</t>
  </si>
  <si>
    <t>equilibrium constant for water gas shift (R5)</t>
  </si>
  <si>
    <t>keq5(i)</t>
  </si>
  <si>
    <t>1.77e-02*exp(36.6/(R_bar*Ts(i)))</t>
  </si>
  <si>
    <t>equilibrium constant for dry reforming (R6)</t>
  </si>
  <si>
    <t>keq6(i)</t>
  </si>
  <si>
    <t>6.78e14*exp(-260/(R_bar*Ts(i)))</t>
  </si>
  <si>
    <t>equilibrium constant for methane decomposition (R7)</t>
  </si>
  <si>
    <t>keq7(i)</t>
  </si>
  <si>
    <t>2.98e5*exp(-84.4/(R_bar*Ts(i)))</t>
  </si>
  <si>
    <t>equilibrium constant for carbon gasification by steam (R8)</t>
  </si>
  <si>
    <t>keq8(i)</t>
  </si>
  <si>
    <t>4.02e7*exp(-139/(R_bar*Ts(i)))</t>
  </si>
  <si>
    <t>equilibrium constant for carbon gasification by CO2 (R9)</t>
  </si>
  <si>
    <t>keq9(i)</t>
  </si>
  <si>
    <t>2.28e9*exp(-175/(R_bar*Ts(i)))</t>
  </si>
  <si>
    <t>Referance from:Chemical-looping-combustion-in-a-reverse-flow-fixed-bed-reactor_2016_Energ-supplementary table SI.2</t>
  </si>
  <si>
    <t>Referance from : Model-based analysis of bench-scale fixed-ed units for chemical-looping combustion.pdf</t>
  </si>
  <si>
    <t>kch4_rd45(i)</t>
  </si>
  <si>
    <t>bar^-1</t>
  </si>
  <si>
    <t xml:space="preserve"> 6.65e-4*exp(38.3/R_bar/Ts(i))</t>
  </si>
  <si>
    <t xml:space="preserve">kco_rd45(i) </t>
  </si>
  <si>
    <t>8.23e-5*exp(70.6/R_bar/Ts(i))</t>
  </si>
  <si>
    <t xml:space="preserve">kh2_rd45(i) </t>
  </si>
  <si>
    <t xml:space="preserve"> 6.12e-9*exp(82.9/R_bar/Ts(i))</t>
  </si>
  <si>
    <t xml:space="preserve">kh2o_rd45(i) </t>
  </si>
  <si>
    <t xml:space="preserve"> 1.77e5*exp(-88.7/R_bar/Ts(i))</t>
  </si>
  <si>
    <t xml:space="preserve">kch4_rd6(i) </t>
  </si>
  <si>
    <t xml:space="preserve"> 4.04e-4*exp(74.6/R_bar/Ts(i))</t>
  </si>
  <si>
    <t xml:space="preserve">kch4_rd7(i) </t>
  </si>
  <si>
    <t xml:space="preserve"> 2.1e-1*exp(-0.567/R_bar/Ts(i))</t>
  </si>
  <si>
    <t xml:space="preserve">kh2_rd7(i) </t>
  </si>
  <si>
    <t>5.18e7*exp(-133/R_bar/Ts(i))</t>
  </si>
  <si>
    <t>kch4_rd8(i)</t>
  </si>
  <si>
    <t xml:space="preserve">kco_rd8(i) </t>
  </si>
  <si>
    <t xml:space="preserve"> 4.73e-6*exp(97.8/R_bar/Ts(i)); %</t>
  </si>
  <si>
    <t xml:space="preserve">kh2_rd8(i) </t>
  </si>
  <si>
    <t xml:space="preserve"> 1.83e13*exp(-216/R_bar/Ts(i))</t>
  </si>
  <si>
    <t xml:space="preserve">kco_rd9(i) </t>
  </si>
  <si>
    <t xml:space="preserve"> 7.34e-6*exp(100.4/R_bar/Ts(i))</t>
  </si>
  <si>
    <t xml:space="preserve">kco2_rd9(i) </t>
  </si>
  <si>
    <t xml:space="preserve"> 8.17e7*exp(-104/R_bar/Ts(i))</t>
  </si>
  <si>
    <t>kco_rd13(i)</t>
  </si>
  <si>
    <t xml:space="preserve">  5.22*exp(-8.37/R_bar/Ts(i))</t>
  </si>
  <si>
    <t>r1(i)</t>
  </si>
  <si>
    <t>mol/kgcat-s</t>
  </si>
  <si>
    <t>a_0*k1*CM(2,i)*CM_NiO_in*(1-X(i))</t>
  </si>
  <si>
    <t xml:space="preserve">r2(i) </t>
  </si>
  <si>
    <t xml:space="preserve"> a_0*k2*CM(3,i)*CM_NiO_in*(1-X(i))</t>
  </si>
  <si>
    <t>r3(i)</t>
  </si>
  <si>
    <t xml:space="preserve"> mol/kgcat-s</t>
  </si>
  <si>
    <t>a_0*k3*CM(1,i)*CM_NiO_in*(1-X(i))*CM_Ni(i)</t>
  </si>
  <si>
    <t>r4(i)</t>
  </si>
  <si>
    <t xml:space="preserve"> mol/kgOC-s</t>
  </si>
  <si>
    <t>(k4/(Pt(i)*y(2,i))^2.5)*(Pt(i)*y(1,i)*Pt(i)*y(6,i)-((Pt(i)*y(2,i))^3*Pt(i)*y(3,i)/keq4(i)))/deno1(i)</t>
  </si>
  <si>
    <t>r5(i)</t>
  </si>
  <si>
    <t>mol/kgOC-s</t>
  </si>
  <si>
    <t xml:space="preserve"> (k5/(Pt(i)*y(2,i)))*(Pt(i)*y(3,i)*Pt(i)*y(6,i)-(Pt(i)*y(2,i)*Pt(i)*y(4,i)/keq5(i)))/deno1(i)</t>
  </si>
  <si>
    <t xml:space="preserve">r6(i) </t>
  </si>
  <si>
    <t xml:space="preserve"> k6*kch4_rd6(i)*(Pt(i)*y(1,i)*Pt(i)*y(4,i)-((Pt(i)*y(2,i))^2*(Pt(i)*y(3,i))^2/keq6(i)))/(1+kch4_rd6(i)*Pt(i)*y(1,i))</t>
  </si>
  <si>
    <t xml:space="preserve">r7(i) </t>
  </si>
  <si>
    <t xml:space="preserve">k7*kch4_rd7(i)*(Pt(i)*y(1,i)-((Pt(i)*y(2,i))^2/keq7(i)))/(1+((Pt(i)*y(2,i))^1.5/kch4_rd7(i))+kch4_rd7(i)*Pt(i)*y(1,i))^2 </t>
  </si>
  <si>
    <t xml:space="preserve">r8(i) </t>
  </si>
  <si>
    <t xml:space="preserve"> k8*(Pt(i)*y(6,i)/(Pt(i)*y(2,i))-(Pt(i)*y(3,i)/keq8(i)))/(1+(kch4_rd8(i)*Pt(i)*y(1,i))+(Pt(i)*y(6,i)/Pt(i)*y(2,i))+((Pt(i)*y(2,i))^1.5/kh2_rd8(i)))^2 </t>
  </si>
  <si>
    <t xml:space="preserve">r9(i) </t>
  </si>
  <si>
    <t xml:space="preserve"> K9/(kco_rd9(i)*kco2_rd9(i))*((Pt(i)*y(4,i)/(Pt(i)*y(3,i)))-(Pt(i)*y(3,i)/KEQ9(i)))/(1+(Pt(i)*y(4,i)/kco_rd9(i)/kco2_rd9(i)/Pt(i)*y(3,i))+(kco_rd9(i)*Pt(i)*y(3,i)))^2</t>
  </si>
  <si>
    <t xml:space="preserve">deno1(i) </t>
  </si>
  <si>
    <t xml:space="preserve"> (1+kco_rd45(i)*Pt(i)*y(3,i)+kh2_rd45(i)*Pt(i)*y(2,i)+kch4_rd45(i)*Pt(i)*y(1,i)+(kh2o_rd45(i)*Pt(i)*y(6,i)/(Pt(i)*y(2,i))))^2</t>
  </si>
  <si>
    <t>Sc_CH4(i)</t>
  </si>
  <si>
    <t>mu_CH4(i)/ro_t(i)/D_CH4(i)</t>
  </si>
  <si>
    <t>Sc_H2(i)</t>
  </si>
  <si>
    <t xml:space="preserve"> mu_H2(i)/ro_t(i)/D_H2(i)</t>
  </si>
  <si>
    <t>Sc_CO(i)</t>
  </si>
  <si>
    <t>mu_CO(i)/ro_t(i)/D_CO(i)</t>
  </si>
  <si>
    <t>Sc_CO2(i)</t>
  </si>
  <si>
    <t>mu_CO2(i)/ro_t(i)/D_CO2(i)</t>
  </si>
  <si>
    <t>Sc_H2O(i)</t>
  </si>
  <si>
    <t xml:space="preserve"> mu_H2O(i)/ro_t(i)/D_H2O(i)</t>
  </si>
  <si>
    <t xml:space="preserve">Sc_N2(i) </t>
  </si>
  <si>
    <t>mu_N2(i)/ro_t(i)/D_N2(i)</t>
  </si>
  <si>
    <t xml:space="preserve">G(i) </t>
  </si>
  <si>
    <t>kg/m^2/s</t>
  </si>
  <si>
    <t>ro_t(i)*u_s(i)</t>
  </si>
  <si>
    <t xml:space="preserve">hf(i) </t>
  </si>
  <si>
    <t xml:space="preserve"> W/m2/K</t>
  </si>
  <si>
    <t xml:space="preserve"> 1.37*(0.357/porosity_bed)*Cp_t(i)/Mw_t(i)*G(i)*Re(i)^-0.359*Sc_t(i)^-(2/3)</t>
  </si>
  <si>
    <t>Kmass</t>
  </si>
  <si>
    <t>0.357*Re(i)^-0.359*(G(i)/(porosity_bed*ro_t_mass(i)));</t>
  </si>
  <si>
    <t>甲烷質傳系數</t>
  </si>
  <si>
    <t>Kmass*Sc_CH4(i)^-(2/3);</t>
  </si>
  <si>
    <t>氫氣質傳系數</t>
  </si>
  <si>
    <t>Kmass*Sc_H2(i)^-(2/3);</t>
  </si>
  <si>
    <t>一氧化碳質傳系數</t>
  </si>
  <si>
    <t xml:space="preserve"> Kmass*Sc_CO(i)^-(2/3);</t>
  </si>
  <si>
    <t>二氧化碳質傳系數</t>
  </si>
  <si>
    <t xml:space="preserve"> Kmass*Sc_CO2(i)^-(2/3);</t>
  </si>
  <si>
    <t>氮氣質傳系數</t>
  </si>
  <si>
    <t>Kmass*Sc_N2(i)^-(2/3);</t>
  </si>
  <si>
    <t>水質傳系數</t>
  </si>
  <si>
    <t xml:space="preserve"> Kmass*Sc_H2O(i)^-(2/3);</t>
  </si>
  <si>
    <r>
      <rPr>
        <rFont val="新細明體"/>
        <color rgb="FFFF0000"/>
        <sz val="18.0"/>
      </rPr>
      <t>Δ</t>
    </r>
    <r>
      <rPr>
        <rFont val="新細明體"/>
        <color rgb="FFFF0000"/>
        <sz val="18.0"/>
      </rPr>
      <t>H=</t>
    </r>
    <r>
      <rPr>
        <rFont val="Symbol"/>
        <color rgb="FFFF0000"/>
        <sz val="18.0"/>
      </rPr>
      <t>ò</t>
    </r>
    <r>
      <rPr>
        <rFont val="新細明體"/>
        <color rgb="FFFF0000"/>
        <sz val="18.0"/>
      </rPr>
      <t>CpdT=a0*(T-298)+a1/2*(T^2-298^2)+a2/3*(T^3-298^3)+a3/4*(T^4-298^4)+a4/5*(T^5-298^5)+a5/6*(T6-298^6)</t>
    </r>
  </si>
  <si>
    <r>
      <rPr>
        <rFont val="新細明體"/>
        <color rgb="FFFF0000"/>
        <sz val="18.0"/>
      </rPr>
      <t>Δ</t>
    </r>
    <r>
      <rPr>
        <rFont val="新細明體"/>
        <color rgb="FFFF0000"/>
        <sz val="18.0"/>
      </rPr>
      <t>H=</t>
    </r>
    <r>
      <rPr>
        <rFont val="Symbol"/>
        <color rgb="FFFF0000"/>
        <sz val="18.0"/>
      </rPr>
      <t>ò</t>
    </r>
    <r>
      <rPr>
        <rFont val="新細明體"/>
        <color rgb="FFFF0000"/>
        <sz val="18.0"/>
      </rPr>
      <t>CpdT=a0*(T-298)+a1/2*(T^2-298^2)+a2/3*(T^3-298^3)+a3/4*(T^4-298^4)+a4/5*(T^5-298^5)+a5/6*(T6-298^6)</t>
    </r>
  </si>
  <si>
    <t>CH4</t>
  </si>
  <si>
    <t>H2</t>
  </si>
  <si>
    <t>CO</t>
  </si>
  <si>
    <t>CO2</t>
  </si>
  <si>
    <t>H2O</t>
  </si>
  <si>
    <t>Ni</t>
  </si>
  <si>
    <t>C</t>
  </si>
  <si>
    <t>a0</t>
  </si>
  <si>
    <t>a1</t>
  </si>
  <si>
    <t>a2</t>
  </si>
  <si>
    <t>a3</t>
  </si>
  <si>
    <t>a4</t>
  </si>
  <si>
    <t>a5</t>
  </si>
  <si>
    <t>symbol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</si>
  <si>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1</t>
    </r>
  </si>
  <si>
    <t>KJ/mol</t>
  </si>
  <si>
    <t>Hr_2(i)</t>
  </si>
  <si>
    <t>-41.5e3+1e-3*(7.06e4*(Ts(i)-298)-1.79e2/2*(Ts(i)^2-298^2)+3.54e-1/3*(Ts(i)^3-298^3)-3.22e-4/4*(Ts(i)^4-298^4)+1.47e-7/5*(Ts(i)^5-298^5)-2.65e-11/6*(Ts(i)^6-298^6))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</si>
  <si>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2</t>
    </r>
  </si>
  <si>
    <t>Hr_3(i)</t>
  </si>
  <si>
    <t>-38.7e3+1e-3*(3.84e4*(Ts(i)-298)+3.65e1/2*(Ts(i)^2-298^2)-8.19e-2/3*(Ts(i)^3-298^3)+1.14e-4/4*(Ts(i)^4-298^4)-6.96e-8/5*(Ts(i)^5-298^5)+1.55e-11/6*(Ts(i)^6-298^6))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</si>
  <si>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3</t>
    </r>
  </si>
  <si>
    <t>Hr_4(i)</t>
  </si>
  <si>
    <t>208.61e3+1e-3*(1.02e5*(Ts(i)-298)-9.61/2*(Ts(i)^2-298^2)-2.14e-1/3*(Ts(i)^3-298^3)+3.2e-4/4*(Ts(i)^4-298^4)-1.84e-7/5*(Ts(i)^5-298^5)+3.85e-11/6*(Ts(i)^6-298^6))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</si>
  <si>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4</t>
    </r>
  </si>
  <si>
    <t>Hr_5(i)</t>
  </si>
  <si>
    <t>-206.1e3+1e-3*(3.17e4*(Ts(i)-298)+1.69e2/2*(Ts(i)^2-298^2)-5.68e-1/3*(Ts(i)^3-298^3)+6.42e-4/4*(Ts(i)^4-298^4)-3.3e-7/5*(Ts(i)^5-298^5)+6.5e-11/6*(Ts(i)^6-298^6))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</si>
  <si>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5</t>
    </r>
  </si>
  <si>
    <t>Hr_6(i)</t>
  </si>
  <si>
    <t>41.15e3+1e-3*(-3.21e4*(Ts(i)-298)+2.15e2/2*(Ts(i)^2-298^2)-4.36e-1/3*(Ts(i)^3-298^3)+4.37e-4/4*(Ts(i)^4-298^4)-2.16e-7/5*(Ts(i)^5-298^5)+4.2e-11/6*(Ts(i)^6-298^6))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</si>
  <si>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6</t>
    </r>
  </si>
  <si>
    <t>Hr_7(i)</t>
  </si>
  <si>
    <t>-247.31e3+1e-3*(6.38e4*(Ts(i)-298)-4.61e1/2*(Ts(i)^2-298^2)-1.32e-1/3*(Ts(i)^3-298^3)+2.05e-4/4*(Ts(i)^4-298^4)-1.14e-7/5*(Ts(i)^5-298^5)+2.3e-11/6*(Ts(i)^6-298^6))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</si>
  <si>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7</t>
    </r>
  </si>
  <si>
    <t>Hr_8(i)</t>
  </si>
  <si>
    <t xml:space="preserve">-74.81e3+1e-3*(3.17e4*(Ts(i)-298)+1.4e2/2*(Ts(i)^2-298^2)-4.83e-1/3*(Ts(i)^3-298^3)+5.4e-4/4*(Ts(i)^4-298^4)-2.73e-7/5*(Ts(i)^5-298^5)+5.28e-11/6*(Ts(i)^6-298^6)) 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</si>
  <si>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8</t>
    </r>
  </si>
  <si>
    <t>Hr_9(i)</t>
  </si>
  <si>
    <t>131.3e3+1e-3*(-1e1*(Ts(i)-298)+2.95e1/2*(Ts(i)^2-298^2)-8.49e-2/3*(Ts(i)^3-298^3)+1.02e-4/4*(Ts(i)^4-298^4)-5.75e-8/5*(Ts(i)^5-298^5)+1.23e-11/6*(Ts(i)^6-298^6))</t>
  </si>
  <si>
    <r>
      <rPr>
        <rFont val="新細明體"/>
        <color rgb="FF000000"/>
        <sz val="12.0"/>
      </rPr>
      <t>反應熱</t>
    </r>
    <r>
      <rPr>
        <rFont val="Times New Roman"/>
        <color rgb="FF000000"/>
        <sz val="12.0"/>
      </rPr>
      <t>9</t>
    </r>
  </si>
  <si>
    <t>Hr_10(i)</t>
  </si>
  <si>
    <t>173.3e3+1e-3*(3.21e4*(Ts(i)-298)-1.86e2/2*(Ts(i)^2-298^2)+3.51e-1/3*(Ts(i)^3-298^3)-3.35e-4/4*(Ts(i)^4-298^4)+1.59e-7/5*(Ts(i)^5-298^5)-2.97e-11/6*(Ts(i)^6-298^6))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</si>
</sst>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PMingLiu"/>
    </font>
    <font>
      <sz val="12.0"/>
      <color rgb="FF0070C0"/>
      <name val="PMingLiu"/>
    </font>
    <font>
      <b/>
      <sz val="16.0"/>
      <color rgb="FFFF0000"/>
      <name val="PMingLiu"/>
    </font>
    <font>
      <b/>
      <sz val="12.0"/>
      <color rgb="FFFF0000"/>
      <name val="PMingLiu"/>
    </font>
    <font>
      <sz val="12.0"/>
      <color rgb="FFFF0000"/>
      <name val="PMingLiu"/>
    </font>
    <font>
      <b/>
      <sz val="14.0"/>
      <color rgb="FFFF0000"/>
      <name val="PMingLiu"/>
    </font>
    <font>
      <sz val="14.0"/>
      <color rgb="FF000000"/>
      <name val="PMingLiu"/>
    </font>
    <font>
      <sz val="18.0"/>
      <color rgb="FF000000"/>
      <name val="PMingLiu"/>
    </font>
    <font>
      <sz val="18.0"/>
      <color rgb="FFFF0000"/>
      <name val="PMingLiu"/>
    </font>
    <font>
      <sz val="12.0"/>
      <color rgb="FF000000"/>
      <name val="Times New Roman"/>
    </font>
    <font>
      <sz val="10.0"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0" fillId="0" fontId="0" numFmtId="11" xfId="0" applyAlignment="1" applyFont="1" applyNumberFormat="1">
      <alignment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0" numFmtId="11" xfId="0" applyAlignment="1" applyBorder="1" applyFont="1" applyNumberFormat="1">
      <alignment vertical="center"/>
    </xf>
    <xf borderId="1" fillId="0" fontId="0" numFmtId="0" xfId="0" applyAlignment="1" applyBorder="1" applyFont="1">
      <alignment horizontal="right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2" fillId="2" fontId="0" numFmtId="0" xfId="0" applyAlignment="1" applyBorder="1" applyFill="1" applyFont="1">
      <alignment vertical="center"/>
    </xf>
    <xf borderId="0" fillId="0" fontId="0" numFmtId="0" xfId="0" applyAlignment="1" applyFont="1">
      <alignment shrinkToFit="0" vertical="center" wrapText="1"/>
    </xf>
    <xf borderId="2" fillId="3" fontId="8" numFmtId="0" xfId="0" applyAlignment="1" applyBorder="1" applyFill="1" applyFont="1">
      <alignment vertical="center"/>
    </xf>
    <xf borderId="0" fillId="0" fontId="9" numFmtId="0" xfId="0" applyAlignment="1" applyFont="1">
      <alignment vertical="center"/>
    </xf>
    <xf borderId="2" fillId="3" fontId="10" numFmtId="0" xfId="0" applyAlignment="1" applyBorder="1" applyFont="1">
      <alignment vertical="center"/>
    </xf>
    <xf borderId="2" fillId="3" fontId="9" numFmtId="0" xfId="0" applyAlignment="1" applyBorder="1" applyFont="1">
      <alignment vertical="center"/>
    </xf>
    <xf borderId="2" fillId="4" fontId="9" numFmtId="0" xfId="0" applyAlignment="1" applyBorder="1" applyFill="1" applyFont="1">
      <alignment vertical="center"/>
    </xf>
    <xf borderId="2" fillId="5" fontId="9" numFmtId="0" xfId="0" applyAlignment="1" applyBorder="1" applyFill="1" applyFont="1">
      <alignment vertical="center"/>
    </xf>
    <xf borderId="3" fillId="6" fontId="10" numFmtId="11" xfId="0" applyAlignment="1" applyBorder="1" applyFill="1" applyFont="1" applyNumberFormat="1">
      <alignment shrinkToFit="0" vertical="center" wrapText="1"/>
    </xf>
    <xf borderId="3" fillId="6" fontId="1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8.png"/><Relationship Id="rId5" Type="http://schemas.openxmlformats.org/officeDocument/2006/relationships/image" Target="../media/image8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0.png"/><Relationship Id="rId3" Type="http://schemas.openxmlformats.org/officeDocument/2006/relationships/image" Target="../media/image18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2.png"/><Relationship Id="rId3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3</xdr:row>
      <xdr:rowOff>76200</xdr:rowOff>
    </xdr:from>
    <xdr:ext cx="2514600" cy="24765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485775</xdr:colOff>
      <xdr:row>5</xdr:row>
      <xdr:rowOff>28575</xdr:rowOff>
    </xdr:from>
    <xdr:ext cx="4752975" cy="45053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27</xdr:row>
      <xdr:rowOff>9525</xdr:rowOff>
    </xdr:from>
    <xdr:ext cx="5248275" cy="1885950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36</xdr:row>
      <xdr:rowOff>76200</xdr:rowOff>
    </xdr:from>
    <xdr:ext cx="6191250" cy="3248025"/>
    <xdr:pic>
      <xdr:nvPicPr>
        <xdr:cNvPr id="0" name="image1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54</xdr:row>
      <xdr:rowOff>66675</xdr:rowOff>
    </xdr:from>
    <xdr:ext cx="6200775" cy="781050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9525</xdr:rowOff>
    </xdr:from>
    <xdr:ext cx="4533900" cy="27241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0</xdr:row>
      <xdr:rowOff>0</xdr:rowOff>
    </xdr:from>
    <xdr:ext cx="5143500" cy="31718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2</xdr:row>
      <xdr:rowOff>171450</xdr:rowOff>
    </xdr:from>
    <xdr:ext cx="7762875" cy="5048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27</xdr:row>
      <xdr:rowOff>38100</xdr:rowOff>
    </xdr:from>
    <xdr:ext cx="9572625" cy="2600325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12</xdr:row>
      <xdr:rowOff>19050</xdr:rowOff>
    </xdr:from>
    <xdr:ext cx="2562225" cy="14668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19</xdr:row>
      <xdr:rowOff>142875</xdr:rowOff>
    </xdr:from>
    <xdr:ext cx="7905750" cy="449580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57150</xdr:rowOff>
    </xdr:from>
    <xdr:ext cx="5305425" cy="441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21</xdr:row>
      <xdr:rowOff>85725</xdr:rowOff>
    </xdr:from>
    <xdr:ext cx="3000375" cy="247650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28</xdr:row>
      <xdr:rowOff>133350</xdr:rowOff>
    </xdr:from>
    <xdr:ext cx="6581775" cy="3257550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171450</xdr:rowOff>
    </xdr:from>
    <xdr:ext cx="8753475" cy="1005840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14</xdr:row>
      <xdr:rowOff>38100</xdr:rowOff>
    </xdr:from>
    <xdr:ext cx="2438400" cy="219075"/>
    <xdr:sp>
      <xdr:nvSpPr>
        <xdr:cNvPr id="3" name="Shape 3"/>
        <xdr:cNvSpPr/>
      </xdr:nvSpPr>
      <xdr:spPr>
        <a:xfrm>
          <a:off x="4141088" y="3675225"/>
          <a:ext cx="2409825" cy="209550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342900</xdr:colOff>
      <xdr:row>15</xdr:row>
      <xdr:rowOff>152400</xdr:rowOff>
    </xdr:from>
    <xdr:ext cx="2514600" cy="400050"/>
    <xdr:sp>
      <xdr:nvSpPr>
        <xdr:cNvPr id="4" name="Shape 4"/>
        <xdr:cNvSpPr/>
      </xdr:nvSpPr>
      <xdr:spPr>
        <a:xfrm>
          <a:off x="4102988" y="3594263"/>
          <a:ext cx="2486025" cy="371475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66675</xdr:colOff>
      <xdr:row>10</xdr:row>
      <xdr:rowOff>28575</xdr:rowOff>
    </xdr:from>
    <xdr:ext cx="1695450" cy="409575"/>
    <xdr:sp>
      <xdr:nvSpPr>
        <xdr:cNvPr id="5" name="Shape 5"/>
        <xdr:cNvSpPr/>
      </xdr:nvSpPr>
      <xdr:spPr>
        <a:xfrm>
          <a:off x="4507800" y="3589500"/>
          <a:ext cx="1676400" cy="381000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85725</xdr:colOff>
      <xdr:row>13</xdr:row>
      <xdr:rowOff>95250</xdr:rowOff>
    </xdr:from>
    <xdr:ext cx="1733550" cy="209550"/>
    <xdr:sp>
      <xdr:nvSpPr>
        <xdr:cNvPr id="6" name="Shape 6"/>
        <xdr:cNvSpPr/>
      </xdr:nvSpPr>
      <xdr:spPr>
        <a:xfrm>
          <a:off x="4488750" y="3689513"/>
          <a:ext cx="1714500" cy="180975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38100</xdr:colOff>
      <xdr:row>0</xdr:row>
      <xdr:rowOff>0</xdr:rowOff>
    </xdr:from>
    <xdr:ext cx="5514975" cy="4162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7543800</xdr:colOff>
      <xdr:row>33</xdr:row>
      <xdr:rowOff>200025</xdr:rowOff>
    </xdr:from>
    <xdr:ext cx="8239125" cy="11239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42</xdr:row>
      <xdr:rowOff>152400</xdr:rowOff>
    </xdr:from>
    <xdr:ext cx="9115425" cy="429577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619125</xdr:colOff>
      <xdr:row>4</xdr:row>
      <xdr:rowOff>152400</xdr:rowOff>
    </xdr:from>
    <xdr:ext cx="6505575" cy="19812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1133475</xdr:colOff>
      <xdr:row>12</xdr:row>
      <xdr:rowOff>152400</xdr:rowOff>
    </xdr:from>
    <xdr:ext cx="6753225" cy="38957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0</xdr:row>
      <xdr:rowOff>0</xdr:rowOff>
    </xdr:from>
    <xdr:ext cx="8591550" cy="597217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0.89"/>
    <col customWidth="1" min="2" max="2" width="17.11"/>
    <col customWidth="1" min="3" max="3" width="9.11"/>
    <col customWidth="1" min="4" max="4" width="46.78"/>
    <col customWidth="1" min="5" max="5" width="18.11"/>
    <col customWidth="1" min="6" max="6" width="7.67"/>
    <col customWidth="1" min="7" max="26" width="6.78"/>
  </cols>
  <sheetData>
    <row r="1" ht="16.5" customHeight="1">
      <c r="A1" s="1" t="s">
        <v>0</v>
      </c>
    </row>
    <row r="2" ht="16.5" customHeight="1">
      <c r="A2" s="2"/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3" t="s">
        <v>6</v>
      </c>
    </row>
    <row r="4" ht="16.5" customHeight="1">
      <c r="A4" s="4" t="s">
        <v>7</v>
      </c>
      <c r="B4" s="5" t="s">
        <v>8</v>
      </c>
      <c r="C4" s="4">
        <v>11.0</v>
      </c>
      <c r="D4" s="5" t="s">
        <v>9</v>
      </c>
      <c r="E4" s="4"/>
    </row>
    <row r="5" ht="16.5" customHeight="1">
      <c r="A5" s="4" t="s">
        <v>10</v>
      </c>
      <c r="B5" s="5" t="s">
        <v>8</v>
      </c>
      <c r="C5" s="4">
        <v>5.5</v>
      </c>
      <c r="D5" s="5" t="s">
        <v>11</v>
      </c>
      <c r="E5" s="4"/>
      <c r="G5" s="6"/>
    </row>
    <row r="6" ht="16.5" customHeight="1">
      <c r="A6" s="4" t="s">
        <v>12</v>
      </c>
      <c r="B6" s="5" t="s">
        <v>13</v>
      </c>
      <c r="C6" s="4">
        <v>17.0</v>
      </c>
      <c r="D6" s="5" t="s">
        <v>14</v>
      </c>
      <c r="E6" s="4"/>
    </row>
    <row r="7" ht="16.5" customHeight="1">
      <c r="A7" s="4" t="s">
        <v>15</v>
      </c>
      <c r="B7" s="5" t="s">
        <v>16</v>
      </c>
      <c r="C7" s="4">
        <v>3960.0</v>
      </c>
      <c r="D7" s="5" t="s">
        <v>17</v>
      </c>
      <c r="E7" s="6"/>
    </row>
    <row r="8" ht="16.5" customHeight="1">
      <c r="A8" s="4" t="s">
        <v>18</v>
      </c>
      <c r="B8" s="5" t="s">
        <v>19</v>
      </c>
      <c r="C8" s="4">
        <v>995.0</v>
      </c>
      <c r="D8" s="5" t="s">
        <v>20</v>
      </c>
      <c r="E8" s="4"/>
    </row>
    <row r="9" ht="16.5" customHeight="1">
      <c r="A9" s="4" t="s">
        <v>21</v>
      </c>
      <c r="B9" s="5"/>
      <c r="C9" s="4">
        <f>0.4</f>
        <v>0.4</v>
      </c>
      <c r="D9" s="5" t="s">
        <v>22</v>
      </c>
      <c r="E9" s="6"/>
    </row>
    <row r="10" ht="16.5" customHeight="1">
      <c r="A10" s="4" t="s">
        <v>23</v>
      </c>
      <c r="B10" s="5"/>
      <c r="C10" s="4">
        <v>0.37</v>
      </c>
      <c r="D10" s="5" t="s">
        <v>24</v>
      </c>
      <c r="E10" s="6"/>
    </row>
    <row r="11" ht="16.5" customHeight="1">
      <c r="A11" s="4" t="s">
        <v>25</v>
      </c>
      <c r="B11" s="5" t="s">
        <v>26</v>
      </c>
      <c r="C11" s="4">
        <v>0.004</v>
      </c>
      <c r="D11" s="5" t="s">
        <v>27</v>
      </c>
      <c r="E11" s="4"/>
    </row>
    <row r="12" ht="16.5" customHeight="1">
      <c r="A12" s="4" t="s">
        <v>28</v>
      </c>
      <c r="B12" s="5"/>
      <c r="C12" s="4">
        <v>1.0</v>
      </c>
      <c r="D12" s="5" t="s">
        <v>29</v>
      </c>
      <c r="E12" s="4"/>
    </row>
    <row r="13" ht="16.5" customHeight="1">
      <c r="A13" s="4" t="s">
        <v>30</v>
      </c>
      <c r="B13" s="5" t="s">
        <v>31</v>
      </c>
      <c r="C13" s="4">
        <v>800.0</v>
      </c>
      <c r="D13" s="5" t="s">
        <v>32</v>
      </c>
      <c r="E13" s="4"/>
    </row>
    <row r="14" ht="16.5" customHeight="1">
      <c r="A14" s="4" t="s">
        <v>33</v>
      </c>
      <c r="B14" s="5" t="s">
        <v>34</v>
      </c>
      <c r="C14" s="4">
        <f>C12*PI()*C5^2/4</f>
        <v>23.75829444</v>
      </c>
      <c r="D14" s="5" t="s">
        <v>35</v>
      </c>
      <c r="E14" s="5" t="s">
        <v>36</v>
      </c>
    </row>
    <row r="15" ht="16.5" customHeight="1">
      <c r="A15" s="4" t="s">
        <v>37</v>
      </c>
      <c r="B15" s="5" t="s">
        <v>38</v>
      </c>
      <c r="C15" s="7">
        <v>8.3123E-5</v>
      </c>
      <c r="D15" s="5" t="s">
        <v>39</v>
      </c>
      <c r="E15" s="4"/>
    </row>
    <row r="16" ht="16.5" customHeight="1">
      <c r="A16" s="4" t="s">
        <v>40</v>
      </c>
      <c r="B16" s="5" t="s">
        <v>41</v>
      </c>
      <c r="C16" s="4">
        <f>1/(C17*C7)</f>
        <v>0.3787878788</v>
      </c>
      <c r="D16" s="8" t="s">
        <v>42</v>
      </c>
      <c r="E16" s="6" t="s">
        <v>43</v>
      </c>
    </row>
    <row r="17" ht="16.5" customHeight="1">
      <c r="A17" s="4" t="s">
        <v>44</v>
      </c>
      <c r="B17" s="5" t="s">
        <v>26</v>
      </c>
      <c r="C17" s="4">
        <f>C11/6</f>
        <v>0.0006666666667</v>
      </c>
      <c r="D17" s="8" t="s">
        <v>45</v>
      </c>
      <c r="E17" s="5" t="s">
        <v>46</v>
      </c>
    </row>
    <row r="18" ht="16.5" customHeight="1">
      <c r="A18" s="4" t="s">
        <v>47</v>
      </c>
      <c r="B18" s="5" t="s">
        <v>48</v>
      </c>
      <c r="C18" s="4">
        <f>(1-C9)/C17</f>
        <v>900</v>
      </c>
      <c r="D18" s="8" t="s">
        <v>49</v>
      </c>
      <c r="E18" s="4" t="s">
        <v>50</v>
      </c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>
      <c r="D25" s="9"/>
    </row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A1:C1"/>
    <mergeCell ref="A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3" width="6.78"/>
    <col customWidth="1" min="4" max="4" width="12.0"/>
    <col customWidth="1" min="5" max="5" width="69.78"/>
    <col customWidth="1" min="6" max="26" width="6.78"/>
  </cols>
  <sheetData>
    <row r="1" ht="16.5" customHeight="1">
      <c r="A1" s="2" t="s">
        <v>51</v>
      </c>
    </row>
    <row r="2" ht="16.5" customHeight="1">
      <c r="A2" s="1"/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6.5" customHeight="1">
      <c r="A4" t="s">
        <v>287</v>
      </c>
      <c r="B4" t="s">
        <v>288</v>
      </c>
      <c r="D4" t="s">
        <v>289</v>
      </c>
      <c r="E4" t="s">
        <v>290</v>
      </c>
    </row>
    <row r="5" ht="16.5" customHeight="1">
      <c r="A5" t="s">
        <v>291</v>
      </c>
      <c r="B5" t="s">
        <v>288</v>
      </c>
      <c r="D5" t="s">
        <v>292</v>
      </c>
      <c r="E5" t="s">
        <v>293</v>
      </c>
    </row>
    <row r="6" ht="16.5" customHeight="1">
      <c r="A6" t="s">
        <v>294</v>
      </c>
      <c r="B6" t="s">
        <v>288</v>
      </c>
      <c r="D6" t="s">
        <v>295</v>
      </c>
      <c r="E6" t="s">
        <v>296</v>
      </c>
    </row>
    <row r="7" ht="16.5" customHeight="1">
      <c r="A7" t="s">
        <v>297</v>
      </c>
      <c r="B7" t="s">
        <v>288</v>
      </c>
      <c r="D7" t="s">
        <v>298</v>
      </c>
      <c r="E7" t="s">
        <v>299</v>
      </c>
    </row>
    <row r="8" ht="16.5" customHeight="1">
      <c r="A8" t="s">
        <v>300</v>
      </c>
      <c r="B8" t="s">
        <v>288</v>
      </c>
      <c r="D8" t="s">
        <v>301</v>
      </c>
      <c r="E8" t="s">
        <v>302</v>
      </c>
    </row>
    <row r="9" ht="16.5" customHeight="1">
      <c r="A9" t="s">
        <v>303</v>
      </c>
      <c r="B9" t="s">
        <v>288</v>
      </c>
      <c r="D9" t="s">
        <v>304</v>
      </c>
      <c r="E9" t="s">
        <v>305</v>
      </c>
    </row>
    <row r="10" ht="16.5" customHeight="1">
      <c r="A10" t="s">
        <v>306</v>
      </c>
      <c r="B10" t="s">
        <v>288</v>
      </c>
      <c r="D10" t="s">
        <v>307</v>
      </c>
      <c r="E10" t="s">
        <v>308</v>
      </c>
    </row>
    <row r="11" ht="16.5" customHeight="1">
      <c r="A11" t="s">
        <v>309</v>
      </c>
      <c r="B11" t="s">
        <v>288</v>
      </c>
      <c r="D11" t="s">
        <v>310</v>
      </c>
      <c r="E11" t="s">
        <v>311</v>
      </c>
    </row>
    <row r="12" ht="16.5" customHeight="1"/>
    <row r="13" ht="16.5" customHeight="1"/>
    <row r="14" ht="16.5" customHeight="1"/>
    <row r="15" ht="16.5" customHeight="1"/>
    <row r="16" ht="16.5" customHeight="1"/>
    <row r="17" ht="16.5" customHeight="1">
      <c r="F17" s="1" t="s">
        <v>312</v>
      </c>
    </row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E1"/>
    <mergeCell ref="A2:E2"/>
    <mergeCell ref="F17:O17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71.22"/>
    <col customWidth="1" min="3" max="26" width="6.78"/>
  </cols>
  <sheetData>
    <row r="1" ht="16.5" customHeight="1">
      <c r="A1" t="s">
        <v>313</v>
      </c>
    </row>
    <row r="2" ht="16.5" customHeight="1">
      <c r="A2" s="1" t="s">
        <v>314</v>
      </c>
      <c r="B2" s="1" t="s">
        <v>5</v>
      </c>
    </row>
    <row r="3" ht="16.5" customHeight="1">
      <c r="A3" t="s">
        <v>315</v>
      </c>
      <c r="B3" s="1" t="s">
        <v>316</v>
      </c>
    </row>
    <row r="4" ht="16.5" customHeight="1">
      <c r="A4" t="s">
        <v>317</v>
      </c>
      <c r="B4" s="1" t="s">
        <v>318</v>
      </c>
    </row>
    <row r="5" ht="16.5" customHeight="1">
      <c r="A5" t="s">
        <v>319</v>
      </c>
      <c r="B5" s="1" t="s">
        <v>320</v>
      </c>
    </row>
    <row r="6" ht="16.5" customHeight="1">
      <c r="A6" t="s">
        <v>321</v>
      </c>
      <c r="B6" s="1" t="s">
        <v>322</v>
      </c>
    </row>
    <row r="7" ht="16.5" customHeight="1">
      <c r="A7" t="s">
        <v>323</v>
      </c>
      <c r="B7" s="1" t="s">
        <v>324</v>
      </c>
    </row>
    <row r="8" ht="16.5" customHeight="1">
      <c r="A8" t="s">
        <v>325</v>
      </c>
      <c r="B8" s="1" t="s">
        <v>326</v>
      </c>
    </row>
    <row r="9" ht="16.5" customHeight="1">
      <c r="A9" t="s">
        <v>327</v>
      </c>
      <c r="B9" s="1" t="s">
        <v>328</v>
      </c>
    </row>
    <row r="10" ht="16.5" customHeight="1">
      <c r="A10" t="s">
        <v>329</v>
      </c>
      <c r="B10" s="1" t="s">
        <v>330</v>
      </c>
    </row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3" width="6.78"/>
    <col customWidth="1" min="4" max="4" width="12.0"/>
    <col customWidth="1" min="5" max="5" width="29.22"/>
    <col customWidth="1" min="6" max="26" width="6.78"/>
  </cols>
  <sheetData>
    <row r="1" ht="16.5" customHeight="1">
      <c r="A1" s="2" t="s">
        <v>51</v>
      </c>
    </row>
    <row r="2" ht="16.5" customHeight="1">
      <c r="A2" s="1"/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6.5" customHeight="1">
      <c r="A4" t="s">
        <v>331</v>
      </c>
      <c r="B4" t="s">
        <v>332</v>
      </c>
      <c r="D4" t="s">
        <v>333</v>
      </c>
      <c r="E4" t="s">
        <v>334</v>
      </c>
    </row>
    <row r="5" ht="16.5" customHeight="1">
      <c r="A5" t="s">
        <v>335</v>
      </c>
      <c r="B5" t="s">
        <v>332</v>
      </c>
      <c r="D5" t="s">
        <v>336</v>
      </c>
      <c r="E5" t="s">
        <v>337</v>
      </c>
    </row>
    <row r="6" ht="16.5" customHeight="1">
      <c r="A6" t="s">
        <v>338</v>
      </c>
      <c r="B6" t="s">
        <v>332</v>
      </c>
      <c r="D6" t="s">
        <v>339</v>
      </c>
      <c r="E6" t="s">
        <v>340</v>
      </c>
    </row>
    <row r="7" ht="16.5" customHeight="1">
      <c r="A7" t="s">
        <v>341</v>
      </c>
      <c r="B7" t="s">
        <v>332</v>
      </c>
      <c r="D7" t="s">
        <v>342</v>
      </c>
      <c r="E7" t="s">
        <v>343</v>
      </c>
    </row>
    <row r="8" ht="16.5" customHeight="1">
      <c r="A8" t="s">
        <v>344</v>
      </c>
      <c r="B8" t="s">
        <v>332</v>
      </c>
      <c r="D8" t="s">
        <v>345</v>
      </c>
      <c r="E8" t="s">
        <v>346</v>
      </c>
    </row>
    <row r="9" ht="16.5" customHeight="1">
      <c r="A9" t="s">
        <v>347</v>
      </c>
      <c r="B9" t="s">
        <v>332</v>
      </c>
      <c r="D9" t="s">
        <v>348</v>
      </c>
      <c r="E9" t="s">
        <v>349</v>
      </c>
    </row>
    <row r="10" ht="16.5" customHeight="1">
      <c r="A10" t="s">
        <v>350</v>
      </c>
      <c r="B10" t="s">
        <v>332</v>
      </c>
      <c r="D10" t="s">
        <v>351</v>
      </c>
      <c r="E10" t="s">
        <v>352</v>
      </c>
    </row>
    <row r="11" ht="16.5" customHeight="1">
      <c r="A11" t="s">
        <v>353</v>
      </c>
      <c r="B11" t="s">
        <v>332</v>
      </c>
      <c r="D11" t="s">
        <v>354</v>
      </c>
      <c r="E11" t="s">
        <v>355</v>
      </c>
    </row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>
      <c r="N18" s="1" t="s">
        <v>356</v>
      </c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E1"/>
    <mergeCell ref="A2:E2"/>
    <mergeCell ref="N18:W18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33"/>
    <col customWidth="1" min="2" max="3" width="6.78"/>
    <col customWidth="1" min="4" max="4" width="12.0"/>
    <col customWidth="1" min="5" max="5" width="32.22"/>
    <col customWidth="1" min="6" max="27" width="6.78"/>
  </cols>
  <sheetData>
    <row r="1" ht="16.5" customHeight="1">
      <c r="A1" s="2" t="s">
        <v>51</v>
      </c>
    </row>
    <row r="2" ht="16.5" customHeight="1">
      <c r="A2" s="1" t="s">
        <v>357</v>
      </c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6.5" customHeight="1">
      <c r="A4" t="s">
        <v>358</v>
      </c>
      <c r="B4" t="s">
        <v>359</v>
      </c>
      <c r="D4" t="s">
        <v>360</v>
      </c>
      <c r="E4" t="s">
        <v>361</v>
      </c>
    </row>
    <row r="5" ht="16.5" customHeight="1">
      <c r="A5" t="s">
        <v>362</v>
      </c>
      <c r="D5" t="s">
        <v>363</v>
      </c>
      <c r="E5" t="s">
        <v>364</v>
      </c>
    </row>
    <row r="6" ht="16.5" customHeight="1">
      <c r="A6" t="s">
        <v>365</v>
      </c>
      <c r="B6" t="s">
        <v>359</v>
      </c>
      <c r="D6" t="s">
        <v>366</v>
      </c>
      <c r="E6" t="s">
        <v>367</v>
      </c>
    </row>
    <row r="7" ht="16.5" customHeight="1">
      <c r="A7" t="s">
        <v>368</v>
      </c>
      <c r="B7" t="s">
        <v>57</v>
      </c>
      <c r="D7" t="s">
        <v>369</v>
      </c>
      <c r="E7" t="s">
        <v>370</v>
      </c>
    </row>
    <row r="8" ht="16.5" customHeight="1">
      <c r="A8" s="19" t="s">
        <v>371</v>
      </c>
      <c r="B8" t="s">
        <v>57</v>
      </c>
      <c r="D8" t="s">
        <v>372</v>
      </c>
      <c r="E8" t="s">
        <v>373</v>
      </c>
    </row>
    <row r="9" ht="16.5" customHeight="1">
      <c r="A9" t="s">
        <v>374</v>
      </c>
      <c r="B9" t="s">
        <v>57</v>
      </c>
      <c r="D9" t="s">
        <v>375</v>
      </c>
      <c r="E9" t="s">
        <v>376</v>
      </c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>
      <c r="Q25" s="1" t="s">
        <v>377</v>
      </c>
    </row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>
      <c r="Q42" s="1" t="s">
        <v>378</v>
      </c>
    </row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Q25:AA25"/>
    <mergeCell ref="A1:E1"/>
    <mergeCell ref="A2:E2"/>
    <mergeCell ref="Q42:AA42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3" width="6.78"/>
    <col customWidth="1" min="4" max="4" width="23.78"/>
    <col customWidth="1" min="5" max="26" width="6.78"/>
  </cols>
  <sheetData>
    <row r="1" ht="16.5" customHeight="1">
      <c r="A1" s="1" t="s">
        <v>1</v>
      </c>
      <c r="B1" s="1" t="s">
        <v>2</v>
      </c>
      <c r="C1" s="1" t="s">
        <v>3</v>
      </c>
      <c r="D1" s="1" t="s">
        <v>5</v>
      </c>
    </row>
    <row r="2" ht="16.5" customHeight="1">
      <c r="A2" t="s">
        <v>379</v>
      </c>
      <c r="B2" s="5" t="s">
        <v>380</v>
      </c>
      <c r="D2" s="5" t="s">
        <v>381</v>
      </c>
    </row>
    <row r="3" ht="16.5" customHeight="1">
      <c r="A3" t="s">
        <v>382</v>
      </c>
      <c r="B3" s="5" t="s">
        <v>380</v>
      </c>
      <c r="D3" s="5" t="s">
        <v>383</v>
      </c>
    </row>
    <row r="4" ht="16.5" customHeight="1">
      <c r="A4" t="s">
        <v>384</v>
      </c>
      <c r="B4" s="5" t="s">
        <v>380</v>
      </c>
      <c r="D4" s="5" t="s">
        <v>385</v>
      </c>
    </row>
    <row r="5" ht="16.5" customHeight="1">
      <c r="A5" t="s">
        <v>386</v>
      </c>
      <c r="B5" s="5" t="s">
        <v>380</v>
      </c>
      <c r="D5" s="5" t="s">
        <v>387</v>
      </c>
    </row>
    <row r="6" ht="16.5" customHeight="1">
      <c r="A6" t="s">
        <v>388</v>
      </c>
      <c r="B6" s="5" t="s">
        <v>380</v>
      </c>
      <c r="D6" s="5" t="s">
        <v>389</v>
      </c>
    </row>
    <row r="7" ht="16.5" customHeight="1">
      <c r="A7" t="s">
        <v>390</v>
      </c>
      <c r="B7" s="5" t="s">
        <v>380</v>
      </c>
      <c r="D7" s="5" t="s">
        <v>391</v>
      </c>
    </row>
    <row r="8" ht="16.5" customHeight="1">
      <c r="A8" t="s">
        <v>392</v>
      </c>
      <c r="B8" s="5" t="s">
        <v>380</v>
      </c>
      <c r="D8" s="5" t="s">
        <v>393</v>
      </c>
    </row>
    <row r="9" ht="16.5" customHeight="1">
      <c r="A9" t="s">
        <v>394</v>
      </c>
      <c r="B9" s="5" t="s">
        <v>380</v>
      </c>
      <c r="D9" s="5">
        <v>3.49</v>
      </c>
    </row>
    <row r="10" ht="16.5" customHeight="1">
      <c r="A10" t="s">
        <v>395</v>
      </c>
      <c r="B10" s="5" t="s">
        <v>380</v>
      </c>
      <c r="D10" s="5" t="s">
        <v>396</v>
      </c>
    </row>
    <row r="11" ht="16.5" customHeight="1">
      <c r="A11" t="s">
        <v>397</v>
      </c>
      <c r="B11" s="5" t="s">
        <v>380</v>
      </c>
      <c r="D11" s="5" t="s">
        <v>398</v>
      </c>
    </row>
    <row r="12" ht="16.5" customHeight="1">
      <c r="A12" t="s">
        <v>399</v>
      </c>
      <c r="B12" s="5" t="s">
        <v>380</v>
      </c>
      <c r="D12" s="5" t="s">
        <v>400</v>
      </c>
    </row>
    <row r="13" ht="16.5" customHeight="1">
      <c r="A13" t="s">
        <v>401</v>
      </c>
      <c r="B13" s="5" t="s">
        <v>57</v>
      </c>
      <c r="D13" s="5" t="s">
        <v>402</v>
      </c>
    </row>
    <row r="14" ht="16.5" customHeight="1">
      <c r="A14" t="s">
        <v>403</v>
      </c>
      <c r="B14" s="5" t="s">
        <v>380</v>
      </c>
      <c r="D14" s="5" t="s">
        <v>404</v>
      </c>
    </row>
    <row r="15" ht="16.5" customHeight="1">
      <c r="B15" s="5"/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9.44"/>
    <col customWidth="1" min="3" max="4" width="6.78"/>
    <col customWidth="1" min="5" max="5" width="109.0"/>
    <col customWidth="1" min="6" max="26" width="6.78"/>
  </cols>
  <sheetData>
    <row r="1" ht="16.5" customHeight="1">
      <c r="A1" s="1" t="s">
        <v>1</v>
      </c>
      <c r="B1" s="1" t="s">
        <v>2</v>
      </c>
      <c r="C1" s="1"/>
      <c r="D1" s="1"/>
      <c r="E1" s="1" t="s">
        <v>5</v>
      </c>
    </row>
    <row r="2" ht="16.5" customHeight="1">
      <c r="A2" t="s">
        <v>405</v>
      </c>
      <c r="B2" t="s">
        <v>406</v>
      </c>
      <c r="E2" t="s">
        <v>407</v>
      </c>
    </row>
    <row r="3" ht="16.5" customHeight="1">
      <c r="A3" t="s">
        <v>408</v>
      </c>
      <c r="B3" t="s">
        <v>406</v>
      </c>
      <c r="E3" t="s">
        <v>409</v>
      </c>
    </row>
    <row r="4" ht="16.5" customHeight="1">
      <c r="A4" t="s">
        <v>410</v>
      </c>
      <c r="B4" t="s">
        <v>411</v>
      </c>
      <c r="E4" t="s">
        <v>412</v>
      </c>
    </row>
    <row r="5" ht="16.5" customHeight="1"/>
    <row r="6" ht="16.5" customHeight="1">
      <c r="A6" t="s">
        <v>413</v>
      </c>
      <c r="B6" t="s">
        <v>414</v>
      </c>
      <c r="E6" t="s">
        <v>415</v>
      </c>
    </row>
    <row r="7" ht="16.5" customHeight="1">
      <c r="A7" t="s">
        <v>416</v>
      </c>
      <c r="B7" t="s">
        <v>417</v>
      </c>
      <c r="E7" t="s">
        <v>418</v>
      </c>
    </row>
    <row r="8" ht="16.5" customHeight="1">
      <c r="A8" t="s">
        <v>419</v>
      </c>
      <c r="B8" t="s">
        <v>417</v>
      </c>
      <c r="E8" t="s">
        <v>420</v>
      </c>
    </row>
    <row r="9" ht="16.5" customHeight="1">
      <c r="A9" t="s">
        <v>421</v>
      </c>
      <c r="B9" t="s">
        <v>417</v>
      </c>
      <c r="E9" t="s">
        <v>422</v>
      </c>
    </row>
    <row r="10" ht="16.5" customHeight="1">
      <c r="A10" t="s">
        <v>423</v>
      </c>
      <c r="B10" t="s">
        <v>417</v>
      </c>
      <c r="E10" t="s">
        <v>424</v>
      </c>
    </row>
    <row r="11" ht="16.5" customHeight="1">
      <c r="A11" t="s">
        <v>425</v>
      </c>
      <c r="B11" t="s">
        <v>414</v>
      </c>
      <c r="E11" t="s">
        <v>426</v>
      </c>
    </row>
    <row r="12" ht="16.5" customHeight="1">
      <c r="A12" t="s">
        <v>427</v>
      </c>
      <c r="E12" t="s">
        <v>428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20.89"/>
    <col customWidth="1" min="3" max="26" width="6.78"/>
  </cols>
  <sheetData>
    <row r="1" ht="16.5" customHeight="1">
      <c r="A1" s="1" t="s">
        <v>314</v>
      </c>
      <c r="B1" s="1" t="s">
        <v>5</v>
      </c>
    </row>
    <row r="2" ht="16.5" customHeight="1"/>
    <row r="3" ht="16.5" customHeight="1">
      <c r="A3" t="s">
        <v>429</v>
      </c>
      <c r="B3" t="s">
        <v>430</v>
      </c>
    </row>
    <row r="4" ht="16.5" customHeight="1">
      <c r="A4" t="s">
        <v>431</v>
      </c>
      <c r="B4" t="s">
        <v>432</v>
      </c>
    </row>
    <row r="5" ht="16.5" customHeight="1">
      <c r="A5" t="s">
        <v>433</v>
      </c>
      <c r="B5" t="s">
        <v>434</v>
      </c>
    </row>
    <row r="6" ht="16.5" customHeight="1">
      <c r="A6" t="s">
        <v>435</v>
      </c>
      <c r="B6" t="s">
        <v>436</v>
      </c>
    </row>
    <row r="7" ht="16.5" customHeight="1">
      <c r="A7" t="s">
        <v>437</v>
      </c>
      <c r="B7" t="s">
        <v>438</v>
      </c>
    </row>
    <row r="8" ht="16.5" customHeight="1">
      <c r="A8" t="s">
        <v>439</v>
      </c>
      <c r="B8" t="s">
        <v>440</v>
      </c>
    </row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6.78"/>
    <col customWidth="1" min="5" max="5" width="53.22"/>
    <col customWidth="1" min="6" max="26" width="6.78"/>
  </cols>
  <sheetData>
    <row r="1" ht="16.5" customHeight="1">
      <c r="A1" s="1" t="s">
        <v>1</v>
      </c>
      <c r="B1" s="1" t="s">
        <v>2</v>
      </c>
      <c r="C1" s="1"/>
      <c r="D1" s="1"/>
      <c r="E1" s="1" t="s">
        <v>5</v>
      </c>
    </row>
    <row r="2" ht="16.5" customHeight="1">
      <c r="A2" t="s">
        <v>441</v>
      </c>
      <c r="B2" s="5" t="s">
        <v>442</v>
      </c>
      <c r="E2" s="5" t="s">
        <v>443</v>
      </c>
    </row>
    <row r="3" ht="16.5" customHeight="1">
      <c r="A3" t="s">
        <v>444</v>
      </c>
      <c r="B3" s="5" t="s">
        <v>445</v>
      </c>
      <c r="E3" s="5" t="s">
        <v>446</v>
      </c>
    </row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3.44"/>
    <col customWidth="1" min="3" max="3" width="6.78"/>
    <col customWidth="1" min="4" max="5" width="38.44"/>
    <col customWidth="1" min="6" max="26" width="6.78"/>
  </cols>
  <sheetData>
    <row r="1" ht="16.5" customHeight="1">
      <c r="A1" s="1" t="s">
        <v>1</v>
      </c>
      <c r="B1" s="1" t="s">
        <v>2</v>
      </c>
      <c r="C1" s="1"/>
      <c r="D1" s="1" t="s">
        <v>5</v>
      </c>
    </row>
    <row r="2" ht="16.5" customHeight="1"/>
    <row r="3" ht="16.5" customHeight="1">
      <c r="A3" t="s">
        <v>447</v>
      </c>
      <c r="B3" t="s">
        <v>87</v>
      </c>
      <c r="D3" s="1" t="s">
        <v>448</v>
      </c>
    </row>
    <row r="4" ht="16.5" customHeight="1">
      <c r="A4" t="s">
        <v>449</v>
      </c>
      <c r="B4" t="s">
        <v>87</v>
      </c>
      <c r="D4" s="1" t="s">
        <v>450</v>
      </c>
    </row>
    <row r="5" ht="16.5" customHeight="1">
      <c r="A5" t="s">
        <v>451</v>
      </c>
      <c r="B5" t="s">
        <v>87</v>
      </c>
      <c r="D5" s="1" t="s">
        <v>452</v>
      </c>
    </row>
    <row r="6" ht="16.5" customHeight="1">
      <c r="A6" t="s">
        <v>453</v>
      </c>
      <c r="B6" t="s">
        <v>87</v>
      </c>
      <c r="D6" s="1" t="s">
        <v>454</v>
      </c>
    </row>
    <row r="7" ht="16.5" customHeight="1">
      <c r="A7" t="s">
        <v>455</v>
      </c>
      <c r="B7" t="s">
        <v>87</v>
      </c>
      <c r="D7" s="1" t="s">
        <v>456</v>
      </c>
    </row>
    <row r="8" ht="16.5" customHeight="1">
      <c r="A8" t="s">
        <v>457</v>
      </c>
      <c r="B8" t="s">
        <v>87</v>
      </c>
      <c r="D8" s="1" t="s">
        <v>458</v>
      </c>
    </row>
    <row r="9" ht="16.5" customHeight="1">
      <c r="A9" t="s">
        <v>459</v>
      </c>
      <c r="B9" t="s">
        <v>87</v>
      </c>
      <c r="D9" s="1" t="s">
        <v>460</v>
      </c>
    </row>
    <row r="10" ht="16.5" customHeight="1">
      <c r="I10" s="1"/>
    </row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1.22"/>
    <col customWidth="1" min="2" max="4" width="6.78"/>
    <col customWidth="1" min="5" max="5" width="123.33"/>
    <col customWidth="1" min="6" max="26" width="6.78"/>
  </cols>
  <sheetData>
    <row r="1" ht="16.5" customHeight="1">
      <c r="A1" s="20" t="s">
        <v>461</v>
      </c>
      <c r="B1" s="20" t="s">
        <v>462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ht="16.5" customHeight="1">
      <c r="A2" s="22"/>
      <c r="B2" s="23"/>
      <c r="C2" s="23"/>
      <c r="D2" s="24"/>
      <c r="E2" s="21"/>
      <c r="F2" s="21"/>
      <c r="G2" s="21"/>
      <c r="H2" s="21"/>
    </row>
    <row r="3" ht="16.5" customHeight="1">
      <c r="A3" s="25"/>
      <c r="B3" s="25" t="s">
        <v>463</v>
      </c>
      <c r="C3" s="25" t="s">
        <v>464</v>
      </c>
      <c r="D3" s="25" t="s">
        <v>465</v>
      </c>
      <c r="E3" s="25" t="s">
        <v>466</v>
      </c>
      <c r="F3" s="25" t="s">
        <v>467</v>
      </c>
      <c r="G3" s="25" t="s">
        <v>468</v>
      </c>
      <c r="H3" s="25" t="s">
        <v>469</v>
      </c>
    </row>
    <row r="4" ht="16.5" customHeight="1">
      <c r="A4" s="23" t="s">
        <v>470</v>
      </c>
      <c r="B4" s="26">
        <v>33560.0</v>
      </c>
      <c r="C4" s="26">
        <v>22390.0</v>
      </c>
      <c r="D4" s="26">
        <v>32350.0</v>
      </c>
      <c r="E4" s="26">
        <v>12100.0</v>
      </c>
      <c r="F4" s="26">
        <v>34270.0</v>
      </c>
      <c r="G4" s="26">
        <v>58670.0</v>
      </c>
      <c r="H4" s="26">
        <v>20480.0</v>
      </c>
    </row>
    <row r="5" ht="16.5" customHeight="1">
      <c r="A5" s="23" t="s">
        <v>471</v>
      </c>
      <c r="B5" s="27">
        <v>-49.03964</v>
      </c>
      <c r="C5" s="27">
        <v>44.16647</v>
      </c>
      <c r="D5" s="27">
        <v>-25.08492</v>
      </c>
      <c r="E5" s="27">
        <v>133.3232</v>
      </c>
      <c r="F5" s="27">
        <v>-12.87532</v>
      </c>
      <c r="G5" s="27">
        <v>-121.8992</v>
      </c>
      <c r="H5" s="27">
        <v>2.453433</v>
      </c>
    </row>
    <row r="6" ht="16.5" customHeight="1">
      <c r="A6" s="23" t="s">
        <v>472</v>
      </c>
      <c r="B6" s="27">
        <v>0.2623849</v>
      </c>
      <c r="C6" s="27">
        <v>-0.1073068</v>
      </c>
      <c r="D6" s="27">
        <v>0.0628803</v>
      </c>
      <c r="E6" s="27">
        <v>-0.2191352</v>
      </c>
      <c r="F6" s="27">
        <v>0.0464679</v>
      </c>
      <c r="G6" s="27">
        <v>0.2001334</v>
      </c>
      <c r="H6" s="27">
        <v>-0.0060316</v>
      </c>
    </row>
    <row r="7" ht="16.5" customHeight="1">
      <c r="A7" s="23" t="s">
        <v>473</v>
      </c>
      <c r="B7" s="27">
        <v>-2.898E-4</v>
      </c>
      <c r="C7" s="27">
        <v>1.218E-4</v>
      </c>
      <c r="D7" s="26">
        <v>-5.658E-5</v>
      </c>
      <c r="E7" s="27">
        <v>2.15E-4</v>
      </c>
      <c r="F7" s="26">
        <v>-4.318E-5</v>
      </c>
      <c r="G7" s="27">
        <v>-1.573E-4</v>
      </c>
      <c r="H7" s="26">
        <v>6.412E-6</v>
      </c>
    </row>
    <row r="8" ht="16.5" customHeight="1">
      <c r="A8" s="23" t="s">
        <v>474</v>
      </c>
      <c r="B8" s="26">
        <v>1.431E-7</v>
      </c>
      <c r="C8" s="26">
        <v>-6.326E-8</v>
      </c>
      <c r="D8" s="26">
        <v>2.33E-8</v>
      </c>
      <c r="E8" s="26">
        <v>-1.089E-7</v>
      </c>
      <c r="F8" s="26">
        <v>2.075E-8</v>
      </c>
      <c r="G8" s="26">
        <v>6.259E-8</v>
      </c>
      <c r="H8" s="26">
        <v>-3.176E-9</v>
      </c>
    </row>
    <row r="9" ht="16.5" customHeight="1">
      <c r="A9" s="23" t="s">
        <v>475</v>
      </c>
      <c r="B9" s="26">
        <v>-2.734E-11</v>
      </c>
      <c r="C9" s="26">
        <v>1.24E-11</v>
      </c>
      <c r="D9" s="26">
        <v>-3.687E-12</v>
      </c>
      <c r="E9" s="26">
        <v>2.175E-11</v>
      </c>
      <c r="F9" s="26">
        <v>-4.178E-12</v>
      </c>
      <c r="G9" s="26">
        <v>-9.968E-12</v>
      </c>
      <c r="H9" s="26">
        <v>6.135E-13</v>
      </c>
    </row>
    <row r="10" ht="16.5" customHeight="1"/>
    <row r="11" ht="16.5" customHeight="1">
      <c r="A11" s="1" t="s">
        <v>1</v>
      </c>
      <c r="B11" s="1" t="s">
        <v>2</v>
      </c>
      <c r="C11" s="1" t="s">
        <v>476</v>
      </c>
      <c r="D11" s="1"/>
      <c r="E11" s="1" t="s">
        <v>5</v>
      </c>
    </row>
    <row r="12" ht="16.5" customHeight="1">
      <c r="A12" s="23" t="s">
        <v>477</v>
      </c>
      <c r="B12" t="s">
        <v>478</v>
      </c>
      <c r="C12" t="s">
        <v>479</v>
      </c>
      <c r="E12" t="s">
        <v>480</v>
      </c>
    </row>
    <row r="13" ht="16.5" customHeight="1">
      <c r="A13" s="23" t="s">
        <v>481</v>
      </c>
      <c r="B13" t="s">
        <v>478</v>
      </c>
      <c r="C13" t="s">
        <v>482</v>
      </c>
      <c r="E13" t="s">
        <v>483</v>
      </c>
    </row>
    <row r="14" ht="16.5" customHeight="1">
      <c r="A14" s="23" t="s">
        <v>484</v>
      </c>
      <c r="B14" t="s">
        <v>478</v>
      </c>
      <c r="C14" t="s">
        <v>485</v>
      </c>
      <c r="E14" t="s">
        <v>486</v>
      </c>
    </row>
    <row r="15" ht="16.5" customHeight="1">
      <c r="A15" s="23" t="s">
        <v>487</v>
      </c>
      <c r="B15" t="s">
        <v>478</v>
      </c>
      <c r="C15" t="s">
        <v>488</v>
      </c>
      <c r="E15" t="s">
        <v>489</v>
      </c>
    </row>
    <row r="16" ht="16.5" customHeight="1">
      <c r="A16" s="23" t="s">
        <v>490</v>
      </c>
      <c r="B16" t="s">
        <v>478</v>
      </c>
      <c r="C16" t="s">
        <v>491</v>
      </c>
      <c r="E16" t="s">
        <v>492</v>
      </c>
    </row>
    <row r="17" ht="16.5" customHeight="1">
      <c r="A17" s="23" t="s">
        <v>493</v>
      </c>
      <c r="B17" t="s">
        <v>478</v>
      </c>
      <c r="C17" t="s">
        <v>494</v>
      </c>
      <c r="E17" t="s">
        <v>495</v>
      </c>
    </row>
    <row r="18" ht="16.5" customHeight="1">
      <c r="A18" s="23" t="s">
        <v>496</v>
      </c>
      <c r="B18" t="s">
        <v>478</v>
      </c>
      <c r="C18" t="s">
        <v>497</v>
      </c>
      <c r="E18" t="s">
        <v>498</v>
      </c>
    </row>
    <row r="19" ht="16.5" customHeight="1">
      <c r="A19" s="23" t="s">
        <v>499</v>
      </c>
      <c r="B19" t="s">
        <v>478</v>
      </c>
      <c r="C19" t="s">
        <v>500</v>
      </c>
      <c r="E19" t="s">
        <v>501</v>
      </c>
    </row>
    <row r="20" ht="16.5" customHeight="1">
      <c r="A20" s="23" t="s">
        <v>502</v>
      </c>
      <c r="B20" t="s">
        <v>478</v>
      </c>
      <c r="C20" t="s">
        <v>503</v>
      </c>
      <c r="E20" t="s">
        <v>504</v>
      </c>
    </row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9.78"/>
    <col customWidth="1" min="3" max="3" width="7.44"/>
    <col customWidth="1" min="4" max="4" width="12.0"/>
    <col customWidth="1" min="5" max="5" width="15.22"/>
    <col customWidth="1" min="6" max="6" width="6.78"/>
    <col customWidth="1" min="7" max="7" width="19.67"/>
    <col customWidth="1" min="8" max="8" width="9.33"/>
    <col customWidth="1" min="9" max="9" width="6.78"/>
    <col customWidth="1" min="10" max="10" width="12.0"/>
    <col customWidth="1" min="11" max="26" width="6.78"/>
  </cols>
  <sheetData>
    <row r="1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2" t="s">
        <v>51</v>
      </c>
    </row>
    <row r="2" ht="16.5" customHeight="1">
      <c r="A2" s="4" t="s">
        <v>52</v>
      </c>
      <c r="B2" s="4" t="s">
        <v>53</v>
      </c>
      <c r="C2" s="4">
        <v>15.0</v>
      </c>
      <c r="D2" s="5" t="s">
        <v>54</v>
      </c>
      <c r="E2" s="4"/>
      <c r="G2" s="1" t="s">
        <v>55</v>
      </c>
    </row>
    <row r="3" ht="16.5" customHeight="1">
      <c r="A3" s="4" t="s">
        <v>56</v>
      </c>
      <c r="B3" s="4" t="s">
        <v>57</v>
      </c>
      <c r="C3" s="4">
        <v>17.0</v>
      </c>
      <c r="D3" s="5" t="s">
        <v>58</v>
      </c>
      <c r="E3" s="4"/>
    </row>
    <row r="4" ht="16.5" customHeight="1">
      <c r="A4" s="4" t="s">
        <v>59</v>
      </c>
      <c r="B4" s="4" t="s">
        <v>60</v>
      </c>
      <c r="C4" s="4">
        <v>723.15</v>
      </c>
      <c r="D4" s="5" t="s">
        <v>61</v>
      </c>
      <c r="E4" s="4"/>
    </row>
    <row r="5" ht="16.5" customHeight="1">
      <c r="A5" s="4" t="s">
        <v>62</v>
      </c>
      <c r="B5" s="4" t="s">
        <v>60</v>
      </c>
      <c r="C5" s="4">
        <v>925.15</v>
      </c>
      <c r="D5" s="5" t="s">
        <v>63</v>
      </c>
      <c r="E5" s="4"/>
    </row>
    <row r="6" ht="16.5" customHeight="1">
      <c r="A6" s="4" t="s">
        <v>64</v>
      </c>
      <c r="B6" s="4" t="s">
        <v>65</v>
      </c>
      <c r="C6" s="7">
        <f>C3/('反應器條件'!C15*C4)*10^-3</f>
        <v>0.2828129695</v>
      </c>
      <c r="D6" s="5" t="s">
        <v>66</v>
      </c>
      <c r="E6" s="5" t="s">
        <v>67</v>
      </c>
    </row>
    <row r="7" ht="16.5" customHeight="1">
      <c r="A7" s="4" t="s">
        <v>68</v>
      </c>
      <c r="B7" s="4" t="s">
        <v>65</v>
      </c>
      <c r="C7" s="7">
        <v>1.0E-6</v>
      </c>
      <c r="D7" s="5" t="s">
        <v>69</v>
      </c>
      <c r="E7" s="4"/>
    </row>
    <row r="8" ht="16.5" customHeight="1">
      <c r="A8" s="4" t="s">
        <v>70</v>
      </c>
      <c r="B8" s="4" t="s">
        <v>65</v>
      </c>
      <c r="C8" s="7">
        <v>1.0E-6</v>
      </c>
      <c r="D8" s="5" t="s">
        <v>71</v>
      </c>
      <c r="E8" s="4"/>
    </row>
    <row r="9" ht="16.5" customHeight="1">
      <c r="A9" s="4" t="s">
        <v>72</v>
      </c>
      <c r="B9" s="4" t="s">
        <v>65</v>
      </c>
      <c r="C9" s="7">
        <v>1.0E-6</v>
      </c>
      <c r="D9" s="5" t="s">
        <v>73</v>
      </c>
      <c r="E9" s="4"/>
    </row>
    <row r="10" ht="16.5" customHeight="1">
      <c r="A10" s="4" t="s">
        <v>74</v>
      </c>
      <c r="B10" s="4" t="s">
        <v>65</v>
      </c>
      <c r="C10" s="7">
        <v>1.0E-6</v>
      </c>
      <c r="D10" s="5" t="s">
        <v>75</v>
      </c>
      <c r="E10" s="4"/>
    </row>
    <row r="11" ht="16.5" customHeight="1">
      <c r="A11" s="4" t="s">
        <v>76</v>
      </c>
      <c r="B11" s="4" t="s">
        <v>65</v>
      </c>
      <c r="C11" s="7">
        <v>1.0E-6</v>
      </c>
      <c r="D11" s="5" t="s">
        <v>77</v>
      </c>
      <c r="E11" s="4"/>
    </row>
    <row r="12" ht="16.5" customHeight="1">
      <c r="A12" s="4" t="s">
        <v>78</v>
      </c>
      <c r="B12" s="4" t="s">
        <v>79</v>
      </c>
      <c r="C12" s="4">
        <f>C2/16</f>
        <v>0.9375</v>
      </c>
      <c r="D12" s="5" t="s">
        <v>80</v>
      </c>
      <c r="E12" s="4" t="s">
        <v>81</v>
      </c>
    </row>
    <row r="13" ht="16.5" customHeight="1">
      <c r="A13" s="4" t="s">
        <v>82</v>
      </c>
      <c r="B13" s="5" t="s">
        <v>83</v>
      </c>
      <c r="C13" s="7">
        <f>C12*C4*'反應器條件'!C15/C3*10^-3</f>
        <v>0.000003314911624</v>
      </c>
      <c r="D13" s="5" t="s">
        <v>84</v>
      </c>
      <c r="E13" s="5" t="s">
        <v>85</v>
      </c>
    </row>
    <row r="14" ht="16.5" customHeight="1">
      <c r="A14" s="4" t="s">
        <v>86</v>
      </c>
      <c r="B14" s="5" t="s">
        <v>87</v>
      </c>
      <c r="C14" s="7">
        <f>C13/'反應器條件'!C14</f>
        <v>0.0000001395264981</v>
      </c>
      <c r="D14" s="5" t="s">
        <v>88</v>
      </c>
      <c r="E14" s="5" t="s">
        <v>89</v>
      </c>
    </row>
    <row r="15" ht="16.5" customHeight="1">
      <c r="A15" s="4" t="s">
        <v>90</v>
      </c>
      <c r="B15" s="1" t="s">
        <v>91</v>
      </c>
      <c r="C15" s="4">
        <v>0.6</v>
      </c>
      <c r="D15" s="5" t="s">
        <v>92</v>
      </c>
      <c r="E15" s="4"/>
      <c r="G15" s="4"/>
      <c r="H15" s="4"/>
      <c r="I15" s="4"/>
      <c r="J15" s="4"/>
      <c r="K15" s="4"/>
    </row>
    <row r="16" ht="16.5" customHeight="1">
      <c r="A16" s="10" t="s">
        <v>93</v>
      </c>
      <c r="B16" s="11" t="s">
        <v>91</v>
      </c>
      <c r="C16" s="12">
        <v>1.0E-6</v>
      </c>
      <c r="D16" s="13" t="s">
        <v>94</v>
      </c>
      <c r="E16" s="10"/>
      <c r="G16" s="14"/>
      <c r="H16" s="14"/>
      <c r="I16" s="14"/>
      <c r="J16" s="14"/>
      <c r="K16" s="14"/>
    </row>
    <row r="17" ht="16.5" customHeight="1">
      <c r="D17" s="5"/>
      <c r="K17" s="9"/>
    </row>
    <row r="18" ht="16.5" customHeight="1"/>
    <row r="19" ht="16.5" customHeight="1">
      <c r="G19" s="6"/>
    </row>
    <row r="20" ht="16.5" customHeight="1">
      <c r="G20" s="6"/>
    </row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">
    <mergeCell ref="G1:K1"/>
    <mergeCell ref="G2:K2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3" width="6.78"/>
    <col customWidth="1" min="4" max="4" width="12.0"/>
    <col customWidth="1" min="5" max="5" width="84.0"/>
    <col customWidth="1" min="6" max="26" width="6.78"/>
  </cols>
  <sheetData>
    <row r="1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16.5" customHeight="1">
      <c r="A2" s="4" t="s">
        <v>52</v>
      </c>
      <c r="B2" s="4" t="s">
        <v>53</v>
      </c>
      <c r="C2" s="4">
        <v>15.0</v>
      </c>
      <c r="D2" s="5" t="s">
        <v>54</v>
      </c>
      <c r="E2" s="4"/>
    </row>
    <row r="3" ht="16.5" customHeight="1">
      <c r="A3" s="4" t="s">
        <v>95</v>
      </c>
      <c r="B3" s="4" t="s">
        <v>57</v>
      </c>
      <c r="C3" s="4">
        <v>17.0</v>
      </c>
      <c r="D3" s="5" t="s">
        <v>58</v>
      </c>
      <c r="E3" s="4"/>
    </row>
    <row r="4" ht="16.5" customHeight="1">
      <c r="A4" s="4" t="s">
        <v>96</v>
      </c>
      <c r="B4" s="4" t="s">
        <v>60</v>
      </c>
      <c r="C4" s="4">
        <v>723.15</v>
      </c>
      <c r="D4" s="5" t="s">
        <v>61</v>
      </c>
      <c r="E4" s="4"/>
    </row>
    <row r="5" ht="16.5" customHeight="1">
      <c r="A5" s="4" t="s">
        <v>97</v>
      </c>
      <c r="B5" s="4" t="s">
        <v>60</v>
      </c>
      <c r="C5" s="4">
        <v>925.15</v>
      </c>
      <c r="D5" s="5" t="s">
        <v>63</v>
      </c>
      <c r="E5" s="4"/>
    </row>
    <row r="6" ht="16.5" customHeight="1">
      <c r="A6" s="4" t="s">
        <v>98</v>
      </c>
      <c r="B6" s="4" t="s">
        <v>65</v>
      </c>
      <c r="C6" s="7">
        <f>C3/('反應器條件'!C15*C4)*10^-3</f>
        <v>0.2828129695</v>
      </c>
      <c r="D6" s="5" t="s">
        <v>66</v>
      </c>
      <c r="E6" s="5" t="s">
        <v>67</v>
      </c>
    </row>
    <row r="7" ht="16.5" customHeight="1">
      <c r="A7" s="4" t="s">
        <v>99</v>
      </c>
      <c r="B7" s="4" t="s">
        <v>65</v>
      </c>
      <c r="C7" s="7">
        <v>1.0E-6</v>
      </c>
      <c r="D7" s="5" t="s">
        <v>69</v>
      </c>
      <c r="E7" s="4"/>
    </row>
    <row r="8" ht="16.5" customHeight="1">
      <c r="A8" s="4" t="s">
        <v>100</v>
      </c>
      <c r="B8" s="4" t="s">
        <v>65</v>
      </c>
      <c r="C8" s="7">
        <v>1.0E-6</v>
      </c>
      <c r="D8" s="5" t="s">
        <v>71</v>
      </c>
      <c r="E8" s="4"/>
    </row>
    <row r="9" ht="16.5" customHeight="1">
      <c r="A9" s="4" t="s">
        <v>101</v>
      </c>
      <c r="B9" s="4" t="s">
        <v>65</v>
      </c>
      <c r="C9" s="7">
        <v>1.0E-6</v>
      </c>
      <c r="D9" s="5" t="s">
        <v>73</v>
      </c>
      <c r="E9" s="4"/>
    </row>
    <row r="10" ht="16.5" customHeight="1">
      <c r="A10" s="4" t="s">
        <v>102</v>
      </c>
      <c r="B10" s="4" t="s">
        <v>65</v>
      </c>
      <c r="C10" s="7">
        <v>1.0E-6</v>
      </c>
      <c r="D10" s="5" t="s">
        <v>75</v>
      </c>
      <c r="E10" s="4"/>
    </row>
    <row r="11" ht="16.5" customHeight="1">
      <c r="A11" s="4" t="s">
        <v>103</v>
      </c>
      <c r="B11" s="4" t="s">
        <v>65</v>
      </c>
      <c r="C11" s="7">
        <v>1.0E-6</v>
      </c>
      <c r="D11" s="5" t="s">
        <v>77</v>
      </c>
      <c r="E11" s="4"/>
    </row>
    <row r="12" ht="16.5" customHeight="1">
      <c r="A12" s="4" t="s">
        <v>104</v>
      </c>
      <c r="B12" s="5" t="s">
        <v>87</v>
      </c>
      <c r="C12" s="7"/>
      <c r="D12" s="5" t="s">
        <v>88</v>
      </c>
      <c r="E12" s="4" t="s">
        <v>105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3" width="6.78"/>
    <col customWidth="1" min="4" max="4" width="12.0"/>
    <col customWidth="1" min="5" max="5" width="36.44"/>
    <col customWidth="1" min="6" max="26" width="6.78"/>
  </cols>
  <sheetData>
    <row r="1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16.5" customHeight="1">
      <c r="A2" s="4" t="s">
        <v>106</v>
      </c>
      <c r="B2" s="5" t="s">
        <v>65</v>
      </c>
      <c r="D2" s="5" t="s">
        <v>107</v>
      </c>
    </row>
    <row r="3" ht="16.5" customHeight="1">
      <c r="A3" s="4" t="s">
        <v>108</v>
      </c>
      <c r="B3" s="5" t="s">
        <v>65</v>
      </c>
      <c r="D3" s="5" t="s">
        <v>109</v>
      </c>
    </row>
    <row r="4" ht="16.5" customHeight="1">
      <c r="A4" s="4" t="s">
        <v>110</v>
      </c>
      <c r="B4" s="5" t="s">
        <v>65</v>
      </c>
      <c r="D4" s="5" t="s">
        <v>111</v>
      </c>
    </row>
    <row r="5" ht="16.5" customHeight="1">
      <c r="A5" s="4" t="s">
        <v>112</v>
      </c>
      <c r="B5" s="5" t="s">
        <v>65</v>
      </c>
      <c r="D5" s="5" t="s">
        <v>113</v>
      </c>
    </row>
    <row r="6" ht="16.5" customHeight="1">
      <c r="A6" s="4" t="s">
        <v>114</v>
      </c>
      <c r="B6" s="5" t="s">
        <v>65</v>
      </c>
      <c r="D6" s="5" t="s">
        <v>115</v>
      </c>
    </row>
    <row r="7" ht="16.5" customHeight="1">
      <c r="A7" s="4" t="s">
        <v>116</v>
      </c>
      <c r="B7" s="5" t="s">
        <v>65</v>
      </c>
      <c r="D7" s="5" t="s">
        <v>117</v>
      </c>
    </row>
    <row r="8" ht="16.5" customHeight="1">
      <c r="A8" t="s">
        <v>118</v>
      </c>
      <c r="B8" s="5" t="s">
        <v>65</v>
      </c>
      <c r="D8" s="5" t="s">
        <v>119</v>
      </c>
      <c r="E8" s="5" t="s">
        <v>120</v>
      </c>
    </row>
    <row r="9" ht="16.5" customHeight="1"/>
    <row r="10" ht="16.5" customHeight="1"/>
    <row r="11" ht="16.5" customHeight="1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</row>
    <row r="12" ht="16.5" customHeight="1">
      <c r="A12" s="4" t="s">
        <v>121</v>
      </c>
      <c r="D12" s="5" t="s">
        <v>122</v>
      </c>
      <c r="E12" s="5" t="s">
        <v>123</v>
      </c>
    </row>
    <row r="13" ht="16.5" customHeight="1">
      <c r="A13" s="4" t="s">
        <v>124</v>
      </c>
      <c r="D13" s="5" t="s">
        <v>125</v>
      </c>
      <c r="E13" s="5" t="s">
        <v>126</v>
      </c>
    </row>
    <row r="14" ht="16.5" customHeight="1">
      <c r="A14" s="4" t="s">
        <v>127</v>
      </c>
      <c r="D14" s="5" t="s">
        <v>128</v>
      </c>
      <c r="E14" s="5" t="s">
        <v>129</v>
      </c>
    </row>
    <row r="15" ht="16.5" customHeight="1">
      <c r="A15" s="4" t="s">
        <v>130</v>
      </c>
      <c r="D15" s="5" t="s">
        <v>131</v>
      </c>
      <c r="E15" s="5" t="s">
        <v>132</v>
      </c>
    </row>
    <row r="16" ht="16.5" customHeight="1">
      <c r="A16" s="4" t="s">
        <v>133</v>
      </c>
      <c r="D16" s="5" t="s">
        <v>134</v>
      </c>
      <c r="E16" s="5" t="s">
        <v>135</v>
      </c>
    </row>
    <row r="17" ht="16.5" customHeight="1">
      <c r="A17" s="4" t="s">
        <v>136</v>
      </c>
      <c r="D17" s="5" t="s">
        <v>137</v>
      </c>
      <c r="E17" s="5" t="s">
        <v>138</v>
      </c>
    </row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4" width="6.78"/>
    <col customWidth="1" min="5" max="5" width="72.78"/>
    <col customWidth="1" min="6" max="26" width="6.78"/>
  </cols>
  <sheetData>
    <row r="1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16.5" customHeight="1">
      <c r="A2" s="4" t="s">
        <v>139</v>
      </c>
      <c r="B2" s="5" t="s">
        <v>140</v>
      </c>
      <c r="C2" s="4">
        <f>16/1000</f>
        <v>0.016</v>
      </c>
      <c r="D2" s="5" t="s">
        <v>141</v>
      </c>
      <c r="E2" s="4"/>
    </row>
    <row r="3" ht="16.5" customHeight="1">
      <c r="A3" s="4" t="s">
        <v>142</v>
      </c>
      <c r="B3" s="5" t="s">
        <v>140</v>
      </c>
      <c r="C3" s="4">
        <f>2/1000</f>
        <v>0.002</v>
      </c>
      <c r="D3" s="5" t="s">
        <v>143</v>
      </c>
      <c r="E3" s="4"/>
    </row>
    <row r="4" ht="16.5" customHeight="1">
      <c r="A4" s="4" t="s">
        <v>144</v>
      </c>
      <c r="B4" s="5" t="s">
        <v>140</v>
      </c>
      <c r="C4" s="4">
        <f>28/1000</f>
        <v>0.028</v>
      </c>
      <c r="D4" s="5" t="s">
        <v>145</v>
      </c>
      <c r="E4" s="4"/>
    </row>
    <row r="5" ht="16.5" customHeight="1">
      <c r="A5" s="4" t="s">
        <v>146</v>
      </c>
      <c r="B5" s="5" t="s">
        <v>140</v>
      </c>
      <c r="C5" s="4">
        <f>44/1000</f>
        <v>0.044</v>
      </c>
      <c r="D5" s="5" t="s">
        <v>147</v>
      </c>
      <c r="E5" s="4"/>
    </row>
    <row r="6" ht="16.5" customHeight="1">
      <c r="A6" s="4" t="s">
        <v>148</v>
      </c>
      <c r="B6" s="5" t="s">
        <v>140</v>
      </c>
      <c r="C6" s="4">
        <f>32/1000</f>
        <v>0.032</v>
      </c>
      <c r="D6" s="5" t="s">
        <v>149</v>
      </c>
      <c r="E6" s="4"/>
    </row>
    <row r="7" ht="16.5" customHeight="1">
      <c r="A7" s="4" t="s">
        <v>150</v>
      </c>
      <c r="B7" s="5" t="s">
        <v>140</v>
      </c>
      <c r="C7" s="4">
        <f>18/1000</f>
        <v>0.018</v>
      </c>
      <c r="D7" s="5" t="s">
        <v>151</v>
      </c>
      <c r="E7" s="4"/>
    </row>
    <row r="8" ht="16.5" customHeight="1">
      <c r="A8" s="4" t="s">
        <v>152</v>
      </c>
      <c r="B8" s="5" t="s">
        <v>140</v>
      </c>
      <c r="C8" s="4">
        <f>28/1000</f>
        <v>0.028</v>
      </c>
      <c r="D8" s="5" t="s">
        <v>153</v>
      </c>
      <c r="E8" s="4"/>
    </row>
    <row r="9" ht="16.5" customHeight="1">
      <c r="A9" s="4" t="s">
        <v>154</v>
      </c>
      <c r="B9" s="5" t="s">
        <v>140</v>
      </c>
      <c r="C9" s="4"/>
      <c r="D9" s="5" t="s">
        <v>155</v>
      </c>
      <c r="E9" s="4" t="s">
        <v>156</v>
      </c>
    </row>
    <row r="10" ht="16.5" customHeight="1">
      <c r="A10" s="4"/>
      <c r="B10" s="4"/>
      <c r="C10" s="4"/>
      <c r="D10" s="4"/>
      <c r="E10" s="4"/>
    </row>
    <row r="11" ht="16.5" customHeight="1">
      <c r="A11" s="4" t="s">
        <v>157</v>
      </c>
      <c r="B11" s="5" t="s">
        <v>140</v>
      </c>
      <c r="C11" s="4">
        <f>74.69/1000</f>
        <v>0.07469</v>
      </c>
      <c r="D11" s="5" t="s">
        <v>158</v>
      </c>
      <c r="E11" s="4"/>
    </row>
    <row r="12" ht="16.5" customHeight="1">
      <c r="A12" s="4" t="s">
        <v>159</v>
      </c>
      <c r="B12" s="5" t="s">
        <v>140</v>
      </c>
      <c r="C12" s="4">
        <f>58.69/1000</f>
        <v>0.05869</v>
      </c>
      <c r="D12" s="5" t="s">
        <v>160</v>
      </c>
      <c r="E12" s="4"/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33"/>
    <col customWidth="1" min="2" max="26" width="6.78"/>
  </cols>
  <sheetData>
    <row r="1" ht="16.5" customHeight="1">
      <c r="A1" t="s">
        <v>161</v>
      </c>
    </row>
    <row r="2" ht="16.5" customHeight="1">
      <c r="A2" t="s">
        <v>162</v>
      </c>
      <c r="B2">
        <v>25.14</v>
      </c>
    </row>
    <row r="3" ht="16.5" customHeight="1">
      <c r="A3" t="s">
        <v>163</v>
      </c>
      <c r="B3">
        <v>13.1</v>
      </c>
    </row>
    <row r="4" ht="16.5" customHeight="1">
      <c r="A4" t="s">
        <v>164</v>
      </c>
      <c r="B4">
        <v>6.12</v>
      </c>
    </row>
    <row r="5" ht="16.5" customHeight="1">
      <c r="A5" t="s">
        <v>165</v>
      </c>
      <c r="B5">
        <v>18.0</v>
      </c>
    </row>
    <row r="6" ht="16.5" customHeight="1">
      <c r="A6" t="s">
        <v>166</v>
      </c>
      <c r="B6">
        <v>26.9</v>
      </c>
    </row>
    <row r="7" ht="16.5" customHeight="1">
      <c r="A7" t="s">
        <v>167</v>
      </c>
      <c r="B7">
        <v>16.3</v>
      </c>
    </row>
    <row r="8" ht="16.5" customHeight="1">
      <c r="A8" t="s">
        <v>168</v>
      </c>
      <c r="B8">
        <v>18.5</v>
      </c>
    </row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9.89"/>
    <col customWidth="1" min="3" max="3" width="89.67"/>
    <col customWidth="1" min="4" max="4" width="6.78"/>
    <col customWidth="1" min="5" max="5" width="15.33"/>
    <col customWidth="1" min="6" max="26" width="6.78"/>
  </cols>
  <sheetData>
    <row r="1" ht="16.5" customHeight="1">
      <c r="A1" s="15" t="s">
        <v>169</v>
      </c>
      <c r="B1" t="s">
        <v>170</v>
      </c>
      <c r="C1" t="s">
        <v>171</v>
      </c>
      <c r="E1" s="16" t="s">
        <v>172</v>
      </c>
    </row>
    <row r="2" ht="16.5" customHeight="1">
      <c r="B2" t="s">
        <v>173</v>
      </c>
      <c r="C2" s="5" t="s">
        <v>174</v>
      </c>
      <c r="E2" t="s">
        <v>175</v>
      </c>
    </row>
    <row r="3" ht="16.5" customHeight="1">
      <c r="C3" s="5"/>
    </row>
    <row r="4" ht="16.5" customHeight="1">
      <c r="A4" t="s">
        <v>176</v>
      </c>
      <c r="B4" t="s">
        <v>173</v>
      </c>
      <c r="C4" s="5" t="s">
        <v>177</v>
      </c>
    </row>
    <row r="5" ht="16.5" customHeight="1">
      <c r="A5" t="s">
        <v>178</v>
      </c>
      <c r="B5" t="s">
        <v>173</v>
      </c>
      <c r="C5" s="5" t="s">
        <v>179</v>
      </c>
    </row>
    <row r="6" ht="16.5" customHeight="1">
      <c r="A6" t="s">
        <v>180</v>
      </c>
      <c r="B6" t="s">
        <v>173</v>
      </c>
      <c r="C6" s="5" t="s">
        <v>181</v>
      </c>
    </row>
    <row r="7" ht="16.5" customHeight="1">
      <c r="A7" t="s">
        <v>182</v>
      </c>
      <c r="B7" t="s">
        <v>173</v>
      </c>
      <c r="C7" s="5" t="s">
        <v>183</v>
      </c>
    </row>
    <row r="8" ht="16.5" customHeight="1">
      <c r="A8" t="s">
        <v>184</v>
      </c>
      <c r="B8" t="s">
        <v>173</v>
      </c>
      <c r="C8" s="5" t="s">
        <v>185</v>
      </c>
    </row>
    <row r="9" ht="16.5" customHeight="1">
      <c r="C9" s="5"/>
    </row>
    <row r="10" ht="16.5" customHeight="1">
      <c r="A10" t="s">
        <v>186</v>
      </c>
      <c r="B10" t="s">
        <v>173</v>
      </c>
      <c r="C10" s="5" t="s">
        <v>187</v>
      </c>
    </row>
    <row r="11" ht="16.5" customHeight="1">
      <c r="A11" t="s">
        <v>188</v>
      </c>
      <c r="B11" t="s">
        <v>173</v>
      </c>
      <c r="C11" s="5" t="s">
        <v>189</v>
      </c>
    </row>
    <row r="12" ht="16.5" customHeight="1">
      <c r="A12" t="s">
        <v>190</v>
      </c>
      <c r="B12" t="s">
        <v>173</v>
      </c>
      <c r="C12" s="5" t="s">
        <v>189</v>
      </c>
    </row>
    <row r="13" ht="16.5" customHeight="1">
      <c r="A13" t="s">
        <v>191</v>
      </c>
      <c r="B13" t="s">
        <v>173</v>
      </c>
      <c r="C13" s="5" t="s">
        <v>192</v>
      </c>
    </row>
    <row r="14" ht="16.5" customHeight="1">
      <c r="C14" s="5"/>
    </row>
    <row r="15" ht="16.5" customHeight="1">
      <c r="A15" t="s">
        <v>193</v>
      </c>
      <c r="B15" t="s">
        <v>173</v>
      </c>
      <c r="C15" s="5" t="s">
        <v>194</v>
      </c>
    </row>
    <row r="16" ht="16.5" customHeight="1">
      <c r="A16" t="s">
        <v>195</v>
      </c>
      <c r="B16" t="s">
        <v>173</v>
      </c>
      <c r="C16" s="5" t="s">
        <v>196</v>
      </c>
    </row>
    <row r="17" ht="16.5" customHeight="1">
      <c r="A17" t="s">
        <v>197</v>
      </c>
      <c r="B17" t="s">
        <v>173</v>
      </c>
      <c r="C17" s="5" t="s">
        <v>198</v>
      </c>
    </row>
    <row r="18" ht="16.5" customHeight="1">
      <c r="C18" s="5"/>
    </row>
    <row r="19" ht="16.5" customHeight="1">
      <c r="A19" t="s">
        <v>199</v>
      </c>
      <c r="B19" t="s">
        <v>173</v>
      </c>
      <c r="C19" s="5" t="s">
        <v>200</v>
      </c>
    </row>
    <row r="20" ht="16.5" customHeight="1">
      <c r="A20" t="s">
        <v>201</v>
      </c>
      <c r="B20" t="s">
        <v>173</v>
      </c>
      <c r="C20" s="5" t="s">
        <v>202</v>
      </c>
    </row>
    <row r="21" ht="16.5" customHeight="1">
      <c r="C21" s="5"/>
    </row>
    <row r="22" ht="16.5" customHeight="1">
      <c r="A22" t="s">
        <v>203</v>
      </c>
      <c r="B22" t="s">
        <v>173</v>
      </c>
      <c r="C22" s="5" t="s">
        <v>204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>
      <c r="A33" t="s">
        <v>205</v>
      </c>
    </row>
    <row r="34" ht="16.5" customHeight="1">
      <c r="A34" t="s">
        <v>206</v>
      </c>
      <c r="B34" s="5" t="s">
        <v>207</v>
      </c>
      <c r="C34" t="s">
        <v>208</v>
      </c>
    </row>
    <row r="35" ht="16.5" customHeight="1">
      <c r="A35" t="s">
        <v>209</v>
      </c>
      <c r="B35" s="5" t="s">
        <v>207</v>
      </c>
      <c r="C35" t="s">
        <v>210</v>
      </c>
    </row>
    <row r="36" ht="16.5" customHeight="1">
      <c r="A36" t="s">
        <v>211</v>
      </c>
      <c r="B36" s="5" t="s">
        <v>207</v>
      </c>
      <c r="C36" t="s">
        <v>212</v>
      </c>
    </row>
    <row r="37" ht="16.5" customHeight="1">
      <c r="A37" t="s">
        <v>213</v>
      </c>
      <c r="B37" s="5" t="s">
        <v>207</v>
      </c>
      <c r="C37" t="s">
        <v>214</v>
      </c>
    </row>
    <row r="38" ht="16.5" customHeight="1">
      <c r="A38" t="s">
        <v>215</v>
      </c>
      <c r="B38" s="5" t="s">
        <v>207</v>
      </c>
      <c r="C38" t="s">
        <v>216</v>
      </c>
    </row>
    <row r="39" ht="16.5" customHeight="1">
      <c r="A39" t="s">
        <v>217</v>
      </c>
      <c r="B39" s="5" t="s">
        <v>207</v>
      </c>
      <c r="C39" t="s">
        <v>218</v>
      </c>
    </row>
    <row r="40" ht="16.5" customHeight="1">
      <c r="A40" t="s">
        <v>219</v>
      </c>
      <c r="B40" s="5" t="s">
        <v>207</v>
      </c>
      <c r="C40" t="s">
        <v>220</v>
      </c>
    </row>
    <row r="41" ht="16.5" customHeight="1">
      <c r="A41" t="s">
        <v>221</v>
      </c>
      <c r="B41" s="5" t="s">
        <v>207</v>
      </c>
      <c r="C41" t="s">
        <v>222</v>
      </c>
    </row>
    <row r="42" ht="16.5" customHeight="1">
      <c r="A42" t="s">
        <v>223</v>
      </c>
      <c r="B42" s="5" t="s">
        <v>207</v>
      </c>
      <c r="C42" t="s">
        <v>224</v>
      </c>
    </row>
    <row r="43" ht="16.5" customHeight="1">
      <c r="A43" t="s">
        <v>225</v>
      </c>
      <c r="B43" s="5" t="s">
        <v>207</v>
      </c>
      <c r="C43" t="s">
        <v>226</v>
      </c>
    </row>
    <row r="44" ht="16.5" customHeight="1">
      <c r="A44" t="s">
        <v>227</v>
      </c>
      <c r="B44" s="5" t="s">
        <v>207</v>
      </c>
      <c r="C44" t="s">
        <v>228</v>
      </c>
    </row>
    <row r="45" ht="16.5" customHeight="1">
      <c r="A45" t="s">
        <v>229</v>
      </c>
      <c r="B45" s="5" t="s">
        <v>207</v>
      </c>
      <c r="C45" t="s">
        <v>230</v>
      </c>
    </row>
    <row r="46" ht="16.5" customHeight="1">
      <c r="A46" t="s">
        <v>231</v>
      </c>
      <c r="B46" s="5" t="s">
        <v>207</v>
      </c>
      <c r="C46" t="s">
        <v>232</v>
      </c>
    </row>
    <row r="47" ht="16.5" customHeight="1">
      <c r="A47" t="s">
        <v>233</v>
      </c>
      <c r="B47" s="5" t="s">
        <v>207</v>
      </c>
      <c r="C47" t="s">
        <v>234</v>
      </c>
    </row>
    <row r="48" ht="16.5" customHeight="1">
      <c r="A48" t="s">
        <v>235</v>
      </c>
      <c r="B48" s="5" t="s">
        <v>207</v>
      </c>
      <c r="C48" t="s">
        <v>236</v>
      </c>
    </row>
    <row r="49" ht="16.5" customHeight="1"/>
    <row r="50" ht="16.5" customHeight="1">
      <c r="A50" t="s">
        <v>237</v>
      </c>
    </row>
    <row r="51" ht="16.5" customHeight="1">
      <c r="A51" t="s">
        <v>238</v>
      </c>
      <c r="B51" s="5" t="s">
        <v>239</v>
      </c>
      <c r="C51" t="s">
        <v>240</v>
      </c>
    </row>
    <row r="52" ht="16.5" customHeight="1">
      <c r="A52" t="s">
        <v>241</v>
      </c>
      <c r="B52" s="5" t="s">
        <v>239</v>
      </c>
      <c r="C52" t="s">
        <v>242</v>
      </c>
    </row>
    <row r="53" ht="16.5" customHeight="1">
      <c r="A53" t="s">
        <v>243</v>
      </c>
      <c r="B53" s="5" t="s">
        <v>239</v>
      </c>
      <c r="C53" t="s">
        <v>244</v>
      </c>
    </row>
    <row r="54" ht="16.5" customHeight="1">
      <c r="A54" t="s">
        <v>245</v>
      </c>
      <c r="B54" s="5" t="s">
        <v>239</v>
      </c>
      <c r="C54" t="s">
        <v>246</v>
      </c>
    </row>
    <row r="55" ht="16.5" customHeight="1">
      <c r="A55" t="s">
        <v>247</v>
      </c>
      <c r="B55" s="5" t="s">
        <v>239</v>
      </c>
      <c r="C55" t="s">
        <v>248</v>
      </c>
    </row>
    <row r="56" ht="16.5" customHeight="1">
      <c r="A56" t="s">
        <v>249</v>
      </c>
      <c r="B56" s="5" t="s">
        <v>239</v>
      </c>
      <c r="C56" t="s">
        <v>250</v>
      </c>
    </row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7.33"/>
    <col customWidth="1" min="3" max="3" width="4.44"/>
    <col customWidth="1" min="4" max="4" width="12.0"/>
    <col customWidth="1" min="5" max="5" width="74.44"/>
    <col customWidth="1" min="6" max="26" width="6.78"/>
  </cols>
  <sheetData>
    <row r="1" ht="16.5" customHeight="1">
      <c r="A1" s="2" t="s">
        <v>51</v>
      </c>
    </row>
    <row r="2" ht="16.5" customHeight="1">
      <c r="A2" s="1"/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6.5" customHeight="1">
      <c r="A4" s="4" t="s">
        <v>251</v>
      </c>
      <c r="B4" s="5" t="s">
        <v>252</v>
      </c>
      <c r="D4" s="17" t="s">
        <v>253</v>
      </c>
      <c r="E4" s="1" t="s">
        <v>254</v>
      </c>
    </row>
    <row r="5" ht="16.5" customHeight="1">
      <c r="A5" s="4" t="s">
        <v>255</v>
      </c>
      <c r="B5" s="5" t="s">
        <v>252</v>
      </c>
      <c r="D5" s="17" t="s">
        <v>256</v>
      </c>
      <c r="E5" s="1" t="s">
        <v>257</v>
      </c>
    </row>
    <row r="6" ht="16.5" customHeight="1">
      <c r="A6" s="4" t="s">
        <v>258</v>
      </c>
      <c r="B6" s="5" t="s">
        <v>252</v>
      </c>
      <c r="D6" s="17" t="s">
        <v>259</v>
      </c>
      <c r="E6" s="1" t="s">
        <v>260</v>
      </c>
    </row>
    <row r="7" ht="16.5" customHeight="1">
      <c r="A7" s="4" t="s">
        <v>261</v>
      </c>
      <c r="B7" s="5" t="s">
        <v>252</v>
      </c>
      <c r="D7" s="17" t="s">
        <v>262</v>
      </c>
      <c r="E7" s="1" t="s">
        <v>263</v>
      </c>
    </row>
    <row r="8" ht="16.5" customHeight="1">
      <c r="A8" s="4" t="s">
        <v>264</v>
      </c>
      <c r="B8" s="5" t="s">
        <v>252</v>
      </c>
      <c r="D8" s="17" t="s">
        <v>265</v>
      </c>
      <c r="E8" s="1" t="s">
        <v>266</v>
      </c>
    </row>
    <row r="9" ht="16.5" customHeight="1">
      <c r="A9" s="4" t="s">
        <v>267</v>
      </c>
      <c r="B9" s="5" t="s">
        <v>252</v>
      </c>
      <c r="D9" s="17" t="s">
        <v>268</v>
      </c>
      <c r="E9" s="1" t="s">
        <v>269</v>
      </c>
    </row>
    <row r="10" ht="16.5" customHeight="1">
      <c r="A10" t="s">
        <v>270</v>
      </c>
      <c r="B10" s="5" t="s">
        <v>252</v>
      </c>
      <c r="D10" s="17" t="s">
        <v>271</v>
      </c>
      <c r="E10" s="1" t="s">
        <v>272</v>
      </c>
    </row>
    <row r="11" ht="16.5" customHeight="1">
      <c r="A11" t="s">
        <v>273</v>
      </c>
      <c r="B11" s="5" t="s">
        <v>252</v>
      </c>
      <c r="D11" s="17" t="s">
        <v>274</v>
      </c>
      <c r="E11" s="1" t="s">
        <v>275</v>
      </c>
    </row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>
      <c r="A34" s="1" t="s">
        <v>276</v>
      </c>
    </row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E1"/>
    <mergeCell ref="A2:E2"/>
    <mergeCell ref="A34:J34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3" width="6.78"/>
    <col customWidth="1" min="4" max="4" width="12.0"/>
    <col customWidth="1" min="5" max="5" width="22.67"/>
    <col customWidth="1" min="6" max="26" width="6.78"/>
  </cols>
  <sheetData>
    <row r="1" ht="16.5" customHeight="1">
      <c r="A1" s="2" t="s">
        <v>51</v>
      </c>
    </row>
    <row r="2" ht="16.5" customHeight="1">
      <c r="A2" s="1"/>
    </row>
    <row r="3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6.5" customHeight="1">
      <c r="A4" t="s">
        <v>277</v>
      </c>
      <c r="B4" s="18" t="s">
        <v>252</v>
      </c>
      <c r="D4" t="s">
        <v>278</v>
      </c>
      <c r="E4" t="s">
        <v>279</v>
      </c>
    </row>
    <row r="5" ht="16.5" customHeight="1">
      <c r="D5" t="s">
        <v>280</v>
      </c>
      <c r="E5" t="s">
        <v>281</v>
      </c>
    </row>
    <row r="6" ht="16.5" customHeight="1">
      <c r="D6" t="s">
        <v>282</v>
      </c>
      <c r="E6" t="s">
        <v>283</v>
      </c>
    </row>
    <row r="7" ht="16.5" customHeight="1">
      <c r="D7" t="s">
        <v>284</v>
      </c>
      <c r="E7" t="s">
        <v>285</v>
      </c>
    </row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>
      <c r="K31" s="1" t="s">
        <v>286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E1"/>
    <mergeCell ref="A2:E2"/>
    <mergeCell ref="K31:T31"/>
  </mergeCells>
  <printOptions/>
  <pageMargins bottom="0.75" footer="0.0" header="0.0" left="0.7" right="0.7" top="0.75"/>
  <pageSetup paperSize="9" orientation="portrait"/>
  <drawing r:id="rId1"/>
</worksheet>
</file>