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ersonal\7\9\3\9\D&amp;D - Wayfarers\Notes\"/>
    </mc:Choice>
  </mc:AlternateContent>
  <xr:revisionPtr revIDLastSave="0" documentId="13_ncr:1_{FDF453E7-FC20-436D-8813-2754DDFCA629}" xr6:coauthVersionLast="47" xr6:coauthVersionMax="47" xr10:uidLastSave="{00000000-0000-0000-0000-000000000000}"/>
  <bookViews>
    <workbookView xWindow="4428" yWindow="1428" windowWidth="23532" windowHeight="20664" activeTab="1" xr2:uid="{00000000-000D-0000-FFFF-FFFF00000000}"/>
  </bookViews>
  <sheets>
    <sheet name="General" sheetId="5" r:id="rId1"/>
    <sheet name="Upgrades" sheetId="4" r:id="rId2"/>
    <sheet name="Stats1" sheetId="1" r:id="rId3"/>
    <sheet name="Exp" sheetId="8" r:id="rId4"/>
    <sheet name="Inv" sheetId="3" r:id="rId5"/>
  </sheets>
  <definedNames>
    <definedName name="Stats">Stats1!$A$2:$AB$32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" i="5" l="1"/>
  <c r="C3" i="1"/>
  <c r="C4" i="1"/>
  <c r="Q4" i="1" s="1"/>
  <c r="C5" i="1"/>
  <c r="C6" i="1"/>
  <c r="Q6" i="1" s="1"/>
  <c r="C7" i="1"/>
  <c r="C8" i="1"/>
  <c r="C9" i="1"/>
  <c r="Q9" i="1" s="1"/>
  <c r="C10" i="1"/>
  <c r="C11" i="1"/>
  <c r="C12" i="1"/>
  <c r="AB12" i="1" s="1"/>
  <c r="C13" i="1"/>
  <c r="C14" i="1"/>
  <c r="C15" i="1"/>
  <c r="C16" i="1"/>
  <c r="AB16" i="1" s="1"/>
  <c r="C17" i="1"/>
  <c r="C18" i="1"/>
  <c r="C19" i="1"/>
  <c r="C20" i="1"/>
  <c r="AB20" i="1" s="1"/>
  <c r="C21" i="1"/>
  <c r="C22" i="1"/>
  <c r="C23" i="1"/>
  <c r="C24" i="1"/>
  <c r="C25" i="1"/>
  <c r="C26" i="1"/>
  <c r="C27" i="1"/>
  <c r="C28" i="1"/>
  <c r="C29" i="1"/>
  <c r="S29" i="1" s="1"/>
  <c r="C30" i="1"/>
  <c r="C31" i="1"/>
  <c r="C32" i="1"/>
  <c r="AA32" i="1" s="1"/>
  <c r="C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N3" i="1"/>
  <c r="AA3" i="1" s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AB25" i="1" s="1"/>
  <c r="N26" i="1"/>
  <c r="N27" i="1"/>
  <c r="N28" i="1"/>
  <c r="N29" i="1"/>
  <c r="N30" i="1"/>
  <c r="N31" i="1"/>
  <c r="N3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2" i="1"/>
  <c r="N2" i="1"/>
  <c r="L2" i="1"/>
  <c r="J2" i="1"/>
  <c r="H2" i="1"/>
  <c r="T2" i="1" s="1"/>
  <c r="F2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R24" i="1" s="1"/>
  <c r="H25" i="1"/>
  <c r="H26" i="1"/>
  <c r="H27" i="1"/>
  <c r="H28" i="1"/>
  <c r="H29" i="1"/>
  <c r="H30" i="1"/>
  <c r="H31" i="1"/>
  <c r="H32" i="1"/>
  <c r="H3" i="1"/>
  <c r="F3" i="1"/>
  <c r="F4" i="1"/>
  <c r="F5" i="1"/>
  <c r="Q5" i="1" s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Q25" i="1" s="1"/>
  <c r="F26" i="1"/>
  <c r="F27" i="1"/>
  <c r="F28" i="1"/>
  <c r="F29" i="1"/>
  <c r="F30" i="1"/>
  <c r="F31" i="1"/>
  <c r="F3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2" i="1"/>
  <c r="AB24" i="1"/>
  <c r="AB26" i="1"/>
  <c r="AA28" i="1"/>
  <c r="Q29" i="1"/>
  <c r="AB30" i="1"/>
  <c r="Q8" i="1"/>
  <c r="AB8" i="1"/>
  <c r="AA10" i="1"/>
  <c r="Q11" i="1"/>
  <c r="AA18" i="1"/>
  <c r="S3" i="1"/>
  <c r="AB2" i="1" l="1"/>
  <c r="AA31" i="1"/>
  <c r="AB4" i="1"/>
  <c r="AA27" i="1"/>
  <c r="S25" i="1"/>
  <c r="AB29" i="1"/>
  <c r="N6" i="5"/>
  <c r="T14" i="5" s="1"/>
  <c r="R2" i="1"/>
  <c r="S2" i="1"/>
  <c r="Q2" i="1"/>
  <c r="AA2" i="1"/>
  <c r="Q27" i="1"/>
  <c r="AA23" i="1"/>
  <c r="AB7" i="1"/>
  <c r="Q3" i="1"/>
  <c r="Q7" i="1"/>
  <c r="Q24" i="1"/>
  <c r="Q21" i="1"/>
  <c r="Q19" i="1"/>
  <c r="Q17" i="1"/>
  <c r="Q15" i="1"/>
  <c r="Q13" i="1"/>
  <c r="AB32" i="1"/>
  <c r="Q31" i="1"/>
  <c r="Q10" i="1"/>
  <c r="Q28" i="1"/>
  <c r="Q26" i="1"/>
  <c r="Q23" i="1"/>
  <c r="Q22" i="1"/>
  <c r="Q20" i="1"/>
  <c r="Q18" i="1"/>
  <c r="Q16" i="1"/>
  <c r="Q14" i="1"/>
  <c r="Q12" i="1"/>
  <c r="Q32" i="1"/>
  <c r="Q30" i="1"/>
  <c r="AB31" i="1"/>
  <c r="S24" i="1"/>
  <c r="AA29" i="1"/>
  <c r="T29" i="1"/>
  <c r="AA25" i="1"/>
  <c r="T24" i="1"/>
  <c r="AA24" i="1"/>
  <c r="AB23" i="1"/>
  <c r="AB28" i="1"/>
  <c r="AB27" i="1"/>
  <c r="R27" i="1"/>
  <c r="T27" i="1"/>
  <c r="S27" i="1"/>
  <c r="T32" i="1"/>
  <c r="R32" i="1"/>
  <c r="S32" i="1"/>
  <c r="R26" i="1"/>
  <c r="T26" i="1"/>
  <c r="S26" i="1"/>
  <c r="S31" i="1"/>
  <c r="T31" i="1"/>
  <c r="R31" i="1"/>
  <c r="R30" i="1"/>
  <c r="S30" i="1"/>
  <c r="T30" i="1"/>
  <c r="T28" i="1"/>
  <c r="S28" i="1"/>
  <c r="R28" i="1"/>
  <c r="R23" i="1"/>
  <c r="T23" i="1"/>
  <c r="S23" i="1"/>
  <c r="T25" i="1"/>
  <c r="AA30" i="1"/>
  <c r="R29" i="1"/>
  <c r="AA26" i="1"/>
  <c r="R25" i="1"/>
  <c r="AB15" i="1"/>
  <c r="AA15" i="1"/>
  <c r="AB13" i="1"/>
  <c r="AA13" i="1"/>
  <c r="AB21" i="1"/>
  <c r="AA21" i="1"/>
  <c r="AA11" i="1"/>
  <c r="AB11" i="1"/>
  <c r="AA19" i="1"/>
  <c r="AB19" i="1"/>
  <c r="AB9" i="1"/>
  <c r="AA9" i="1"/>
  <c r="AB14" i="1"/>
  <c r="AA14" i="1"/>
  <c r="AA22" i="1"/>
  <c r="AB22" i="1"/>
  <c r="AA17" i="1"/>
  <c r="AB17" i="1"/>
  <c r="AA6" i="1"/>
  <c r="AB6" i="1"/>
  <c r="AA5" i="1"/>
  <c r="AB5" i="1"/>
  <c r="AB18" i="1"/>
  <c r="AA7" i="1"/>
  <c r="AB10" i="1"/>
  <c r="AB3" i="1"/>
  <c r="R3" i="1"/>
  <c r="T3" i="1"/>
  <c r="T9" i="1"/>
  <c r="S9" i="1"/>
  <c r="R9" i="1"/>
  <c r="T15" i="1"/>
  <c r="S15" i="1"/>
  <c r="R15" i="1"/>
  <c r="T7" i="1"/>
  <c r="S7" i="1"/>
  <c r="R7" i="1"/>
  <c r="T22" i="1"/>
  <c r="S22" i="1"/>
  <c r="R22" i="1"/>
  <c r="T14" i="1"/>
  <c r="S14" i="1"/>
  <c r="R14" i="1"/>
  <c r="T6" i="1"/>
  <c r="S6" i="1"/>
  <c r="R6" i="1"/>
  <c r="T21" i="1"/>
  <c r="S21" i="1"/>
  <c r="R21" i="1"/>
  <c r="T13" i="1"/>
  <c r="S13" i="1"/>
  <c r="R13" i="1"/>
  <c r="T5" i="1"/>
  <c r="S5" i="1"/>
  <c r="R5" i="1"/>
  <c r="T17" i="1"/>
  <c r="S17" i="1"/>
  <c r="R17" i="1"/>
  <c r="T16" i="1"/>
  <c r="S16" i="1"/>
  <c r="R16" i="1"/>
  <c r="T8" i="1"/>
  <c r="S8" i="1"/>
  <c r="R8" i="1"/>
  <c r="T20" i="1"/>
  <c r="S20" i="1"/>
  <c r="R20" i="1"/>
  <c r="T12" i="1"/>
  <c r="S12" i="1"/>
  <c r="R12" i="1"/>
  <c r="T4" i="1"/>
  <c r="S4" i="1"/>
  <c r="R4" i="1"/>
  <c r="T19" i="1"/>
  <c r="S19" i="1"/>
  <c r="R19" i="1"/>
  <c r="T11" i="1"/>
  <c r="S11" i="1"/>
  <c r="R11" i="1"/>
  <c r="T18" i="1"/>
  <c r="S18" i="1"/>
  <c r="R18" i="1"/>
  <c r="T10" i="1"/>
  <c r="S10" i="1"/>
  <c r="R10" i="1"/>
  <c r="AA16" i="1"/>
  <c r="AA12" i="1"/>
  <c r="AA4" i="1"/>
  <c r="AA20" i="1"/>
  <c r="AA8" i="1"/>
  <c r="L2" i="5" l="1"/>
  <c r="L5" i="5" s="1"/>
  <c r="T17" i="5"/>
  <c r="R2" i="5"/>
  <c r="N12" i="5"/>
  <c r="J21" i="5"/>
  <c r="L16" i="5"/>
  <c r="L18" i="5" s="1"/>
  <c r="T16" i="5"/>
  <c r="L21" i="5"/>
  <c r="L26" i="5" s="1"/>
  <c r="T11" i="5"/>
  <c r="T21" i="5"/>
  <c r="P22" i="5"/>
  <c r="P27" i="5" s="1"/>
  <c r="T12" i="5"/>
  <c r="T10" i="5"/>
  <c r="T18" i="5"/>
  <c r="P12" i="5"/>
  <c r="P19" i="5" s="1"/>
  <c r="J8" i="5"/>
  <c r="T25" i="5"/>
  <c r="T9" i="5"/>
  <c r="T19" i="5"/>
  <c r="T13" i="5"/>
  <c r="T20" i="5"/>
  <c r="L8" i="5"/>
  <c r="L11" i="5" s="1"/>
  <c r="J16" i="5"/>
  <c r="T24" i="5"/>
  <c r="J2" i="5"/>
  <c r="N22" i="5"/>
  <c r="R6" i="5"/>
  <c r="L23" i="5"/>
  <c r="L12" i="5"/>
  <c r="L28" i="5"/>
  <c r="L24" i="5" l="1"/>
  <c r="L25" i="5"/>
  <c r="P16" i="5"/>
  <c r="P18" i="5"/>
  <c r="P15" i="5"/>
  <c r="P17" i="5"/>
  <c r="P26" i="5"/>
  <c r="P24" i="5"/>
  <c r="L27" i="5"/>
  <c r="P14" i="5"/>
  <c r="P28" i="5"/>
  <c r="P25" i="5"/>
  <c r="L4" i="5"/>
  <c r="L13" i="5"/>
  <c r="L10" i="5"/>
  <c r="P9" i="5"/>
</calcChain>
</file>

<file path=xl/sharedStrings.xml><?xml version="1.0" encoding="utf-8"?>
<sst xmlns="http://schemas.openxmlformats.org/spreadsheetml/2006/main" count="753" uniqueCount="451">
  <si>
    <t>Level</t>
  </si>
  <si>
    <t>Proficiency Bonus</t>
  </si>
  <si>
    <t>Strength</t>
  </si>
  <si>
    <t>Dexterity</t>
  </si>
  <si>
    <t>Experience</t>
  </si>
  <si>
    <t>Hit Points</t>
  </si>
  <si>
    <t>Constitution</t>
  </si>
  <si>
    <t>Intelligence</t>
  </si>
  <si>
    <t>Wisdom</t>
  </si>
  <si>
    <t>Charisma</t>
  </si>
  <si>
    <t>Melee Attack</t>
  </si>
  <si>
    <t>Melee Attack (finesse)</t>
  </si>
  <si>
    <t>Ranged Attack</t>
  </si>
  <si>
    <t>Armour Class</t>
  </si>
  <si>
    <t>Spells Known</t>
  </si>
  <si>
    <t>L1 Spell Slots</t>
  </si>
  <si>
    <t>L2 Spell Slots</t>
  </si>
  <si>
    <t>L3 Spell Slots</t>
  </si>
  <si>
    <t>L4 Spell Slots</t>
  </si>
  <si>
    <t>L5 Spell Slots</t>
  </si>
  <si>
    <t>Spell Save DC</t>
  </si>
  <si>
    <t>Spell Attack Mod</t>
  </si>
  <si>
    <t>Dex Modifier</t>
  </si>
  <si>
    <t>Str Modifier</t>
  </si>
  <si>
    <t>Con Modifier</t>
  </si>
  <si>
    <t>Int Modifier</t>
  </si>
  <si>
    <t>Wis Modifier</t>
  </si>
  <si>
    <t>Cha Modifier</t>
  </si>
  <si>
    <t>Category</t>
  </si>
  <si>
    <t>Item</t>
  </si>
  <si>
    <t>Value Ea.</t>
  </si>
  <si>
    <t>Count</t>
  </si>
  <si>
    <t>Favored Enemy</t>
  </si>
  <si>
    <t>Natural Explorer</t>
  </si>
  <si>
    <t>Fighting Style</t>
  </si>
  <si>
    <t>Upgrade</t>
  </si>
  <si>
    <t>Ability Score Improvement</t>
  </si>
  <si>
    <t>Name</t>
  </si>
  <si>
    <t>Race</t>
  </si>
  <si>
    <t>Skin</t>
  </si>
  <si>
    <t>Eyes</t>
  </si>
  <si>
    <t>Hair</t>
  </si>
  <si>
    <t>Height</t>
  </si>
  <si>
    <t>Weight</t>
  </si>
  <si>
    <t>Ideal</t>
  </si>
  <si>
    <t>Bond</t>
  </si>
  <si>
    <t>Flaw</t>
  </si>
  <si>
    <t>Size</t>
  </si>
  <si>
    <t>Walk Speed</t>
  </si>
  <si>
    <t>Class</t>
  </si>
  <si>
    <t>Background</t>
  </si>
  <si>
    <t>Thesa Leafwalker</t>
  </si>
  <si>
    <t>Olive</t>
  </si>
  <si>
    <t>Black</t>
  </si>
  <si>
    <t>Soldier (Scout)</t>
  </si>
  <si>
    <t>Wood Elf (Dex+2, Wis+1)</t>
  </si>
  <si>
    <t>Ranger (Dex+2, Wis+2)</t>
  </si>
  <si>
    <t>I am suspicious of strangers and expect the worst of them.</t>
  </si>
  <si>
    <t>Someone died because of a mistake I made.  That will never happen again.</t>
  </si>
  <si>
    <t>Independence - I must prove that I can handle myself without the coddling of my family.</t>
  </si>
  <si>
    <t>Languages</t>
  </si>
  <si>
    <t>Alignment</t>
  </si>
  <si>
    <t>neutral good</t>
  </si>
  <si>
    <t>shortsword, longsword, shortbow, longbow, perception</t>
  </si>
  <si>
    <t>athletics, intimidation, gaming set, land vehicles</t>
  </si>
  <si>
    <t>Racial Bonuses</t>
  </si>
  <si>
    <t>arrow</t>
  </si>
  <si>
    <t>rapier</t>
  </si>
  <si>
    <t>dagger</t>
  </si>
  <si>
    <t>shortbow</t>
  </si>
  <si>
    <t>lockpick</t>
  </si>
  <si>
    <t>undead</t>
  </si>
  <si>
    <t>forest</t>
  </si>
  <si>
    <t>archery</t>
  </si>
  <si>
    <t>monstrosities</t>
  </si>
  <si>
    <t>arctic</t>
  </si>
  <si>
    <t>int+2</t>
  </si>
  <si>
    <t>str+2</t>
  </si>
  <si>
    <t>str+1, int+1</t>
  </si>
  <si>
    <t>int+1, wis+1</t>
  </si>
  <si>
    <t>int+1, cha+1</t>
  </si>
  <si>
    <t>spyglass</t>
  </si>
  <si>
    <t>Type</t>
  </si>
  <si>
    <t>Enchantment</t>
  </si>
  <si>
    <t>Notes</t>
  </si>
  <si>
    <t>uncharged</t>
  </si>
  <si>
    <t>petty</t>
  </si>
  <si>
    <t>coated in dwemer oil</t>
  </si>
  <si>
    <t>soul gem</t>
  </si>
  <si>
    <t>water</t>
  </si>
  <si>
    <t>ensnaring</t>
  </si>
  <si>
    <t>moss</t>
  </si>
  <si>
    <t>lightning bolt</t>
  </si>
  <si>
    <t>hill giant strength</t>
  </si>
  <si>
    <t>potion</t>
  </si>
  <si>
    <t>dappled grey</t>
  </si>
  <si>
    <t>horse</t>
  </si>
  <si>
    <t>boar, salted</t>
  </si>
  <si>
    <t>meat</t>
  </si>
  <si>
    <t>elven</t>
  </si>
  <si>
    <t>longbow</t>
  </si>
  <si>
    <t>silver</t>
  </si>
  <si>
    <t>Grey Fox</t>
  </si>
  <si>
    <t>red</t>
  </si>
  <si>
    <t>grey</t>
  </si>
  <si>
    <t>charcoal</t>
  </si>
  <si>
    <t>paint</t>
  </si>
  <si>
    <t>lesser</t>
  </si>
  <si>
    <t>charged</t>
  </si>
  <si>
    <t>flute/oboe</t>
  </si>
  <si>
    <t>compass</t>
  </si>
  <si>
    <t>yes</t>
  </si>
  <si>
    <t>50x</t>
  </si>
  <si>
    <t>invisibility</t>
  </si>
  <si>
    <t>water-breathing</t>
  </si>
  <si>
    <t>1:00:00/sip</t>
  </si>
  <si>
    <t>oracular flight</t>
  </si>
  <si>
    <t>20:00/ea</t>
  </si>
  <si>
    <t>horsepower</t>
  </si>
  <si>
    <t>infinite holding</t>
  </si>
  <si>
    <t>pouch</t>
  </si>
  <si>
    <t>coin purse</t>
  </si>
  <si>
    <t>instrument</t>
  </si>
  <si>
    <t>bowstring</t>
  </si>
  <si>
    <t>seafaring knowledge</t>
  </si>
  <si>
    <t>pirate's</t>
  </si>
  <si>
    <t>hat</t>
  </si>
  <si>
    <t>clothing</t>
  </si>
  <si>
    <t>wis+2</t>
  </si>
  <si>
    <t>map</t>
  </si>
  <si>
    <t>heal 2 hp, remove status ailments</t>
  </si>
  <si>
    <t>1 use</t>
  </si>
  <si>
    <t>seaweed</t>
  </si>
  <si>
    <t>patch</t>
  </si>
  <si>
    <t>haunted</t>
  </si>
  <si>
    <t>doll</t>
  </si>
  <si>
    <t>platinum</t>
  </si>
  <si>
    <t>coin</t>
  </si>
  <si>
    <t>gold</t>
  </si>
  <si>
    <t>horker</t>
  </si>
  <si>
    <t>blubber</t>
  </si>
  <si>
    <t>reroll</t>
  </si>
  <si>
    <t>1/day</t>
  </si>
  <si>
    <t>perch</t>
  </si>
  <si>
    <t>wamth</t>
  </si>
  <si>
    <t>owlbear</t>
  </si>
  <si>
    <t>plush</t>
  </si>
  <si>
    <t>cold resist +1</t>
  </si>
  <si>
    <t>baby horker</t>
  </si>
  <si>
    <t>cape</t>
  </si>
  <si>
    <t>leaf-motif rose gold</t>
  </si>
  <si>
    <t>circlet</t>
  </si>
  <si>
    <t>mask</t>
  </si>
  <si>
    <t>wis+10, advantage, id/dispell magic, max spell effect</t>
  </si>
  <si>
    <t>ammo</t>
  </si>
  <si>
    <t>weapon</t>
  </si>
  <si>
    <t>mineral</t>
  </si>
  <si>
    <t>fauna</t>
  </si>
  <si>
    <t>literature</t>
  </si>
  <si>
    <t>tool</t>
  </si>
  <si>
    <t>armour</t>
  </si>
  <si>
    <t>container</t>
  </si>
  <si>
    <t>currency</t>
  </si>
  <si>
    <t>medicine</t>
  </si>
  <si>
    <t>gold hilt, flawless ruby, 2 garnet</t>
  </si>
  <si>
    <t>vehicle</t>
  </si>
  <si>
    <t>food</t>
  </si>
  <si>
    <t>misc</t>
  </si>
  <si>
    <t>Soul Stone</t>
  </si>
  <si>
    <t>token</t>
  </si>
  <si>
    <t>wood</t>
  </si>
  <si>
    <t>crab depicted on face</t>
  </si>
  <si>
    <t>poison flame</t>
  </si>
  <si>
    <t>A Killer's Aim - 100% ranged hit rate in line-of-sight, all shots intend to kill</t>
  </si>
  <si>
    <t>Wildfire</t>
  </si>
  <si>
    <t>*see card</t>
  </si>
  <si>
    <t>black hole</t>
  </si>
  <si>
    <t>Farspeech</t>
  </si>
  <si>
    <t>range 5 miles</t>
  </si>
  <si>
    <t>next check +1 to +5</t>
  </si>
  <si>
    <t>Autumn Cloak</t>
  </si>
  <si>
    <t>Lucky Egg</t>
  </si>
  <si>
    <t>2xday</t>
  </si>
  <si>
    <t>grapple</t>
  </si>
  <si>
    <t>Zephyr</t>
  </si>
  <si>
    <t>longsword</t>
  </si>
  <si>
    <t>Slyviana</t>
  </si>
  <si>
    <t>Kudzu</t>
  </si>
  <si>
    <t>Forgotten Ring</t>
  </si>
  <si>
    <t>Trenox, Harbinger of Fate</t>
  </si>
  <si>
    <t>Dragon's Truth, the</t>
  </si>
  <si>
    <t>Shield of the Roc</t>
  </si>
  <si>
    <t>???</t>
  </si>
  <si>
    <t>iron</t>
  </si>
  <si>
    <t>AC 11+Dex mod</t>
  </si>
  <si>
    <t>finesse, 1d8 piercing</t>
  </si>
  <si>
    <t>ranged (150/600) 2-handed 1d8+2</t>
  </si>
  <si>
    <t>jewelled longknife</t>
  </si>
  <si>
    <t>advantage to stealth in snow</t>
  </si>
  <si>
    <t>Dragon's Spirit, the</t>
  </si>
  <si>
    <t>Thorn</t>
  </si>
  <si>
    <t>patchwork Khajiit</t>
  </si>
  <si>
    <t>glass bottle</t>
  </si>
  <si>
    <t>20 uses</t>
  </si>
  <si>
    <t>bowl of olivine grapes</t>
  </si>
  <si>
    <t>goat meat</t>
  </si>
  <si>
    <t>rewind time 1 round</t>
  </si>
  <si>
    <t>2 week recharge, greater soul gem</t>
  </si>
  <si>
    <t>Close Quarters</t>
  </si>
  <si>
    <t>Whisper of the Noose</t>
  </si>
  <si>
    <t>repulsion</t>
  </si>
  <si>
    <t>rusted ruin</t>
  </si>
  <si>
    <t>injection</t>
  </si>
  <si>
    <t>ring</t>
  </si>
  <si>
    <t>Band of the Full Beast</t>
  </si>
  <si>
    <t>deed</t>
  </si>
  <si>
    <t>tinderbox</t>
  </si>
  <si>
    <t>scroll</t>
  </si>
  <si>
    <t>darkness</t>
  </si>
  <si>
    <t>bear trap</t>
  </si>
  <si>
    <t>Property</t>
  </si>
  <si>
    <t>Saving Throw</t>
  </si>
  <si>
    <t>Athletics</t>
  </si>
  <si>
    <t>Acrobatics</t>
  </si>
  <si>
    <t>Sleight of Hand</t>
  </si>
  <si>
    <t>Arcana</t>
  </si>
  <si>
    <t>History</t>
  </si>
  <si>
    <t>Investigation</t>
  </si>
  <si>
    <t>Nature</t>
  </si>
  <si>
    <t>Religion</t>
  </si>
  <si>
    <t>Animal Handling</t>
  </si>
  <si>
    <t>Insight</t>
  </si>
  <si>
    <t>Medicine</t>
  </si>
  <si>
    <t>Perception</t>
  </si>
  <si>
    <t>Survival</t>
  </si>
  <si>
    <t>Deception</t>
  </si>
  <si>
    <t>Intimidation</t>
  </si>
  <si>
    <t>Performance</t>
  </si>
  <si>
    <t>Persuasion</t>
  </si>
  <si>
    <t>Lockpicking</t>
  </si>
  <si>
    <t>Party Affiliation</t>
  </si>
  <si>
    <t>Spell 1 (L1)</t>
  </si>
  <si>
    <t>Spell 2 (L1)</t>
  </si>
  <si>
    <t>Spell 3 (L1)</t>
  </si>
  <si>
    <t>Spell 4 (L2)</t>
  </si>
  <si>
    <t>Spell 5 (L2)</t>
  </si>
  <si>
    <t>Spell 6 (L3)</t>
  </si>
  <si>
    <t>Spell 7 (L3)</t>
  </si>
  <si>
    <t>Spell 8 (L4)</t>
  </si>
  <si>
    <t>Spell 9 (L4)</t>
  </si>
  <si>
    <t>Spell 10 (L5)</t>
  </si>
  <si>
    <t>Spell 11 (L5)</t>
  </si>
  <si>
    <t>speak with animals</t>
  </si>
  <si>
    <t>ensnaring strike</t>
  </si>
  <si>
    <t>detect poison &amp; disease</t>
  </si>
  <si>
    <t>beast sense</t>
  </si>
  <si>
    <t>pass without trace</t>
  </si>
  <si>
    <t>flame arrows</t>
  </si>
  <si>
    <t>freedom of movement</t>
  </si>
  <si>
    <t>locate creature</t>
  </si>
  <si>
    <t>commune with nature</t>
  </si>
  <si>
    <t>tree stride</t>
  </si>
  <si>
    <t>oakleaf</t>
  </si>
  <si>
    <t>sneak attack</t>
  </si>
  <si>
    <t>coordination</t>
  </si>
  <si>
    <t>disengagement expertise</t>
  </si>
  <si>
    <t>shadowmeld</t>
  </si>
  <si>
    <t>primeval awareness</t>
  </si>
  <si>
    <t>Class feature</t>
  </si>
  <si>
    <t>Class Archetype feature</t>
  </si>
  <si>
    <t>Class Archetype</t>
  </si>
  <si>
    <t>extra attack</t>
  </si>
  <si>
    <t>land's stride</t>
  </si>
  <si>
    <t>hide in plain sight</t>
  </si>
  <si>
    <t>vanish</t>
  </si>
  <si>
    <t>feral senses</t>
  </si>
  <si>
    <t>foe slayer</t>
  </si>
  <si>
    <t>underdark</t>
  </si>
  <si>
    <t>abberation</t>
  </si>
  <si>
    <t>Melee</t>
  </si>
  <si>
    <t>Finesse</t>
  </si>
  <si>
    <t>Ranged</t>
  </si>
  <si>
    <t>Known</t>
  </si>
  <si>
    <t>L1 Slots</t>
  </si>
  <si>
    <t>L2 Slots</t>
  </si>
  <si>
    <t>L3 Slots</t>
  </si>
  <si>
    <t>L4 Slots</t>
  </si>
  <si>
    <t>L5 Slots</t>
  </si>
  <si>
    <t>Spell</t>
  </si>
  <si>
    <t>STRENGTH</t>
  </si>
  <si>
    <t>DEXTERITY</t>
  </si>
  <si>
    <t>CONSTITUTION</t>
  </si>
  <si>
    <t>INTELLIGENCE</t>
  </si>
  <si>
    <t>CHARISMA</t>
  </si>
  <si>
    <t>WISDOM</t>
  </si>
  <si>
    <t>message-carrying</t>
  </si>
  <si>
    <t>Sex</t>
  </si>
  <si>
    <t>Female</t>
  </si>
  <si>
    <t>Medium</t>
  </si>
  <si>
    <t>Physical Traits</t>
  </si>
  <si>
    <t>Age (years)</t>
  </si>
  <si>
    <t>Proficiencies</t>
  </si>
  <si>
    <t>Racial</t>
  </si>
  <si>
    <t>Personality Traits</t>
  </si>
  <si>
    <t>Acquired Traits</t>
  </si>
  <si>
    <t>• I am horribly, horribly awkward in social situations.</t>
  </si>
  <si>
    <t>• I'm haunted by memories of undeath.  I can't get the images of violence out of my mind.</t>
  </si>
  <si>
    <t>Fey Ancestry¹</t>
  </si>
  <si>
    <t>Mask of the Wild²</t>
  </si>
  <si>
    <t>Trance³</t>
  </si>
  <si>
    <t>¹advantage vs. charm, magic sleep immune</t>
  </si>
  <si>
    <t>³four-hour meditation = eight-hour rest</t>
  </si>
  <si>
    <t>²can attempt  to hide in light foliage, heavy rain, falling snow, etc.</t>
  </si>
  <si>
    <t>light armour, medium armour, shields, simple weapons, martial weapons, strength, dexterity, investigation, nature, stealth</t>
  </si>
  <si>
    <t>EXPERIENCE</t>
  </si>
  <si>
    <t>LEVEL</t>
  </si>
  <si>
    <t>SPELLS</t>
  </si>
  <si>
    <t>ATTACK</t>
  </si>
  <si>
    <t>HIT POINTS</t>
  </si>
  <si>
    <t>Dwemer</t>
  </si>
  <si>
    <t>clock</t>
  </si>
  <si>
    <t>stone</t>
  </si>
  <si>
    <t>pair</t>
  </si>
  <si>
    <t>alabaster white</t>
  </si>
  <si>
    <t>rune chalk</t>
  </si>
  <si>
    <t>goat</t>
  </si>
  <si>
    <t>horns</t>
  </si>
  <si>
    <t>roc</t>
  </si>
  <si>
    <t>feather</t>
  </si>
  <si>
    <t>hoof</t>
  </si>
  <si>
    <t>eye</t>
  </si>
  <si>
    <t>Of Convenient Knowledge</t>
  </si>
  <si>
    <t>book</t>
  </si>
  <si>
    <t>carving</t>
  </si>
  <si>
    <t>cloak</t>
  </si>
  <si>
    <t>copper</t>
  </si>
  <si>
    <t>belt</t>
  </si>
  <si>
    <t>Regeneration</t>
  </si>
  <si>
    <t>Endless Hunt</t>
  </si>
  <si>
    <t>leather</t>
  </si>
  <si>
    <t>Arrowbreaker</t>
  </si>
  <si>
    <t>shield</t>
  </si>
  <si>
    <t>Tamriel northern coast</t>
  </si>
  <si>
    <t>pendant</t>
  </si>
  <si>
    <t>powder (lb)</t>
  </si>
  <si>
    <t>Tome of Wisdom</t>
  </si>
  <si>
    <t>Darkness</t>
  </si>
  <si>
    <t>cuirass</t>
  </si>
  <si>
    <t>vambrace</t>
  </si>
  <si>
    <t>(part of leather armour)</t>
  </si>
  <si>
    <t>cuisse</t>
  </si>
  <si>
    <t>greave</t>
  </si>
  <si>
    <t>brassart</t>
  </si>
  <si>
    <t>Mask of the Grey Fox</t>
  </si>
  <si>
    <t>Amount</t>
  </si>
  <si>
    <t>Date</t>
  </si>
  <si>
    <t>Source</t>
  </si>
  <si>
    <t>base</t>
  </si>
  <si>
    <t>unknown</t>
  </si>
  <si>
    <t>INITIATIVE</t>
  </si>
  <si>
    <t>magma grell</t>
  </si>
  <si>
    <t>magma grell boss</t>
  </si>
  <si>
    <t>Royal Investigator armband</t>
  </si>
  <si>
    <t>armband</t>
  </si>
  <si>
    <t>Bow of the Archfae</t>
  </si>
  <si>
    <t>amulet</t>
  </si>
  <si>
    <t>Amulet of Safeguarding</t>
  </si>
  <si>
    <t>Very Crossbow</t>
  </si>
  <si>
    <t>crossbow</t>
  </si>
  <si>
    <t>King's Shot, the</t>
  </si>
  <si>
    <t>Necklace of Protection</t>
  </si>
  <si>
    <t>necklace</t>
  </si>
  <si>
    <t>Basket of Endless Breadsticks</t>
  </si>
  <si>
    <t>basket</t>
  </si>
  <si>
    <t>Shield of the Guard</t>
  </si>
  <si>
    <t>Unicorn's Song</t>
  </si>
  <si>
    <t>Flameseeker Prophecies, the</t>
  </si>
  <si>
    <t>shortsword</t>
  </si>
  <si>
    <t>Incinerator</t>
  </si>
  <si>
    <t>bag</t>
  </si>
  <si>
    <t>Bag of Kittens</t>
  </si>
  <si>
    <t>Primal Chaos</t>
  </si>
  <si>
    <t>disc</t>
  </si>
  <si>
    <t>Sun Disk</t>
  </si>
  <si>
    <t>pickaxe</t>
  </si>
  <si>
    <t>Pearlescent Tool</t>
  </si>
  <si>
    <t>Seal of Approval</t>
  </si>
  <si>
    <t>Solitude Festival</t>
  </si>
  <si>
    <t>Moonlight Bow</t>
  </si>
  <si>
    <t>*see card, +1d6 ethereal damage</t>
  </si>
  <si>
    <t>1d6+3 insta-trees, Plant Growth on emptying - dryad's holy water</t>
  </si>
  <si>
    <t>plant growth</t>
  </si>
  <si>
    <t>Jar of Swift Twigs</t>
  </si>
  <si>
    <t>Embrasure</t>
  </si>
  <si>
    <t>temple investigation, daedra invaders</t>
  </si>
  <si>
    <t>Special 2</t>
  </si>
  <si>
    <t>Special 1</t>
  </si>
  <si>
    <t>Special 3</t>
  </si>
  <si>
    <t>Elvish, Common, Draconic</t>
  </si>
  <si>
    <t>zombie horde</t>
  </si>
  <si>
    <t>illegal lumberjacks</t>
  </si>
  <si>
    <t>orcs</t>
  </si>
  <si>
    <t>vampires</t>
  </si>
  <si>
    <t>The Wayfarers</t>
  </si>
  <si>
    <t>jotundile, young, cult members</t>
  </si>
  <si>
    <t>Fire breath - 15'x120' line, resistance to fire, 5d6+12</t>
  </si>
  <si>
    <t>daedra</t>
  </si>
  <si>
    <t>Werewolf form - Str+6, Con+6, Int-2, Wis+1 (*Animal Handling, Survival), Cha+2 (*Intimidation), heal 10 HP/round, 4 attacks (claw, bite)</t>
  </si>
  <si>
    <t>daedra scout, bat, froglike monster</t>
  </si>
  <si>
    <t>daedra, falmer, dwemer constructs</t>
  </si>
  <si>
    <t>black &amp; white domino mask</t>
  </si>
  <si>
    <t>?</t>
  </si>
  <si>
    <t>Mask of Angels</t>
  </si>
  <si>
    <t>Grinning Mask of the Serpent</t>
  </si>
  <si>
    <t>Bandaged Mask</t>
  </si>
  <si>
    <t>Mask of Silence</t>
  </si>
  <si>
    <t>rug</t>
  </si>
  <si>
    <t>brown bear</t>
  </si>
  <si>
    <t>black bear</t>
  </si>
  <si>
    <t>outfit</t>
  </si>
  <si>
    <t>satchel</t>
  </si>
  <si>
    <t>deer hide</t>
  </si>
  <si>
    <t>bear claw w/wooden bear pendant</t>
  </si>
  <si>
    <t>knuckle</t>
  </si>
  <si>
    <t>bear claw</t>
  </si>
  <si>
    <t>necromancer, minion</t>
  </si>
  <si>
    <t>necromancer mk 2, zombies</t>
  </si>
  <si>
    <t>Arrows</t>
  </si>
  <si>
    <t>Damage</t>
  </si>
  <si>
    <t>30 giant bats</t>
  </si>
  <si>
    <t>druid</t>
  </si>
  <si>
    <t>devouring rug, daedra</t>
  </si>
  <si>
    <t>bat</t>
  </si>
  <si>
    <t>ranged (80/320) 2-handed, 1d6+6 piercing, +1d12 radiant, +1d6 ethereal, +4 water</t>
  </si>
  <si>
    <t>small house in Dawnstar</t>
  </si>
  <si>
    <t>blood bats</t>
  </si>
  <si>
    <t>96 lbs</t>
  </si>
  <si>
    <t>5'-0"</t>
  </si>
  <si>
    <t>ranger (dex, wis)+2</t>
  </si>
  <si>
    <t>⁴class proficiency</t>
  </si>
  <si>
    <t>Darkvision 60 ft</t>
  </si>
  <si>
    <t>35 ft/round</t>
  </si>
  <si>
    <r>
      <t>Stealth</t>
    </r>
    <r>
      <rPr>
        <sz val="11"/>
        <color theme="1"/>
        <rFont val="Calibri"/>
        <family val="2"/>
      </rPr>
      <t>⁴</t>
    </r>
  </si>
  <si>
    <t>Qethnin</t>
  </si>
  <si>
    <t>zombies</t>
  </si>
  <si>
    <t>general XP gain</t>
  </si>
  <si>
    <t>balance adjustment to match party</t>
  </si>
  <si>
    <t>Silver</t>
  </si>
  <si>
    <t>Copper</t>
  </si>
  <si>
    <t>adjustment for I3</t>
  </si>
  <si>
    <t>reset for I3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</si>
</sst>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\+0;\-0;\+0"/>
  </numFmts>
  <fonts count="1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6"/>
      <color theme="1"/>
      <name val="Calibri"/>
      <family val="2"/>
      <scheme val="minor"/>
    </font>
    <font>
      <sz val="11"/>
      <color theme="1"/>
      <name val="Ink Free"/>
      <family val="4"/>
    </font>
    <font>
      <sz val="18"/>
      <color theme="1"/>
      <name val="Ink Free"/>
      <family val="4"/>
    </font>
    <font>
      <sz val="11"/>
      <color theme="1"/>
      <name val="Cataneo BT"/>
      <family val="4"/>
    </font>
    <font>
      <b/>
      <sz val="11"/>
      <color theme="1"/>
      <name val="Cataneo BT"/>
      <family val="4"/>
    </font>
    <font>
      <i/>
      <sz val="11"/>
      <color theme="1"/>
      <name val="Cataneo BT"/>
      <family val="4"/>
    </font>
    <font>
      <sz val="24"/>
      <color theme="1"/>
      <name val="Ink Free"/>
      <family val="4"/>
    </font>
    <font>
      <sz val="16"/>
      <color theme="1"/>
      <name val="Ink Free"/>
      <family val="4"/>
    </font>
    <font>
      <u/>
      <sz val="11"/>
      <color theme="10"/>
      <name val="Ink Free"/>
      <family val="4"/>
    </font>
    <font>
      <sz val="11"/>
      <name val="Cataneo BT"/>
      <family val="4"/>
    </font>
    <font>
      <sz val="11"/>
      <color theme="1"/>
      <name val="Calibri"/>
      <family val="2"/>
      <scheme val="minor"/>
    </font>
    <font>
      <b/>
      <sz val="11"/>
      <color theme="1"/>
      <name val="Cataneo BT"/>
    </font>
    <font>
      <sz val="11"/>
      <color theme="1"/>
      <name val="Calibri"/>
      <family val="2"/>
    </font>
    <font>
      <sz val="11"/>
      <color theme="5" tint="0.59999389629810485"/>
      <name val="Ink Free"/>
      <family val="4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CC"/>
        <bgColor indexed="64"/>
      </patternFill>
    </fill>
  </fills>
  <borders count="4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indexed="64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auto="1"/>
      </top>
      <bottom style="thin">
        <color indexed="64"/>
      </bottom>
      <diagonal/>
    </border>
    <border>
      <left/>
      <right style="medium">
        <color auto="1"/>
      </right>
      <top style="medium">
        <color auto="1"/>
      </top>
      <bottom style="thin">
        <color indexed="64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indexed="64"/>
      </bottom>
      <diagonal/>
    </border>
    <border>
      <left/>
      <right style="medium">
        <color auto="1"/>
      </right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hair">
        <color auto="1"/>
      </bottom>
      <diagonal/>
    </border>
    <border>
      <left/>
      <right/>
      <top style="medium">
        <color auto="1"/>
      </top>
      <bottom style="hair">
        <color auto="1"/>
      </bottom>
      <diagonal/>
    </border>
    <border>
      <left/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medium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medium">
        <color auto="1"/>
      </right>
      <top style="thin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/>
      <right style="medium">
        <color auto="1"/>
      </right>
      <top style="hair">
        <color auto="1"/>
      </top>
      <bottom/>
      <diagonal/>
    </border>
    <border>
      <left/>
      <right/>
      <top style="hair">
        <color auto="1"/>
      </top>
      <bottom style="medium">
        <color auto="1"/>
      </bottom>
      <diagonal/>
    </border>
    <border>
      <left/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 style="medium">
        <color auto="1"/>
      </left>
      <right/>
      <top/>
      <bottom style="hair">
        <color auto="1"/>
      </bottom>
      <diagonal/>
    </border>
    <border>
      <left/>
      <right/>
      <top/>
      <bottom style="thick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43" fontId="13" fillId="0" borderId="0" applyFont="0" applyFill="0" applyBorder="0" applyAlignment="0" applyProtection="0"/>
  </cellStyleXfs>
  <cellXfs count="20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0" fontId="0" fillId="0" borderId="0" xfId="0" applyAlignment="1">
      <alignment vertical="top"/>
    </xf>
    <xf numFmtId="0" fontId="0" fillId="0" borderId="1" xfId="0" applyBorder="1"/>
    <xf numFmtId="0" fontId="0" fillId="0" borderId="0" xfId="0"/>
    <xf numFmtId="0" fontId="0" fillId="0" borderId="13" xfId="0" applyBorder="1"/>
    <xf numFmtId="0" fontId="1" fillId="0" borderId="0" xfId="0" applyFont="1" applyBorder="1" applyAlignment="1">
      <alignment horizontal="right"/>
    </xf>
    <xf numFmtId="0" fontId="1" fillId="0" borderId="8" xfId="0" applyFont="1" applyBorder="1" applyAlignment="1">
      <alignment horizontal="right"/>
    </xf>
    <xf numFmtId="0" fontId="1" fillId="0" borderId="1" xfId="0" applyFont="1" applyBorder="1" applyAlignment="1">
      <alignment horizontal="right"/>
    </xf>
    <xf numFmtId="0" fontId="3" fillId="0" borderId="0" xfId="0" applyFont="1" applyAlignment="1">
      <alignment horizontal="left"/>
    </xf>
    <xf numFmtId="0" fontId="1" fillId="0" borderId="13" xfId="0" applyFont="1" applyBorder="1" applyAlignment="1">
      <alignment horizontal="right"/>
    </xf>
    <xf numFmtId="0" fontId="1" fillId="0" borderId="27" xfId="0" applyFont="1" applyBorder="1" applyAlignment="1">
      <alignment horizontal="right"/>
    </xf>
    <xf numFmtId="0" fontId="0" fillId="0" borderId="27" xfId="0" applyBorder="1"/>
    <xf numFmtId="0" fontId="1" fillId="0" borderId="30" xfId="0" applyFont="1" applyBorder="1" applyAlignment="1">
      <alignment horizontal="right"/>
    </xf>
    <xf numFmtId="0" fontId="0" fillId="0" borderId="30" xfId="0" applyBorder="1"/>
    <xf numFmtId="0" fontId="1" fillId="0" borderId="34" xfId="0" applyFont="1" applyBorder="1" applyAlignment="1">
      <alignment horizontal="right"/>
    </xf>
    <xf numFmtId="0" fontId="4" fillId="0" borderId="34" xfId="0" applyFont="1" applyBorder="1" applyAlignment="1">
      <alignment horizontal="left"/>
    </xf>
    <xf numFmtId="0" fontId="4" fillId="0" borderId="34" xfId="0" applyFont="1" applyBorder="1"/>
    <xf numFmtId="0" fontId="4" fillId="0" borderId="35" xfId="0" applyFont="1" applyBorder="1"/>
    <xf numFmtId="0" fontId="4" fillId="0" borderId="27" xfId="0" applyFont="1" applyBorder="1" applyAlignment="1">
      <alignment horizontal="left"/>
    </xf>
    <xf numFmtId="0" fontId="4" fillId="0" borderId="27" xfId="0" applyFont="1" applyBorder="1"/>
    <xf numFmtId="0" fontId="4" fillId="0" borderId="28" xfId="0" applyFont="1" applyBorder="1"/>
    <xf numFmtId="0" fontId="4" fillId="0" borderId="30" xfId="0" applyFont="1" applyBorder="1" applyAlignment="1">
      <alignment horizontal="left"/>
    </xf>
    <xf numFmtId="0" fontId="4" fillId="0" borderId="30" xfId="0" applyFont="1" applyBorder="1"/>
    <xf numFmtId="0" fontId="4" fillId="0" borderId="31" xfId="0" applyFont="1" applyBorder="1"/>
    <xf numFmtId="0" fontId="4" fillId="0" borderId="1" xfId="0" applyFont="1" applyBorder="1" applyAlignment="1">
      <alignment horizontal="left"/>
    </xf>
    <xf numFmtId="0" fontId="4" fillId="0" borderId="1" xfId="0" applyFont="1" applyBorder="1"/>
    <xf numFmtId="0" fontId="4" fillId="0" borderId="5" xfId="0" applyFont="1" applyBorder="1"/>
    <xf numFmtId="0" fontId="4" fillId="0" borderId="0" xfId="0" applyFont="1" applyBorder="1" applyAlignment="1">
      <alignment horizontal="left"/>
    </xf>
    <xf numFmtId="0" fontId="4" fillId="0" borderId="0" xfId="0" applyFont="1"/>
    <xf numFmtId="0" fontId="4" fillId="0" borderId="4" xfId="0" applyFont="1" applyBorder="1"/>
    <xf numFmtId="0" fontId="4" fillId="0" borderId="13" xfId="0" applyFont="1" applyBorder="1" applyAlignment="1">
      <alignment horizontal="left"/>
    </xf>
    <xf numFmtId="0" fontId="4" fillId="0" borderId="28" xfId="0" applyFont="1" applyBorder="1" applyAlignment="1">
      <alignment horizontal="left"/>
    </xf>
    <xf numFmtId="0" fontId="4" fillId="0" borderId="31" xfId="0" applyFont="1" applyBorder="1" applyAlignment="1">
      <alignment horizontal="left"/>
    </xf>
    <xf numFmtId="0" fontId="4" fillId="0" borderId="21" xfId="0" applyFont="1" applyBorder="1" applyAlignment="1">
      <alignment horizontal="left"/>
    </xf>
    <xf numFmtId="0" fontId="6" fillId="0" borderId="26" xfId="0" applyFont="1" applyBorder="1" applyAlignment="1">
      <alignment horizontal="right"/>
    </xf>
    <xf numFmtId="0" fontId="6" fillId="0" borderId="29" xfId="0" applyFont="1" applyBorder="1" applyAlignment="1">
      <alignment horizontal="right"/>
    </xf>
    <xf numFmtId="0" fontId="6" fillId="0" borderId="20" xfId="0" applyFont="1" applyBorder="1" applyAlignment="1">
      <alignment horizontal="right"/>
    </xf>
    <xf numFmtId="0" fontId="6" fillId="0" borderId="19" xfId="0" applyFont="1" applyBorder="1" applyAlignment="1">
      <alignment horizontal="right"/>
    </xf>
    <xf numFmtId="0" fontId="6" fillId="0" borderId="0" xfId="0" applyFont="1" applyAlignment="1">
      <alignment horizontal="right"/>
    </xf>
    <xf numFmtId="0" fontId="8" fillId="0" borderId="0" xfId="0" applyFont="1"/>
    <xf numFmtId="0" fontId="6" fillId="0" borderId="0" xfId="0" applyFont="1"/>
    <xf numFmtId="0" fontId="6" fillId="0" borderId="33" xfId="0" applyFont="1" applyBorder="1" applyAlignment="1">
      <alignment horizontal="right"/>
    </xf>
    <xf numFmtId="0" fontId="6" fillId="0" borderId="29" xfId="0" applyFont="1" applyBorder="1" applyAlignment="1">
      <alignment horizontal="right" vertical="top"/>
    </xf>
    <xf numFmtId="0" fontId="6" fillId="0" borderId="8" xfId="0" applyFont="1" applyBorder="1" applyAlignment="1">
      <alignment horizontal="right"/>
    </xf>
    <xf numFmtId="0" fontId="6" fillId="0" borderId="27" xfId="0" applyFont="1" applyBorder="1" applyAlignment="1">
      <alignment horizontal="right"/>
    </xf>
    <xf numFmtId="0" fontId="6" fillId="0" borderId="30" xfId="0" applyFont="1" applyBorder="1" applyAlignment="1">
      <alignment horizontal="right"/>
    </xf>
    <xf numFmtId="0" fontId="6" fillId="0" borderId="13" xfId="0" applyFont="1" applyBorder="1" applyAlignment="1">
      <alignment horizontal="right"/>
    </xf>
    <xf numFmtId="0" fontId="6" fillId="0" borderId="0" xfId="0" applyFont="1" applyAlignment="1">
      <alignment horizontal="center"/>
    </xf>
    <xf numFmtId="0" fontId="6" fillId="0" borderId="1" xfId="0" applyFont="1" applyBorder="1"/>
    <xf numFmtId="0" fontId="6" fillId="0" borderId="17" xfId="0" applyFont="1" applyBorder="1" applyAlignment="1">
      <alignment horizontal="right"/>
    </xf>
    <xf numFmtId="0" fontId="6" fillId="0" borderId="1" xfId="0" applyFont="1" applyBorder="1" applyAlignment="1">
      <alignment horizontal="right"/>
    </xf>
    <xf numFmtId="0" fontId="6" fillId="4" borderId="11" xfId="0" applyFont="1" applyFill="1" applyBorder="1" applyAlignment="1">
      <alignment horizontal="center"/>
    </xf>
    <xf numFmtId="0" fontId="6" fillId="4" borderId="11" xfId="0" applyFont="1" applyFill="1" applyBorder="1"/>
    <xf numFmtId="164" fontId="4" fillId="0" borderId="1" xfId="0" applyNumberFormat="1" applyFont="1" applyBorder="1" applyAlignment="1">
      <alignment horizontal="center"/>
    </xf>
    <xf numFmtId="164" fontId="4" fillId="0" borderId="0" xfId="0" applyNumberFormat="1" applyFont="1" applyAlignment="1">
      <alignment horizontal="center"/>
    </xf>
    <xf numFmtId="164" fontId="4" fillId="4" borderId="11" xfId="0" applyNumberFormat="1" applyFont="1" applyFill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164" fontId="4" fillId="0" borderId="21" xfId="0" applyNumberFormat="1" applyFont="1" applyBorder="1" applyAlignment="1">
      <alignment horizontal="center"/>
    </xf>
    <xf numFmtId="0" fontId="6" fillId="4" borderId="27" xfId="0" applyFont="1" applyFill="1" applyBorder="1" applyAlignment="1">
      <alignment horizontal="center"/>
    </xf>
    <xf numFmtId="0" fontId="6" fillId="4" borderId="27" xfId="0" applyFont="1" applyFill="1" applyBorder="1"/>
    <xf numFmtId="164" fontId="4" fillId="4" borderId="27" xfId="0" applyNumberFormat="1" applyFont="1" applyFill="1" applyBorder="1" applyAlignment="1">
      <alignment horizontal="center"/>
    </xf>
    <xf numFmtId="0" fontId="6" fillId="0" borderId="30" xfId="0" applyFont="1" applyBorder="1" applyAlignment="1">
      <alignment horizontal="center"/>
    </xf>
    <xf numFmtId="0" fontId="6" fillId="0" borderId="30" xfId="0" applyFont="1" applyBorder="1"/>
    <xf numFmtId="164" fontId="4" fillId="0" borderId="30" xfId="0" applyNumberFormat="1" applyFont="1" applyBorder="1" applyAlignment="1">
      <alignment horizontal="center"/>
    </xf>
    <xf numFmtId="164" fontId="4" fillId="0" borderId="28" xfId="0" applyNumberFormat="1" applyFont="1" applyBorder="1" applyAlignment="1">
      <alignment horizontal="center"/>
    </xf>
    <xf numFmtId="164" fontId="4" fillId="0" borderId="31" xfId="0" applyNumberFormat="1" applyFont="1" applyBorder="1" applyAlignment="1">
      <alignment horizontal="center"/>
    </xf>
    <xf numFmtId="0" fontId="4" fillId="0" borderId="35" xfId="0" applyFont="1" applyBorder="1" applyAlignment="1">
      <alignment horizontal="center"/>
    </xf>
    <xf numFmtId="0" fontId="6" fillId="0" borderId="34" xfId="0" applyFont="1" applyBorder="1" applyAlignment="1">
      <alignment horizontal="right"/>
    </xf>
    <xf numFmtId="0" fontId="4" fillId="0" borderId="31" xfId="0" applyFont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6" fillId="4" borderId="1" xfId="0" applyFont="1" applyFill="1" applyBorder="1"/>
    <xf numFmtId="0" fontId="6" fillId="0" borderId="14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13" xfId="0" applyFont="1" applyBorder="1"/>
    <xf numFmtId="0" fontId="6" fillId="0" borderId="15" xfId="0" applyFont="1" applyBorder="1"/>
    <xf numFmtId="0" fontId="6" fillId="0" borderId="0" xfId="0" applyFont="1" applyBorder="1"/>
    <xf numFmtId="0" fontId="6" fillId="0" borderId="14" xfId="0" applyFont="1" applyBorder="1"/>
    <xf numFmtId="0" fontId="6" fillId="0" borderId="16" xfId="0" applyFont="1" applyBorder="1"/>
    <xf numFmtId="0" fontId="4" fillId="0" borderId="13" xfId="0" applyFont="1" applyBorder="1"/>
    <xf numFmtId="0" fontId="4" fillId="0" borderId="15" xfId="0" applyFont="1" applyBorder="1"/>
    <xf numFmtId="0" fontId="4" fillId="0" borderId="0" xfId="0" applyFont="1" applyBorder="1"/>
    <xf numFmtId="0" fontId="11" fillId="0" borderId="15" xfId="1" applyFont="1" applyBorder="1" applyAlignment="1" applyProtection="1"/>
    <xf numFmtId="0" fontId="4" fillId="0" borderId="14" xfId="0" applyFont="1" applyBorder="1"/>
    <xf numFmtId="0" fontId="4" fillId="0" borderId="16" xfId="0" applyFont="1" applyBorder="1"/>
    <xf numFmtId="0" fontId="6" fillId="0" borderId="1" xfId="0" applyFont="1" applyBorder="1" applyAlignment="1">
      <alignment textRotation="90"/>
    </xf>
    <xf numFmtId="0" fontId="6" fillId="0" borderId="5" xfId="0" applyFont="1" applyBorder="1" applyAlignment="1">
      <alignment textRotation="90"/>
    </xf>
    <xf numFmtId="0" fontId="6" fillId="0" borderId="3" xfId="0" applyFont="1" applyBorder="1" applyAlignment="1">
      <alignment textRotation="90"/>
    </xf>
    <xf numFmtId="0" fontId="6" fillId="3" borderId="4" xfId="0" applyFont="1" applyFill="1" applyBorder="1"/>
    <xf numFmtId="0" fontId="6" fillId="0" borderId="0" xfId="0" applyFont="1" applyAlignment="1">
      <alignment vertical="top"/>
    </xf>
    <xf numFmtId="0" fontId="6" fillId="0" borderId="0" xfId="0" applyFont="1" applyAlignment="1">
      <alignment horizontal="center" vertical="top"/>
    </xf>
    <xf numFmtId="0" fontId="6" fillId="0" borderId="0" xfId="0" applyFont="1" applyAlignment="1">
      <alignment vertical="top" wrapText="1"/>
    </xf>
    <xf numFmtId="0" fontId="12" fillId="0" borderId="0" xfId="0" applyFont="1" applyFill="1" applyAlignment="1">
      <alignment vertical="top"/>
    </xf>
    <xf numFmtId="0" fontId="6" fillId="0" borderId="0" xfId="0" applyFont="1" applyFill="1" applyAlignment="1">
      <alignment vertical="top"/>
    </xf>
    <xf numFmtId="0" fontId="6" fillId="4" borderId="0" xfId="0" applyFont="1" applyFill="1" applyAlignment="1">
      <alignment vertical="top"/>
    </xf>
    <xf numFmtId="0" fontId="6" fillId="4" borderId="0" xfId="0" applyFont="1" applyFill="1" applyAlignment="1">
      <alignment horizontal="center" vertical="top"/>
    </xf>
    <xf numFmtId="0" fontId="6" fillId="4" borderId="0" xfId="0" applyFont="1" applyFill="1" applyAlignment="1">
      <alignment vertical="top" wrapText="1"/>
    </xf>
    <xf numFmtId="14" fontId="0" fillId="0" borderId="0" xfId="0" applyNumberFormat="1"/>
    <xf numFmtId="164" fontId="0" fillId="0" borderId="0" xfId="0" applyNumberFormat="1" applyAlignment="1">
      <alignment horizontal="center"/>
    </xf>
    <xf numFmtId="0" fontId="7" fillId="0" borderId="0" xfId="0" applyFont="1" applyAlignment="1">
      <alignment horizontal="center"/>
    </xf>
    <xf numFmtId="0" fontId="0" fillId="3" borderId="4" xfId="0" applyFill="1" applyBorder="1"/>
    <xf numFmtId="0" fontId="6" fillId="4" borderId="0" xfId="2" applyNumberFormat="1" applyFont="1" applyFill="1" applyAlignment="1">
      <alignment horizontal="center" vertical="top"/>
    </xf>
    <xf numFmtId="0" fontId="6" fillId="0" borderId="0" xfId="2" applyNumberFormat="1" applyFont="1" applyAlignment="1">
      <alignment horizontal="center" vertical="top"/>
    </xf>
    <xf numFmtId="0" fontId="12" fillId="0" borderId="0" xfId="2" applyNumberFormat="1" applyFont="1" applyFill="1" applyAlignment="1">
      <alignment horizontal="center" vertical="top"/>
    </xf>
    <xf numFmtId="0" fontId="4" fillId="0" borderId="0" xfId="0" applyFont="1" applyAlignment="1">
      <alignment horizontal="center"/>
    </xf>
    <xf numFmtId="3" fontId="0" fillId="0" borderId="0" xfId="0" applyNumberFormat="1"/>
    <xf numFmtId="0" fontId="6" fillId="0" borderId="1" xfId="0" applyFont="1" applyBorder="1" applyAlignment="1">
      <alignment horizontal="center"/>
    </xf>
    <xf numFmtId="0" fontId="6" fillId="0" borderId="0" xfId="0" applyFont="1" applyBorder="1" applyAlignment="1"/>
    <xf numFmtId="0" fontId="6" fillId="0" borderId="4" xfId="0" applyFont="1" applyBorder="1" applyAlignment="1"/>
    <xf numFmtId="0" fontId="6" fillId="0" borderId="17" xfId="0" applyFont="1" applyFill="1" applyBorder="1" applyAlignment="1">
      <alignment horizontal="center"/>
    </xf>
    <xf numFmtId="0" fontId="6" fillId="0" borderId="17" xfId="0" applyFont="1" applyFill="1" applyBorder="1" applyAlignment="1"/>
    <xf numFmtId="0" fontId="4" fillId="0" borderId="17" xfId="0" applyFont="1" applyFill="1" applyBorder="1" applyAlignment="1"/>
    <xf numFmtId="0" fontId="6" fillId="3" borderId="4" xfId="0" applyFont="1" applyFill="1" applyBorder="1" applyAlignment="1"/>
    <xf numFmtId="0" fontId="14" fillId="0" borderId="0" xfId="0" applyFont="1" applyBorder="1" applyAlignment="1"/>
    <xf numFmtId="0" fontId="14" fillId="0" borderId="0" xfId="0" applyFont="1"/>
    <xf numFmtId="0" fontId="14" fillId="0" borderId="0" xfId="0" applyFont="1" applyFill="1"/>
    <xf numFmtId="0" fontId="14" fillId="2" borderId="0" xfId="0" applyFont="1" applyFill="1" applyBorder="1" applyAlignment="1"/>
    <xf numFmtId="0" fontId="14" fillId="2" borderId="0" xfId="0" applyFont="1" applyFill="1"/>
    <xf numFmtId="0" fontId="14" fillId="0" borderId="2" xfId="0" applyFont="1" applyBorder="1"/>
    <xf numFmtId="0" fontId="14" fillId="0" borderId="4" xfId="0" applyFont="1" applyBorder="1"/>
    <xf numFmtId="164" fontId="4" fillId="0" borderId="30" xfId="0" applyNumberFormat="1" applyFont="1" applyFill="1" applyBorder="1" applyAlignment="1">
      <alignment horizontal="center"/>
    </xf>
    <xf numFmtId="164" fontId="4" fillId="0" borderId="38" xfId="0" applyNumberFormat="1" applyFont="1" applyFill="1" applyBorder="1" applyAlignment="1">
      <alignment horizontal="center"/>
    </xf>
    <xf numFmtId="0" fontId="1" fillId="0" borderId="32" xfId="0" applyFont="1" applyBorder="1" applyAlignment="1">
      <alignment horizontal="right" vertical="top"/>
    </xf>
    <xf numFmtId="0" fontId="1" fillId="0" borderId="36" xfId="0" applyFont="1" applyBorder="1" applyAlignment="1">
      <alignment horizontal="right" vertical="top"/>
    </xf>
    <xf numFmtId="0" fontId="1" fillId="0" borderId="36" xfId="0" applyFont="1" applyBorder="1" applyAlignment="1">
      <alignment horizontal="right"/>
    </xf>
    <xf numFmtId="0" fontId="1" fillId="0" borderId="32" xfId="0" applyFont="1" applyBorder="1" applyAlignment="1">
      <alignment horizontal="right"/>
    </xf>
    <xf numFmtId="0" fontId="0" fillId="0" borderId="0" xfId="0" applyBorder="1"/>
    <xf numFmtId="0" fontId="0" fillId="0" borderId="36" xfId="0" applyBorder="1"/>
    <xf numFmtId="0" fontId="6" fillId="0" borderId="42" xfId="0" applyFont="1" applyBorder="1" applyAlignment="1">
      <alignment vertical="top"/>
    </xf>
    <xf numFmtId="0" fontId="6" fillId="0" borderId="42" xfId="2" applyNumberFormat="1" applyFont="1" applyBorder="1" applyAlignment="1">
      <alignment horizontal="center" vertical="top"/>
    </xf>
    <xf numFmtId="0" fontId="6" fillId="0" borderId="42" xfId="0" applyFont="1" applyBorder="1" applyAlignment="1">
      <alignment horizontal="center" vertical="top"/>
    </xf>
    <xf numFmtId="0" fontId="6" fillId="0" borderId="42" xfId="0" applyFont="1" applyBorder="1" applyAlignment="1">
      <alignment vertical="top" wrapText="1"/>
    </xf>
    <xf numFmtId="0" fontId="4" fillId="0" borderId="36" xfId="0" applyFont="1" applyBorder="1" applyAlignment="1">
      <alignment vertical="top" wrapText="1"/>
    </xf>
    <xf numFmtId="0" fontId="4" fillId="0" borderId="37" xfId="0" applyFont="1" applyBorder="1" applyAlignment="1">
      <alignment vertical="top" wrapText="1"/>
    </xf>
    <xf numFmtId="0" fontId="4" fillId="0" borderId="0" xfId="0" applyFont="1" applyBorder="1" applyAlignment="1">
      <alignment vertical="top" wrapText="1"/>
    </xf>
    <xf numFmtId="0" fontId="4" fillId="0" borderId="4" xfId="0" applyFont="1" applyBorder="1" applyAlignment="1">
      <alignment vertical="top" wrapText="1"/>
    </xf>
    <xf numFmtId="0" fontId="4" fillId="0" borderId="32" xfId="0" applyFont="1" applyBorder="1" applyAlignment="1">
      <alignment vertical="top" wrapText="1"/>
    </xf>
    <xf numFmtId="0" fontId="4" fillId="0" borderId="39" xfId="0" applyFont="1" applyBorder="1" applyAlignment="1">
      <alignment vertical="top" wrapText="1"/>
    </xf>
    <xf numFmtId="0" fontId="6" fillId="0" borderId="40" xfId="0" applyFont="1" applyBorder="1" applyAlignment="1">
      <alignment horizontal="right" vertical="top"/>
    </xf>
    <xf numFmtId="0" fontId="6" fillId="0" borderId="19" xfId="0" applyFont="1" applyBorder="1" applyAlignment="1">
      <alignment horizontal="right" vertical="top"/>
    </xf>
    <xf numFmtId="0" fontId="6" fillId="0" borderId="8" xfId="0" applyFont="1" applyBorder="1" applyAlignment="1">
      <alignment horizontal="right" vertical="top"/>
    </xf>
    <xf numFmtId="0" fontId="4" fillId="0" borderId="1" xfId="0" applyFont="1" applyBorder="1" applyAlignment="1">
      <alignment vertical="top" wrapText="1"/>
    </xf>
    <xf numFmtId="0" fontId="4" fillId="0" borderId="5" xfId="0" applyFont="1" applyBorder="1" applyAlignment="1">
      <alignment vertical="top" wrapText="1"/>
    </xf>
    <xf numFmtId="0" fontId="6" fillId="0" borderId="8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9" fillId="6" borderId="6" xfId="0" applyFont="1" applyFill="1" applyBorder="1" applyAlignment="1">
      <alignment horizontal="center" vertical="center"/>
    </xf>
    <xf numFmtId="0" fontId="9" fillId="6" borderId="7" xfId="0" applyFont="1" applyFill="1" applyBorder="1" applyAlignment="1">
      <alignment horizontal="center" vertical="center"/>
    </xf>
    <xf numFmtId="0" fontId="9" fillId="6" borderId="8" xfId="0" applyFont="1" applyFill="1" applyBorder="1" applyAlignment="1">
      <alignment horizontal="center" vertical="center"/>
    </xf>
    <xf numFmtId="0" fontId="9" fillId="6" borderId="5" xfId="0" applyFont="1" applyFill="1" applyBorder="1" applyAlignment="1">
      <alignment horizontal="center" vertical="center"/>
    </xf>
    <xf numFmtId="164" fontId="10" fillId="0" borderId="9" xfId="0" applyNumberFormat="1" applyFont="1" applyBorder="1" applyAlignment="1">
      <alignment horizontal="center" vertical="center"/>
    </xf>
    <xf numFmtId="164" fontId="10" fillId="0" borderId="10" xfId="0" applyNumberFormat="1" applyFont="1" applyBorder="1" applyAlignment="1">
      <alignment horizontal="center" vertical="center"/>
    </xf>
    <xf numFmtId="0" fontId="6" fillId="0" borderId="0" xfId="0" applyFont="1" applyAlignment="1">
      <alignment horizontal="right"/>
    </xf>
    <xf numFmtId="0" fontId="7" fillId="0" borderId="6" xfId="0" applyFont="1" applyBorder="1" applyAlignment="1">
      <alignment horizontal="center" vertical="center" textRotation="90"/>
    </xf>
    <xf numFmtId="0" fontId="7" fillId="0" borderId="19" xfId="0" applyFont="1" applyBorder="1" applyAlignment="1">
      <alignment horizontal="center" vertical="center" textRotation="90"/>
    </xf>
    <xf numFmtId="0" fontId="7" fillId="0" borderId="8" xfId="0" applyFont="1" applyBorder="1" applyAlignment="1">
      <alignment horizontal="center" vertical="center" textRotation="90"/>
    </xf>
    <xf numFmtId="0" fontId="7" fillId="0" borderId="20" xfId="0" applyFont="1" applyBorder="1" applyAlignment="1">
      <alignment horizontal="center" vertical="center" textRotation="90"/>
    </xf>
    <xf numFmtId="0" fontId="6" fillId="0" borderId="33" xfId="0" applyFont="1" applyBorder="1" applyAlignment="1">
      <alignment horizontal="center"/>
    </xf>
    <xf numFmtId="0" fontId="6" fillId="0" borderId="34" xfId="0" applyFont="1" applyBorder="1" applyAlignment="1">
      <alignment horizontal="center"/>
    </xf>
    <xf numFmtId="0" fontId="9" fillId="0" borderId="6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3" fontId="9" fillId="0" borderId="6" xfId="0" applyNumberFormat="1" applyFont="1" applyBorder="1" applyAlignment="1">
      <alignment horizontal="center" vertical="center"/>
    </xf>
    <xf numFmtId="3" fontId="9" fillId="0" borderId="12" xfId="0" applyNumberFormat="1" applyFont="1" applyBorder="1" applyAlignment="1">
      <alignment horizontal="center" vertical="center"/>
    </xf>
    <xf numFmtId="3" fontId="9" fillId="0" borderId="7" xfId="0" applyNumberFormat="1" applyFont="1" applyBorder="1" applyAlignment="1">
      <alignment horizontal="center" vertical="center"/>
    </xf>
    <xf numFmtId="3" fontId="9" fillId="0" borderId="8" xfId="0" applyNumberFormat="1" applyFont="1" applyBorder="1" applyAlignment="1">
      <alignment horizontal="center" vertical="center"/>
    </xf>
    <xf numFmtId="3" fontId="9" fillId="0" borderId="1" xfId="0" applyNumberFormat="1" applyFont="1" applyBorder="1" applyAlignment="1">
      <alignment horizontal="center" vertical="center"/>
    </xf>
    <xf numFmtId="3" fontId="9" fillId="0" borderId="5" xfId="0" applyNumberFormat="1" applyFont="1" applyBorder="1" applyAlignment="1">
      <alignment horizontal="center" vertical="center"/>
    </xf>
    <xf numFmtId="164" fontId="9" fillId="0" borderId="6" xfId="0" applyNumberFormat="1" applyFont="1" applyBorder="1" applyAlignment="1">
      <alignment horizontal="center" vertical="center"/>
    </xf>
    <xf numFmtId="164" fontId="9" fillId="0" borderId="12" xfId="0" applyNumberFormat="1" applyFont="1" applyBorder="1" applyAlignment="1">
      <alignment horizontal="center" vertical="center"/>
    </xf>
    <xf numFmtId="164" fontId="9" fillId="0" borderId="7" xfId="0" applyNumberFormat="1" applyFont="1" applyBorder="1" applyAlignment="1">
      <alignment horizontal="center" vertical="center"/>
    </xf>
    <xf numFmtId="164" fontId="9" fillId="0" borderId="8" xfId="0" applyNumberFormat="1" applyFont="1" applyBorder="1" applyAlignment="1">
      <alignment horizontal="center" vertical="center"/>
    </xf>
    <xf numFmtId="164" fontId="9" fillId="0" borderId="1" xfId="0" applyNumberFormat="1" applyFont="1" applyBorder="1" applyAlignment="1">
      <alignment horizontal="center" vertical="center"/>
    </xf>
    <xf numFmtId="164" fontId="9" fillId="0" borderId="5" xfId="0" applyNumberFormat="1" applyFont="1" applyBorder="1" applyAlignment="1">
      <alignment horizontal="center" vertical="center"/>
    </xf>
    <xf numFmtId="0" fontId="5" fillId="0" borderId="32" xfId="0" applyFont="1" applyBorder="1" applyAlignment="1"/>
    <xf numFmtId="0" fontId="14" fillId="5" borderId="22" xfId="0" applyFont="1" applyFill="1" applyBorder="1" applyAlignment="1">
      <alignment horizontal="center"/>
    </xf>
    <xf numFmtId="0" fontId="14" fillId="5" borderId="16" xfId="0" applyFont="1" applyFill="1" applyBorder="1" applyAlignment="1">
      <alignment horizontal="center"/>
    </xf>
    <xf numFmtId="0" fontId="14" fillId="5" borderId="23" xfId="0" applyFont="1" applyFill="1" applyBorder="1" applyAlignment="1">
      <alignment horizontal="center"/>
    </xf>
    <xf numFmtId="0" fontId="14" fillId="5" borderId="24" xfId="0" applyFont="1" applyFill="1" applyBorder="1" applyAlignment="1">
      <alignment horizontal="center"/>
    </xf>
    <xf numFmtId="0" fontId="14" fillId="5" borderId="15" xfId="0" applyFont="1" applyFill="1" applyBorder="1" applyAlignment="1">
      <alignment horizontal="center"/>
    </xf>
    <xf numFmtId="0" fontId="14" fillId="5" borderId="25" xfId="0" applyFont="1" applyFill="1" applyBorder="1" applyAlignment="1">
      <alignment horizontal="center"/>
    </xf>
    <xf numFmtId="0" fontId="4" fillId="0" borderId="6" xfId="0" applyFont="1" applyBorder="1" applyAlignment="1"/>
    <xf numFmtId="0" fontId="4" fillId="0" borderId="12" xfId="0" applyFont="1" applyBorder="1" applyAlignment="1"/>
    <xf numFmtId="0" fontId="4" fillId="0" borderId="7" xfId="0" applyFont="1" applyBorder="1" applyAlignment="1"/>
    <xf numFmtId="0" fontId="4" fillId="0" borderId="1" xfId="0" applyFont="1" applyBorder="1" applyAlignment="1"/>
    <xf numFmtId="0" fontId="4" fillId="0" borderId="5" xfId="0" applyFont="1" applyBorder="1" applyAlignment="1"/>
    <xf numFmtId="0" fontId="4" fillId="0" borderId="19" xfId="0" applyFont="1" applyBorder="1" applyAlignment="1">
      <alignment wrapText="1"/>
    </xf>
    <xf numFmtId="0" fontId="4" fillId="0" borderId="0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4" fillId="0" borderId="20" xfId="0" applyFont="1" applyBorder="1" applyAlignment="1">
      <alignment wrapText="1"/>
    </xf>
    <xf numFmtId="0" fontId="4" fillId="0" borderId="13" xfId="0" applyFont="1" applyBorder="1" applyAlignment="1">
      <alignment wrapText="1"/>
    </xf>
    <xf numFmtId="0" fontId="4" fillId="0" borderId="21" xfId="0" applyFont="1" applyBorder="1" applyAlignment="1">
      <alignment wrapText="1"/>
    </xf>
    <xf numFmtId="0" fontId="6" fillId="0" borderId="41" xfId="0" applyFont="1" applyBorder="1" applyAlignment="1">
      <alignment horizontal="right" vertical="top"/>
    </xf>
    <xf numFmtId="0" fontId="6" fillId="0" borderId="15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16" fillId="3" borderId="36" xfId="0" applyFont="1" applyFill="1" applyBorder="1" applyAlignment="1">
      <alignment vertical="top" wrapText="1"/>
    </xf>
    <xf numFmtId="0" fontId="16" fillId="3" borderId="37" xfId="0" applyFont="1" applyFill="1" applyBorder="1" applyAlignment="1">
      <alignment vertical="top" wrapText="1"/>
    </xf>
    <xf numFmtId="0" fontId="16" fillId="3" borderId="32" xfId="0" applyFont="1" applyFill="1" applyBorder="1" applyAlignment="1">
      <alignment vertical="top" wrapText="1"/>
    </xf>
    <xf numFmtId="0" fontId="16" fillId="3" borderId="39" xfId="0" applyFont="1" applyFill="1" applyBorder="1" applyAlignment="1">
      <alignment vertical="top" wrapText="1"/>
    </xf>
    <xf numFmtId="0" fontId="16" fillId="3" borderId="30" xfId="0" applyFont="1" applyFill="1" applyBorder="1" applyAlignment="1">
      <alignment vertical="top" wrapText="1"/>
    </xf>
    <xf numFmtId="0" fontId="16" fillId="3" borderId="31" xfId="0" applyFont="1" applyFill="1" applyBorder="1" applyAlignment="1">
      <alignment vertical="top" wrapText="1"/>
    </xf>
  </cellXfs>
  <cellStyles count="3">
    <cellStyle name="Comma" xfId="2" builtinId="3"/>
    <cellStyle name="Hyperlink" xfId="1" builtinId="8"/>
    <cellStyle name="Normal" xfId="0" builtinId="0"/>
  </cellStyles>
  <dxfs count="8"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dandwiki.com/wiki/Oakleaf_(5e_Subclass)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0"/>
  <sheetViews>
    <sheetView showGridLines="0" zoomScale="140" zoomScaleNormal="140" workbookViewId="0">
      <selection activeCell="D29" sqref="D29:H29"/>
    </sheetView>
  </sheetViews>
  <sheetFormatPr defaultRowHeight="14.4"/>
  <cols>
    <col min="1" max="1" width="2.6640625" style="6" customWidth="1"/>
    <col min="2" max="2" width="16.109375" customWidth="1"/>
    <col min="3" max="3" width="1.6640625" style="6" customWidth="1"/>
    <col min="4" max="4" width="24.6640625" style="2" customWidth="1"/>
    <col min="5" max="5" width="1.6640625" customWidth="1"/>
    <col min="7" max="7" width="1.6640625" customWidth="1"/>
    <col min="8" max="8" width="18.44140625" customWidth="1"/>
    <col min="9" max="9" width="5.88671875" customWidth="1"/>
    <col min="10" max="10" width="3.6640625" customWidth="1"/>
    <col min="11" max="11" width="15.109375" bestFit="1" customWidth="1"/>
    <col min="12" max="12" width="6.33203125" customWidth="1"/>
    <col min="13" max="13" width="5.88671875" customWidth="1"/>
    <col min="14" max="14" width="3.6640625" customWidth="1"/>
    <col min="15" max="15" width="16" bestFit="1" customWidth="1"/>
    <col min="16" max="16" width="6.33203125" customWidth="1"/>
    <col min="17" max="17" width="5.88671875" customWidth="1"/>
    <col min="18" max="18" width="3.6640625" customWidth="1"/>
    <col min="19" max="19" width="10.6640625" customWidth="1"/>
    <col min="20" max="20" width="5" customWidth="1"/>
  </cols>
  <sheetData>
    <row r="1" spans="2:21" ht="25.2" thickBot="1">
      <c r="B1" s="41" t="s">
        <v>37</v>
      </c>
      <c r="C1" s="3"/>
      <c r="D1" s="180" t="s">
        <v>51</v>
      </c>
      <c r="E1" s="180"/>
      <c r="F1" s="180"/>
      <c r="G1" s="180"/>
      <c r="H1" s="180"/>
      <c r="J1" s="148" t="s">
        <v>289</v>
      </c>
      <c r="K1" s="148"/>
      <c r="L1" s="148"/>
      <c r="M1" s="43"/>
      <c r="N1" s="148" t="s">
        <v>314</v>
      </c>
      <c r="O1" s="148"/>
      <c r="P1" s="148"/>
      <c r="Q1" s="43"/>
      <c r="R1" s="147" t="s">
        <v>1</v>
      </c>
      <c r="S1" s="147"/>
      <c r="T1" s="147"/>
    </row>
    <row r="2" spans="2:21" s="6" customFormat="1" ht="15" customHeight="1">
      <c r="B2" s="3"/>
      <c r="C2" s="3"/>
      <c r="D2" s="11"/>
      <c r="J2" s="149">
        <f>VLOOKUP(N6,Stats,5)</f>
        <v>8</v>
      </c>
      <c r="K2" s="150"/>
      <c r="L2" s="153">
        <f>VLOOKUP(N6,Stats,6)</f>
        <v>-1</v>
      </c>
      <c r="M2" s="43"/>
      <c r="N2" s="168">
        <f>SUM(Exp!C:C)</f>
        <v>15800</v>
      </c>
      <c r="O2" s="169"/>
      <c r="P2" s="170"/>
      <c r="Q2" s="43"/>
      <c r="R2" s="174">
        <f>VLOOKUP(N6,Stats,3)</f>
        <v>3</v>
      </c>
      <c r="S2" s="175"/>
      <c r="T2" s="176"/>
    </row>
    <row r="3" spans="2:21" s="6" customFormat="1" ht="15" customHeight="1" thickBot="1">
      <c r="B3" s="181" t="s">
        <v>299</v>
      </c>
      <c r="C3" s="182"/>
      <c r="D3" s="182"/>
      <c r="E3" s="182"/>
      <c r="F3" s="182"/>
      <c r="G3" s="182"/>
      <c r="H3" s="183"/>
      <c r="J3" s="151"/>
      <c r="K3" s="152"/>
      <c r="L3" s="154"/>
      <c r="M3" s="43"/>
      <c r="N3" s="171"/>
      <c r="O3" s="172"/>
      <c r="P3" s="173"/>
      <c r="Q3" s="43"/>
      <c r="R3" s="177"/>
      <c r="S3" s="178"/>
      <c r="T3" s="179"/>
    </row>
    <row r="4" spans="2:21" ht="15">
      <c r="B4" s="37" t="s">
        <v>38</v>
      </c>
      <c r="C4" s="13"/>
      <c r="D4" s="21" t="s">
        <v>55</v>
      </c>
      <c r="E4" s="14"/>
      <c r="F4" s="47" t="s">
        <v>47</v>
      </c>
      <c r="G4" s="13"/>
      <c r="H4" s="34" t="s">
        <v>298</v>
      </c>
      <c r="J4" s="62">
        <v>1</v>
      </c>
      <c r="K4" s="63" t="s">
        <v>221</v>
      </c>
      <c r="L4" s="64">
        <f>IF(J4=1,R2,0)+L2</f>
        <v>2</v>
      </c>
      <c r="M4" s="43"/>
      <c r="N4" s="43"/>
      <c r="O4" s="43"/>
      <c r="P4" s="43"/>
      <c r="Q4" s="43"/>
      <c r="R4" s="6"/>
      <c r="S4" s="6"/>
      <c r="T4" s="1"/>
    </row>
    <row r="5" spans="2:21" s="6" customFormat="1" ht="15.6" thickBot="1">
      <c r="B5" s="38" t="s">
        <v>296</v>
      </c>
      <c r="C5" s="15"/>
      <c r="D5" s="24" t="s">
        <v>297</v>
      </c>
      <c r="E5" s="16"/>
      <c r="F5" s="48" t="s">
        <v>39</v>
      </c>
      <c r="G5" s="15"/>
      <c r="H5" s="35" t="s">
        <v>52</v>
      </c>
      <c r="J5" s="109">
        <v>1</v>
      </c>
      <c r="K5" s="51" t="s">
        <v>222</v>
      </c>
      <c r="L5" s="56">
        <f>IF(J5=1,R2,0)+L2</f>
        <v>2</v>
      </c>
      <c r="M5" s="43"/>
      <c r="N5" s="148" t="s">
        <v>315</v>
      </c>
      <c r="O5" s="148"/>
      <c r="P5" s="148"/>
      <c r="Q5" s="43"/>
      <c r="R5" s="148" t="s">
        <v>318</v>
      </c>
      <c r="S5" s="148"/>
      <c r="T5" s="148"/>
    </row>
    <row r="6" spans="2:21" s="6" customFormat="1" ht="15.75" customHeight="1">
      <c r="B6" s="38" t="s">
        <v>41</v>
      </c>
      <c r="C6" s="15"/>
      <c r="D6" s="24" t="s">
        <v>448</v>
      </c>
      <c r="E6" s="16"/>
      <c r="F6" s="48" t="s">
        <v>40</v>
      </c>
      <c r="G6" s="15"/>
      <c r="H6" s="35" t="s">
        <v>53</v>
      </c>
      <c r="J6" s="43"/>
      <c r="K6" s="43"/>
      <c r="L6" s="43"/>
      <c r="M6" s="43"/>
      <c r="N6" s="162">
        <f>INDEX(Stats,MATCH(N2,Stats1!B2:B32,1),1)</f>
        <v>5</v>
      </c>
      <c r="O6" s="163"/>
      <c r="P6" s="164"/>
      <c r="Q6" s="43"/>
      <c r="R6" s="162">
        <f>VLOOKUP(N6,Stats,4)</f>
        <v>38</v>
      </c>
      <c r="S6" s="163"/>
      <c r="T6" s="164"/>
    </row>
    <row r="7" spans="2:21" s="6" customFormat="1" ht="16.5" customHeight="1" thickBot="1">
      <c r="B7" s="38" t="s">
        <v>300</v>
      </c>
      <c r="C7" s="15"/>
      <c r="D7" s="24">
        <v>70</v>
      </c>
      <c r="E7" s="16"/>
      <c r="F7" s="48" t="s">
        <v>42</v>
      </c>
      <c r="G7" s="15"/>
      <c r="H7" s="35" t="s">
        <v>437</v>
      </c>
      <c r="J7" s="148" t="s">
        <v>290</v>
      </c>
      <c r="K7" s="148"/>
      <c r="L7" s="148"/>
      <c r="M7" s="43"/>
      <c r="N7" s="165"/>
      <c r="O7" s="166"/>
      <c r="P7" s="167"/>
      <c r="Q7" s="43"/>
      <c r="R7" s="165"/>
      <c r="S7" s="166"/>
      <c r="T7" s="167"/>
    </row>
    <row r="8" spans="2:21" s="6" customFormat="1" ht="16.5" customHeight="1" thickBot="1">
      <c r="B8" s="39" t="s">
        <v>48</v>
      </c>
      <c r="C8" s="12"/>
      <c r="D8" s="33" t="s">
        <v>441</v>
      </c>
      <c r="E8" s="7"/>
      <c r="F8" s="49" t="s">
        <v>43</v>
      </c>
      <c r="G8" s="12"/>
      <c r="H8" s="36" t="s">
        <v>436</v>
      </c>
      <c r="J8" s="149">
        <f>VLOOKUP(N6,Stats,7)</f>
        <v>20</v>
      </c>
      <c r="K8" s="150"/>
      <c r="L8" s="153">
        <f>VLOOKUP(N6,Stats,8)</f>
        <v>5</v>
      </c>
      <c r="M8" s="43"/>
      <c r="Q8" s="43"/>
      <c r="T8" s="1"/>
    </row>
    <row r="9" spans="2:21" ht="16.5" customHeight="1" thickBot="1">
      <c r="B9" s="40" t="s">
        <v>65</v>
      </c>
      <c r="C9" s="8"/>
      <c r="D9" s="30" t="s">
        <v>440</v>
      </c>
      <c r="E9" s="31"/>
      <c r="F9" s="30" t="s">
        <v>307</v>
      </c>
      <c r="G9" s="31"/>
      <c r="H9" s="32"/>
      <c r="J9" s="151"/>
      <c r="K9" s="152"/>
      <c r="L9" s="154"/>
      <c r="M9" s="43"/>
      <c r="N9" s="6"/>
      <c r="O9" s="102" t="s">
        <v>359</v>
      </c>
      <c r="P9" s="101">
        <f>L8+R2+1</f>
        <v>9</v>
      </c>
      <c r="Q9" s="43"/>
      <c r="R9" s="156" t="s">
        <v>317</v>
      </c>
      <c r="S9" s="47" t="s">
        <v>279</v>
      </c>
      <c r="T9" s="68">
        <f>VLOOKUP(N6,Stats,17)</f>
        <v>2</v>
      </c>
    </row>
    <row r="10" spans="2:21" ht="15.6" thickBot="1">
      <c r="B10" s="9"/>
      <c r="C10" s="10"/>
      <c r="D10" s="27" t="s">
        <v>308</v>
      </c>
      <c r="E10" s="28"/>
      <c r="F10" s="27" t="s">
        <v>309</v>
      </c>
      <c r="G10" s="28"/>
      <c r="H10" s="29"/>
      <c r="J10" s="62">
        <v>1</v>
      </c>
      <c r="K10" s="63" t="s">
        <v>221</v>
      </c>
      <c r="L10" s="64">
        <f>IF(J10=1,R2,0)+L8</f>
        <v>8</v>
      </c>
      <c r="M10" s="43"/>
      <c r="N10" s="6"/>
      <c r="O10" s="6"/>
      <c r="P10" s="6"/>
      <c r="Q10" s="43"/>
      <c r="R10" s="157"/>
      <c r="S10" s="48" t="s">
        <v>280</v>
      </c>
      <c r="T10" s="69">
        <f>VLOOKUP(N6,Stats,18)</f>
        <v>8</v>
      </c>
    </row>
    <row r="11" spans="2:21" ht="15.6" thickBot="1">
      <c r="B11" s="8"/>
      <c r="C11" s="8"/>
      <c r="J11" s="65">
        <v>0</v>
      </c>
      <c r="K11" s="66" t="s">
        <v>223</v>
      </c>
      <c r="L11" s="123">
        <f>IF(J11=1,R3,0)+L8</f>
        <v>5</v>
      </c>
      <c r="M11" s="43"/>
      <c r="N11" s="148" t="s">
        <v>294</v>
      </c>
      <c r="O11" s="148"/>
      <c r="P11" s="148"/>
      <c r="Q11" s="43"/>
      <c r="R11" s="157"/>
      <c r="S11" s="48" t="s">
        <v>281</v>
      </c>
      <c r="T11" s="69">
        <f>VLOOKUP(N6,Stats,19)+FLOOR(N6/3,1)</f>
        <v>9</v>
      </c>
    </row>
    <row r="12" spans="2:21" ht="16.5" customHeight="1" thickBot="1">
      <c r="B12" s="181" t="s">
        <v>303</v>
      </c>
      <c r="C12" s="182"/>
      <c r="D12" s="182"/>
      <c r="E12" s="182"/>
      <c r="F12" s="182"/>
      <c r="G12" s="182"/>
      <c r="H12" s="183"/>
      <c r="J12" s="65">
        <v>0</v>
      </c>
      <c r="K12" s="66" t="s">
        <v>224</v>
      </c>
      <c r="L12" s="123">
        <f>IF(J12=1,R2,0)+L8</f>
        <v>5</v>
      </c>
      <c r="M12" s="43"/>
      <c r="N12" s="149">
        <f>VLOOKUP(N6,Stats,13)</f>
        <v>19</v>
      </c>
      <c r="O12" s="150"/>
      <c r="P12" s="153">
        <f>VLOOKUP(N6,Stats,14)</f>
        <v>4</v>
      </c>
      <c r="Q12" s="43"/>
      <c r="R12" s="159"/>
      <c r="S12" s="49" t="s">
        <v>288</v>
      </c>
      <c r="T12" s="61">
        <f>VLOOKUP(N6,Stats,28)</f>
        <v>7</v>
      </c>
    </row>
    <row r="13" spans="2:21" s="6" customFormat="1" ht="16.5" customHeight="1" thickBot="1">
      <c r="B13" s="187" t="s">
        <v>305</v>
      </c>
      <c r="C13" s="188"/>
      <c r="D13" s="188"/>
      <c r="E13" s="188"/>
      <c r="F13" s="188"/>
      <c r="G13" s="188"/>
      <c r="H13" s="189"/>
      <c r="J13" s="109">
        <v>1</v>
      </c>
      <c r="K13" s="51" t="s">
        <v>442</v>
      </c>
      <c r="L13" s="124">
        <f>IF(J13=1,R2,0)+L8</f>
        <v>8</v>
      </c>
      <c r="M13" s="43"/>
      <c r="N13" s="151"/>
      <c r="O13" s="152"/>
      <c r="P13" s="154"/>
      <c r="Q13" s="43"/>
      <c r="R13" s="160" t="s">
        <v>13</v>
      </c>
      <c r="S13" s="161"/>
      <c r="T13" s="70">
        <f>VLOOKUP(N6,Stats,20)</f>
        <v>15</v>
      </c>
    </row>
    <row r="14" spans="2:21" ht="16.5" customHeight="1" thickBot="1">
      <c r="B14" s="192" t="s">
        <v>306</v>
      </c>
      <c r="C14" s="193"/>
      <c r="D14" s="193"/>
      <c r="E14" s="193"/>
      <c r="F14" s="193"/>
      <c r="G14" s="193"/>
      <c r="H14" s="194"/>
      <c r="J14" s="43"/>
      <c r="K14" s="43"/>
      <c r="L14" s="43"/>
      <c r="M14" s="43"/>
      <c r="N14" s="62">
        <v>1</v>
      </c>
      <c r="O14" s="63" t="s">
        <v>221</v>
      </c>
      <c r="P14" s="64">
        <f>IF(N14=1,R2,0)+P12</f>
        <v>7</v>
      </c>
      <c r="Q14" s="43"/>
      <c r="R14" s="146" t="s">
        <v>20</v>
      </c>
      <c r="S14" s="147"/>
      <c r="T14" s="60">
        <f>VLOOKUP(N6,Stats,27)</f>
        <v>15</v>
      </c>
    </row>
    <row r="15" spans="2:21" s="6" customFormat="1" ht="16.5" customHeight="1" thickBot="1">
      <c r="B15" s="195"/>
      <c r="C15" s="196"/>
      <c r="D15" s="196"/>
      <c r="E15" s="196"/>
      <c r="F15" s="196"/>
      <c r="G15" s="196"/>
      <c r="H15" s="197"/>
      <c r="J15" s="148" t="s">
        <v>291</v>
      </c>
      <c r="K15" s="148"/>
      <c r="L15" s="148"/>
      <c r="M15" s="43"/>
      <c r="N15" s="65">
        <v>1</v>
      </c>
      <c r="O15" s="66" t="s">
        <v>230</v>
      </c>
      <c r="P15" s="67">
        <f>IF(N15=1,R2,0)+P12</f>
        <v>7</v>
      </c>
      <c r="Q15" s="43"/>
      <c r="R15" s="43"/>
      <c r="S15" s="43"/>
      <c r="T15" s="50"/>
      <c r="U15"/>
    </row>
    <row r="16" spans="2:21" ht="15.75" customHeight="1">
      <c r="B16" s="44" t="s">
        <v>61</v>
      </c>
      <c r="C16" s="17"/>
      <c r="D16" s="18" t="s">
        <v>62</v>
      </c>
      <c r="E16" s="19"/>
      <c r="F16" s="19"/>
      <c r="G16" s="19"/>
      <c r="H16" s="20"/>
      <c r="J16" s="149">
        <f>VLOOKUP(N6,Stats,9)</f>
        <v>7</v>
      </c>
      <c r="K16" s="150"/>
      <c r="L16" s="153">
        <f>VLOOKUP(N6,Stats,10)</f>
        <v>-2</v>
      </c>
      <c r="M16" s="43"/>
      <c r="N16" s="65">
        <v>0</v>
      </c>
      <c r="O16" s="66" t="s">
        <v>231</v>
      </c>
      <c r="P16" s="67">
        <f>IF(N16=1,R2,0)+P12</f>
        <v>4</v>
      </c>
      <c r="Q16" s="43"/>
      <c r="R16" s="156" t="s">
        <v>316</v>
      </c>
      <c r="S16" s="52" t="s">
        <v>282</v>
      </c>
      <c r="T16" s="59">
        <f>VLOOKUP(N6,Stats,21)</f>
        <v>4</v>
      </c>
      <c r="U16" s="4"/>
    </row>
    <row r="17" spans="2:21" s="4" customFormat="1" ht="16.5" customHeight="1" thickBot="1">
      <c r="B17" s="141" t="s">
        <v>44</v>
      </c>
      <c r="C17" s="126"/>
      <c r="D17" s="135" t="s">
        <v>59</v>
      </c>
      <c r="E17" s="135"/>
      <c r="F17" s="135"/>
      <c r="G17" s="135"/>
      <c r="H17" s="136"/>
      <c r="J17" s="151"/>
      <c r="K17" s="152"/>
      <c r="L17" s="154"/>
      <c r="M17" s="43"/>
      <c r="N17" s="65">
        <v>0</v>
      </c>
      <c r="O17" s="66" t="s">
        <v>232</v>
      </c>
      <c r="P17" s="67">
        <f>IF(N17=1,R2,0)+P12</f>
        <v>4</v>
      </c>
      <c r="Q17" s="43"/>
      <c r="R17" s="157"/>
      <c r="S17" s="71" t="s">
        <v>283</v>
      </c>
      <c r="T17" s="70">
        <f>VLOOKUP(N6,Stats,22)</f>
        <v>4</v>
      </c>
    </row>
    <row r="18" spans="2:21" s="4" customFormat="1" ht="16.5" customHeight="1" thickBot="1">
      <c r="B18" s="198"/>
      <c r="C18" s="125"/>
      <c r="D18" s="139"/>
      <c r="E18" s="139"/>
      <c r="F18" s="139"/>
      <c r="G18" s="139"/>
      <c r="H18" s="140"/>
      <c r="J18" s="54">
        <v>0</v>
      </c>
      <c r="K18" s="55" t="s">
        <v>221</v>
      </c>
      <c r="L18" s="58">
        <f>IF(J18=1,R2,0)+L16</f>
        <v>-2</v>
      </c>
      <c r="M18" s="43"/>
      <c r="N18" s="65">
        <v>1</v>
      </c>
      <c r="O18" s="66" t="s">
        <v>233</v>
      </c>
      <c r="P18" s="67">
        <f>IF(N18=1,R2,0)+P12</f>
        <v>7</v>
      </c>
      <c r="Q18" s="43"/>
      <c r="R18" s="157"/>
      <c r="S18" s="48" t="s">
        <v>284</v>
      </c>
      <c r="T18" s="72">
        <f>VLOOKUP(N6,Stats,23)</f>
        <v>2</v>
      </c>
      <c r="U18"/>
    </row>
    <row r="19" spans="2:21" ht="16.5" customHeight="1" thickBot="1">
      <c r="B19" s="141" t="s">
        <v>45</v>
      </c>
      <c r="C19" s="126"/>
      <c r="D19" s="135" t="s">
        <v>58</v>
      </c>
      <c r="E19" s="135"/>
      <c r="F19" s="135"/>
      <c r="G19" s="135"/>
      <c r="H19" s="136"/>
      <c r="J19" s="43"/>
      <c r="K19" s="43"/>
      <c r="L19" s="43"/>
      <c r="M19" s="43"/>
      <c r="N19" s="109">
        <v>0</v>
      </c>
      <c r="O19" s="51" t="s">
        <v>234</v>
      </c>
      <c r="P19" s="56">
        <f>IF(N19=1,R2,0)+P12</f>
        <v>4</v>
      </c>
      <c r="Q19" s="43"/>
      <c r="R19" s="157"/>
      <c r="S19" s="48" t="s">
        <v>285</v>
      </c>
      <c r="T19" s="72">
        <f>VLOOKUP(N6,Stats,24)</f>
        <v>0</v>
      </c>
      <c r="U19" s="6"/>
    </row>
    <row r="20" spans="2:21" s="6" customFormat="1" ht="16.5" customHeight="1" thickBot="1">
      <c r="B20" s="198"/>
      <c r="C20" s="125"/>
      <c r="D20" s="139"/>
      <c r="E20" s="139"/>
      <c r="F20" s="139"/>
      <c r="G20" s="139"/>
      <c r="H20" s="140"/>
      <c r="J20" s="148" t="s">
        <v>292</v>
      </c>
      <c r="K20" s="148"/>
      <c r="L20" s="148"/>
      <c r="M20" s="43"/>
      <c r="N20" s="43"/>
      <c r="O20" s="43"/>
      <c r="P20" s="43"/>
      <c r="Q20" s="43"/>
      <c r="R20" s="157"/>
      <c r="S20" s="48" t="s">
        <v>286</v>
      </c>
      <c r="T20" s="72">
        <f>VLOOKUP(N6,Stats,25)</f>
        <v>0</v>
      </c>
      <c r="U20"/>
    </row>
    <row r="21" spans="2:21" ht="15.6" thickBot="1">
      <c r="B21" s="46" t="s">
        <v>46</v>
      </c>
      <c r="C21" s="10"/>
      <c r="D21" s="190" t="s">
        <v>57</v>
      </c>
      <c r="E21" s="190"/>
      <c r="F21" s="190"/>
      <c r="G21" s="190"/>
      <c r="H21" s="191"/>
      <c r="J21" s="149">
        <f>VLOOKUP(N6,Stats,11)</f>
        <v>10</v>
      </c>
      <c r="K21" s="150"/>
      <c r="L21" s="153">
        <f>VLOOKUP(N6,Stats,12)</f>
        <v>0</v>
      </c>
      <c r="M21" s="43"/>
      <c r="N21" s="148" t="s">
        <v>293</v>
      </c>
      <c r="O21" s="148"/>
      <c r="P21" s="148"/>
      <c r="Q21" s="43"/>
      <c r="R21" s="158"/>
      <c r="S21" s="53" t="s">
        <v>287</v>
      </c>
      <c r="T21" s="60">
        <f>VLOOKUP(N6,Stats,26)</f>
        <v>0</v>
      </c>
    </row>
    <row r="22" spans="2:21" ht="15" thickBot="1">
      <c r="J22" s="151"/>
      <c r="K22" s="152"/>
      <c r="L22" s="154"/>
      <c r="M22" s="43"/>
      <c r="N22" s="149">
        <f>VLOOKUP(N6,Stats,15)</f>
        <v>11</v>
      </c>
      <c r="O22" s="150"/>
      <c r="P22" s="153">
        <f>VLOOKUP(N6,Stats,16)</f>
        <v>0</v>
      </c>
      <c r="Q22" s="43"/>
      <c r="R22" s="43"/>
      <c r="S22" s="43"/>
      <c r="T22" s="50"/>
    </row>
    <row r="23" spans="2:21" ht="15.6" thickBot="1">
      <c r="B23" s="184" t="s">
        <v>304</v>
      </c>
      <c r="C23" s="185"/>
      <c r="D23" s="185"/>
      <c r="E23" s="185"/>
      <c r="F23" s="185"/>
      <c r="G23" s="185"/>
      <c r="H23" s="186"/>
      <c r="J23" s="62">
        <v>0</v>
      </c>
      <c r="K23" s="63" t="s">
        <v>221</v>
      </c>
      <c r="L23" s="64">
        <f>IF(J23=1,R2,0)+L21</f>
        <v>0</v>
      </c>
      <c r="M23" s="43"/>
      <c r="N23" s="151"/>
      <c r="O23" s="152"/>
      <c r="P23" s="154"/>
      <c r="Q23" s="43"/>
      <c r="R23" s="155" t="s">
        <v>239</v>
      </c>
      <c r="S23" s="155"/>
      <c r="T23" s="57">
        <v>0</v>
      </c>
    </row>
    <row r="24" spans="2:21" ht="16.5" customHeight="1">
      <c r="B24" s="37" t="s">
        <v>60</v>
      </c>
      <c r="C24" s="13"/>
      <c r="D24" s="21" t="s">
        <v>398</v>
      </c>
      <c r="E24" s="22"/>
      <c r="F24" s="22"/>
      <c r="G24" s="22"/>
      <c r="H24" s="23"/>
      <c r="J24" s="65">
        <v>0</v>
      </c>
      <c r="K24" s="66" t="s">
        <v>225</v>
      </c>
      <c r="L24" s="67">
        <f>IF(J24=1,R2,0)+L21</f>
        <v>0</v>
      </c>
      <c r="M24" s="43"/>
      <c r="N24" s="62">
        <v>0</v>
      </c>
      <c r="O24" s="63" t="s">
        <v>221</v>
      </c>
      <c r="P24" s="64">
        <f>IF(N24=1,R2,0)+P22</f>
        <v>0</v>
      </c>
      <c r="Q24" s="43"/>
      <c r="R24" s="43"/>
      <c r="S24" s="43" t="s">
        <v>427</v>
      </c>
      <c r="T24" s="107">
        <f>FLOOR(POWER(2,N6/5),1)</f>
        <v>2</v>
      </c>
    </row>
    <row r="25" spans="2:21" ht="16.5" customHeight="1">
      <c r="B25" s="38" t="s">
        <v>49</v>
      </c>
      <c r="C25" s="15"/>
      <c r="D25" s="24" t="s">
        <v>56</v>
      </c>
      <c r="E25" s="25"/>
      <c r="F25" s="25"/>
      <c r="G25" s="25"/>
      <c r="H25" s="26"/>
      <c r="J25" s="65">
        <v>0</v>
      </c>
      <c r="K25" s="66" t="s">
        <v>226</v>
      </c>
      <c r="L25" s="67">
        <f>IF(J25=1,R2,0)+L21</f>
        <v>0</v>
      </c>
      <c r="M25" s="43"/>
      <c r="N25" s="65">
        <v>0</v>
      </c>
      <c r="O25" s="66" t="s">
        <v>235</v>
      </c>
      <c r="P25" s="67">
        <f>IF(N25=1,R2,0)+P22</f>
        <v>0</v>
      </c>
      <c r="Q25" s="43"/>
      <c r="R25" s="6"/>
      <c r="S25" s="43" t="s">
        <v>428</v>
      </c>
      <c r="T25" s="57">
        <f>FLOOR(N6/3,1)</f>
        <v>1</v>
      </c>
    </row>
    <row r="26" spans="2:21" ht="16.5" customHeight="1">
      <c r="B26" s="38" t="s">
        <v>50</v>
      </c>
      <c r="C26" s="15"/>
      <c r="D26" s="24" t="s">
        <v>54</v>
      </c>
      <c r="E26" s="25"/>
      <c r="F26" s="25"/>
      <c r="G26" s="25"/>
      <c r="H26" s="26"/>
      <c r="J26" s="65">
        <v>1</v>
      </c>
      <c r="K26" s="66" t="s">
        <v>227</v>
      </c>
      <c r="L26" s="67">
        <f>IF(J26=1,R2,0)+L21</f>
        <v>3</v>
      </c>
      <c r="M26" s="43"/>
      <c r="N26" s="65">
        <v>0</v>
      </c>
      <c r="O26" s="66" t="s">
        <v>236</v>
      </c>
      <c r="P26" s="67">
        <f>IF(N26=1,R2,0)+P22</f>
        <v>0</v>
      </c>
      <c r="Q26" s="43"/>
      <c r="R26" s="6"/>
      <c r="S26" s="6"/>
      <c r="T26" s="1"/>
    </row>
    <row r="27" spans="2:21" ht="16.5" customHeight="1">
      <c r="B27" s="141" t="s">
        <v>396</v>
      </c>
      <c r="C27" s="127"/>
      <c r="D27" s="202" t="s">
        <v>173</v>
      </c>
      <c r="E27" s="202"/>
      <c r="F27" s="202"/>
      <c r="G27" s="202"/>
      <c r="H27" s="203"/>
      <c r="J27" s="65">
        <v>1</v>
      </c>
      <c r="K27" s="66" t="s">
        <v>228</v>
      </c>
      <c r="L27" s="67">
        <f>IF(J27=1,R2,0)+L21</f>
        <v>3</v>
      </c>
      <c r="M27" s="43"/>
      <c r="N27" s="65">
        <v>0</v>
      </c>
      <c r="O27" s="66" t="s">
        <v>237</v>
      </c>
      <c r="P27" s="67">
        <f>IF(N27=1,R2,0)+P22</f>
        <v>0</v>
      </c>
      <c r="Q27" s="43"/>
      <c r="R27" s="6"/>
      <c r="S27" s="6"/>
      <c r="T27" s="1"/>
      <c r="U27" s="6"/>
    </row>
    <row r="28" spans="2:21" s="6" customFormat="1" ht="16.5" customHeight="1" thickBot="1">
      <c r="B28" s="198"/>
      <c r="C28" s="128"/>
      <c r="D28" s="204"/>
      <c r="E28" s="204"/>
      <c r="F28" s="204"/>
      <c r="G28" s="204"/>
      <c r="H28" s="205"/>
      <c r="J28" s="109">
        <v>0</v>
      </c>
      <c r="K28" s="51" t="s">
        <v>229</v>
      </c>
      <c r="L28" s="56">
        <f>IF(J28=R2,2,0)+L21</f>
        <v>0</v>
      </c>
      <c r="M28" s="43"/>
      <c r="N28" s="109">
        <v>0</v>
      </c>
      <c r="O28" s="51" t="s">
        <v>238</v>
      </c>
      <c r="P28" s="56">
        <f>IF(N28=1,R2,0)+P22</f>
        <v>0</v>
      </c>
      <c r="Q28" s="43"/>
      <c r="T28" s="1"/>
    </row>
    <row r="29" spans="2:21" s="6" customFormat="1" ht="15" customHeight="1">
      <c r="B29" s="45" t="s">
        <v>395</v>
      </c>
      <c r="C29" s="15"/>
      <c r="D29" s="206" t="s">
        <v>405</v>
      </c>
      <c r="E29" s="206"/>
      <c r="F29" s="206"/>
      <c r="G29" s="206"/>
      <c r="H29" s="207"/>
      <c r="J29"/>
      <c r="K29"/>
      <c r="L29"/>
      <c r="M29"/>
      <c r="N29"/>
      <c r="O29"/>
      <c r="P29"/>
      <c r="Q29"/>
      <c r="T29" s="1"/>
    </row>
    <row r="30" spans="2:21" s="6" customFormat="1" ht="16.5" customHeight="1">
      <c r="B30" s="141" t="s">
        <v>397</v>
      </c>
      <c r="C30" s="127"/>
      <c r="D30" s="135" t="s">
        <v>407</v>
      </c>
      <c r="E30" s="135"/>
      <c r="F30" s="135"/>
      <c r="G30" s="135"/>
      <c r="H30" s="136"/>
      <c r="I30"/>
      <c r="J30" s="42" t="s">
        <v>84</v>
      </c>
      <c r="K30"/>
      <c r="L30"/>
      <c r="M30"/>
      <c r="N30"/>
      <c r="O30"/>
      <c r="P30"/>
      <c r="Q30"/>
      <c r="R30"/>
      <c r="S30"/>
      <c r="T30"/>
      <c r="U30"/>
    </row>
    <row r="31" spans="2:21" s="6" customFormat="1" ht="16.5" customHeight="1">
      <c r="B31" s="142"/>
      <c r="C31" s="8"/>
      <c r="D31" s="137"/>
      <c r="E31" s="137"/>
      <c r="F31" s="137"/>
      <c r="G31" s="137"/>
      <c r="H31" s="138"/>
      <c r="J31" s="43" t="s">
        <v>310</v>
      </c>
    </row>
    <row r="32" spans="2:21" s="6" customFormat="1" ht="16.5" customHeight="1">
      <c r="B32" s="198"/>
      <c r="C32" s="128"/>
      <c r="D32" s="139"/>
      <c r="E32" s="139"/>
      <c r="F32" s="139"/>
      <c r="G32" s="139"/>
      <c r="H32" s="140"/>
      <c r="J32" s="43" t="s">
        <v>312</v>
      </c>
    </row>
    <row r="33" spans="2:21" ht="15.6" thickBot="1">
      <c r="B33" s="46" t="s">
        <v>240</v>
      </c>
      <c r="C33" s="10"/>
      <c r="D33" s="27" t="s">
        <v>403</v>
      </c>
      <c r="E33" s="28"/>
      <c r="F33" s="28"/>
      <c r="G33" s="28"/>
      <c r="H33" s="29"/>
      <c r="I33" s="6"/>
      <c r="J33" s="43" t="s">
        <v>311</v>
      </c>
      <c r="U33" s="6"/>
    </row>
    <row r="34" spans="2:21" s="6" customFormat="1">
      <c r="B34" s="8"/>
      <c r="C34" s="8"/>
      <c r="D34" s="2"/>
      <c r="I34"/>
      <c r="J34" s="43" t="s">
        <v>439</v>
      </c>
      <c r="K34"/>
      <c r="L34"/>
      <c r="M34"/>
      <c r="N34"/>
      <c r="O34"/>
      <c r="P34"/>
      <c r="Q34"/>
      <c r="R34"/>
      <c r="S34"/>
      <c r="T34"/>
      <c r="U34"/>
    </row>
    <row r="35" spans="2:21" ht="15" thickBot="1">
      <c r="B35" s="184" t="s">
        <v>301</v>
      </c>
      <c r="C35" s="185"/>
      <c r="D35" s="185"/>
      <c r="E35" s="185"/>
      <c r="F35" s="185"/>
      <c r="G35" s="185"/>
      <c r="H35" s="186"/>
    </row>
    <row r="36" spans="2:21" ht="15">
      <c r="B36" s="37" t="s">
        <v>302</v>
      </c>
      <c r="C36" s="14"/>
      <c r="D36" s="21" t="s">
        <v>63</v>
      </c>
      <c r="E36" s="22"/>
      <c r="F36" s="22"/>
      <c r="G36" s="22"/>
      <c r="H36" s="23"/>
      <c r="K36" s="6"/>
      <c r="L36" s="6"/>
      <c r="M36" s="6"/>
      <c r="N36" s="6"/>
      <c r="O36" s="6"/>
      <c r="P36" s="6"/>
      <c r="Q36" s="6"/>
    </row>
    <row r="37" spans="2:21" ht="15">
      <c r="B37" s="38" t="s">
        <v>50</v>
      </c>
      <c r="C37" s="16"/>
      <c r="D37" s="24" t="s">
        <v>64</v>
      </c>
      <c r="E37" s="25"/>
      <c r="F37" s="25"/>
      <c r="G37" s="25"/>
      <c r="H37" s="26"/>
      <c r="R37" s="6"/>
      <c r="S37" s="6"/>
      <c r="T37" s="6"/>
    </row>
    <row r="38" spans="2:21" ht="16.5" customHeight="1">
      <c r="B38" s="141" t="s">
        <v>49</v>
      </c>
      <c r="C38" s="130"/>
      <c r="D38" s="135" t="s">
        <v>313</v>
      </c>
      <c r="E38" s="135"/>
      <c r="F38" s="135"/>
      <c r="G38" s="135"/>
      <c r="H38" s="136"/>
    </row>
    <row r="39" spans="2:21">
      <c r="B39" s="142"/>
      <c r="C39" s="129"/>
      <c r="D39" s="137"/>
      <c r="E39" s="137"/>
      <c r="F39" s="137"/>
      <c r="G39" s="137"/>
      <c r="H39" s="138"/>
      <c r="I39" s="6"/>
      <c r="U39" s="6"/>
    </row>
    <row r="40" spans="2:21" s="6" customFormat="1" ht="15" thickBot="1">
      <c r="B40" s="143"/>
      <c r="C40" s="5"/>
      <c r="D40" s="144"/>
      <c r="E40" s="144"/>
      <c r="F40" s="144"/>
      <c r="G40" s="144"/>
      <c r="H40" s="145"/>
      <c r="I40"/>
      <c r="J40"/>
      <c r="K40"/>
      <c r="L40"/>
      <c r="M40"/>
      <c r="N40"/>
      <c r="O40"/>
      <c r="P40"/>
      <c r="Q40"/>
      <c r="R40"/>
      <c r="S40"/>
      <c r="T40"/>
      <c r="U40"/>
    </row>
  </sheetData>
  <mergeCells count="50">
    <mergeCell ref="D1:H1"/>
    <mergeCell ref="B3:H3"/>
    <mergeCell ref="B35:H35"/>
    <mergeCell ref="B12:H12"/>
    <mergeCell ref="B13:H13"/>
    <mergeCell ref="D21:H21"/>
    <mergeCell ref="B23:H23"/>
    <mergeCell ref="D29:H29"/>
    <mergeCell ref="B14:H15"/>
    <mergeCell ref="D17:H18"/>
    <mergeCell ref="B17:B18"/>
    <mergeCell ref="D19:H20"/>
    <mergeCell ref="B19:B20"/>
    <mergeCell ref="B27:B28"/>
    <mergeCell ref="D27:H28"/>
    <mergeCell ref="B30:B32"/>
    <mergeCell ref="J1:L1"/>
    <mergeCell ref="N1:P1"/>
    <mergeCell ref="R1:T1"/>
    <mergeCell ref="J2:K3"/>
    <mergeCell ref="L2:L3"/>
    <mergeCell ref="N2:P3"/>
    <mergeCell ref="R2:T3"/>
    <mergeCell ref="N5:P5"/>
    <mergeCell ref="R5:T5"/>
    <mergeCell ref="N6:P7"/>
    <mergeCell ref="R6:T7"/>
    <mergeCell ref="J7:L7"/>
    <mergeCell ref="J8:K9"/>
    <mergeCell ref="L8:L9"/>
    <mergeCell ref="R9:R12"/>
    <mergeCell ref="N11:P11"/>
    <mergeCell ref="N12:O13"/>
    <mergeCell ref="P12:P13"/>
    <mergeCell ref="R13:S13"/>
    <mergeCell ref="D30:H32"/>
    <mergeCell ref="B38:B40"/>
    <mergeCell ref="D38:H40"/>
    <mergeCell ref="R14:S14"/>
    <mergeCell ref="J15:L15"/>
    <mergeCell ref="J20:L20"/>
    <mergeCell ref="J21:K22"/>
    <mergeCell ref="L21:L22"/>
    <mergeCell ref="N21:P21"/>
    <mergeCell ref="N22:O23"/>
    <mergeCell ref="P22:P23"/>
    <mergeCell ref="R23:S23"/>
    <mergeCell ref="R16:R21"/>
    <mergeCell ref="J16:K17"/>
    <mergeCell ref="L16:L17"/>
  </mergeCells>
  <conditionalFormatting sqref="N24:N28 N14:N19 J4:J5 J18 J23:J28 J10:J13">
    <cfRule type="iconSet" priority="2">
      <iconSet iconSet="3Symbols2" showValue="0">
        <cfvo type="percent" val="0"/>
        <cfvo type="num" val="1"/>
        <cfvo type="num" val="1"/>
      </iconSet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7"/>
  <sheetViews>
    <sheetView tabSelected="1" workbookViewId="0">
      <selection activeCell="B40" sqref="B40"/>
    </sheetView>
  </sheetViews>
  <sheetFormatPr defaultRowHeight="14.4"/>
  <cols>
    <col min="1" max="1" width="5.6640625" style="1" bestFit="1" customWidth="1"/>
    <col min="2" max="2" width="25.109375" bestFit="1" customWidth="1"/>
    <col min="3" max="3" width="24" bestFit="1" customWidth="1"/>
  </cols>
  <sheetData>
    <row r="1" spans="1:3" ht="15" thickBot="1">
      <c r="A1" s="73" t="s">
        <v>0</v>
      </c>
      <c r="B1" s="74" t="s">
        <v>220</v>
      </c>
      <c r="C1" s="74" t="s">
        <v>35</v>
      </c>
    </row>
    <row r="2" spans="1:3" s="6" customFormat="1" ht="15">
      <c r="A2" s="112">
        <v>0</v>
      </c>
      <c r="B2" s="113" t="s">
        <v>49</v>
      </c>
      <c r="C2" s="114" t="s">
        <v>438</v>
      </c>
    </row>
    <row r="3" spans="1:3" ht="15">
      <c r="A3" s="201">
        <v>1</v>
      </c>
      <c r="B3" s="79" t="s">
        <v>32</v>
      </c>
      <c r="C3" s="84" t="s">
        <v>71</v>
      </c>
    </row>
    <row r="4" spans="1:3" ht="15">
      <c r="A4" s="200"/>
      <c r="B4" s="77" t="s">
        <v>33</v>
      </c>
      <c r="C4" s="82" t="s">
        <v>72</v>
      </c>
    </row>
    <row r="5" spans="1:3" ht="15">
      <c r="A5" s="199">
        <v>2</v>
      </c>
      <c r="B5" s="78" t="s">
        <v>34</v>
      </c>
      <c r="C5" s="83" t="s">
        <v>73</v>
      </c>
    </row>
    <row r="6" spans="1:3" ht="15">
      <c r="A6" s="201"/>
      <c r="B6" s="79" t="s">
        <v>241</v>
      </c>
      <c r="C6" s="84" t="s">
        <v>252</v>
      </c>
    </row>
    <row r="7" spans="1:3" ht="15">
      <c r="A7" s="200"/>
      <c r="B7" s="77" t="s">
        <v>242</v>
      </c>
      <c r="C7" s="82" t="s">
        <v>254</v>
      </c>
    </row>
    <row r="8" spans="1:3" ht="15">
      <c r="A8" s="199">
        <v>3</v>
      </c>
      <c r="B8" s="78" t="s">
        <v>270</v>
      </c>
      <c r="C8" s="85" t="s">
        <v>262</v>
      </c>
    </row>
    <row r="9" spans="1:3" s="6" customFormat="1" ht="15">
      <c r="A9" s="201"/>
      <c r="B9" s="79" t="s">
        <v>269</v>
      </c>
      <c r="C9" s="84" t="s">
        <v>263</v>
      </c>
    </row>
    <row r="10" spans="1:3" ht="15">
      <c r="A10" s="201"/>
      <c r="B10" s="79" t="s">
        <v>268</v>
      </c>
      <c r="C10" s="84" t="s">
        <v>267</v>
      </c>
    </row>
    <row r="11" spans="1:3" ht="15">
      <c r="A11" s="200"/>
      <c r="B11" s="77" t="s">
        <v>243</v>
      </c>
      <c r="C11" s="82" t="s">
        <v>253</v>
      </c>
    </row>
    <row r="12" spans="1:3" ht="15">
      <c r="A12" s="75">
        <v>4</v>
      </c>
      <c r="B12" s="80" t="s">
        <v>36</v>
      </c>
      <c r="C12" s="86" t="s">
        <v>78</v>
      </c>
    </row>
    <row r="13" spans="1:3" ht="15">
      <c r="A13" s="199">
        <v>5</v>
      </c>
      <c r="B13" s="78" t="s">
        <v>268</v>
      </c>
      <c r="C13" s="83" t="s">
        <v>271</v>
      </c>
    </row>
    <row r="14" spans="1:3" ht="15">
      <c r="A14" s="200"/>
      <c r="B14" s="77" t="s">
        <v>244</v>
      </c>
      <c r="C14" s="82" t="s">
        <v>255</v>
      </c>
    </row>
    <row r="15" spans="1:3" ht="15">
      <c r="A15" s="199">
        <v>6</v>
      </c>
      <c r="B15" s="78" t="s">
        <v>32</v>
      </c>
      <c r="C15" s="83" t="s">
        <v>74</v>
      </c>
    </row>
    <row r="16" spans="1:3" ht="15">
      <c r="A16" s="200"/>
      <c r="B16" s="77" t="s">
        <v>33</v>
      </c>
      <c r="C16" s="82" t="s">
        <v>75</v>
      </c>
    </row>
    <row r="17" spans="1:3" ht="15">
      <c r="A17" s="199">
        <v>7</v>
      </c>
      <c r="B17" s="78" t="s">
        <v>269</v>
      </c>
      <c r="C17" s="83" t="s">
        <v>264</v>
      </c>
    </row>
    <row r="18" spans="1:3" ht="15">
      <c r="A18" s="200"/>
      <c r="B18" s="77" t="s">
        <v>245</v>
      </c>
      <c r="C18" s="82" t="s">
        <v>256</v>
      </c>
    </row>
    <row r="19" spans="1:3" ht="15">
      <c r="A19" s="199">
        <v>8</v>
      </c>
      <c r="B19" s="78" t="s">
        <v>36</v>
      </c>
      <c r="C19" s="83" t="s">
        <v>77</v>
      </c>
    </row>
    <row r="20" spans="1:3" ht="15">
      <c r="A20" s="200"/>
      <c r="B20" s="77" t="s">
        <v>268</v>
      </c>
      <c r="C20" s="82" t="s">
        <v>272</v>
      </c>
    </row>
    <row r="21" spans="1:3" ht="15">
      <c r="A21" s="75">
        <v>9</v>
      </c>
      <c r="B21" s="80" t="s">
        <v>246</v>
      </c>
      <c r="C21" s="86" t="s">
        <v>257</v>
      </c>
    </row>
    <row r="22" spans="1:3" ht="15">
      <c r="A22" s="199">
        <v>10</v>
      </c>
      <c r="B22" s="78" t="s">
        <v>33</v>
      </c>
      <c r="C22" s="83" t="s">
        <v>277</v>
      </c>
    </row>
    <row r="23" spans="1:3" ht="15">
      <c r="A23" s="200"/>
      <c r="B23" s="77" t="s">
        <v>268</v>
      </c>
      <c r="C23" s="82" t="s">
        <v>273</v>
      </c>
    </row>
    <row r="24" spans="1:3" ht="15">
      <c r="A24" s="199">
        <v>11</v>
      </c>
      <c r="B24" s="78" t="s">
        <v>269</v>
      </c>
      <c r="C24" s="83" t="s">
        <v>265</v>
      </c>
    </row>
    <row r="25" spans="1:3" ht="15">
      <c r="A25" s="200"/>
      <c r="B25" s="77" t="s">
        <v>247</v>
      </c>
      <c r="C25" s="82" t="s">
        <v>391</v>
      </c>
    </row>
    <row r="26" spans="1:3" ht="15">
      <c r="A26" s="75">
        <v>12</v>
      </c>
      <c r="B26" s="80" t="s">
        <v>36</v>
      </c>
      <c r="C26" s="86" t="s">
        <v>76</v>
      </c>
    </row>
    <row r="27" spans="1:3" ht="15">
      <c r="A27" s="75">
        <v>13</v>
      </c>
      <c r="B27" s="80" t="s">
        <v>248</v>
      </c>
      <c r="C27" s="86" t="s">
        <v>258</v>
      </c>
    </row>
    <row r="28" spans="1:3" ht="15">
      <c r="A28" s="199">
        <v>14</v>
      </c>
      <c r="B28" s="78" t="s">
        <v>32</v>
      </c>
      <c r="C28" s="83" t="s">
        <v>278</v>
      </c>
    </row>
    <row r="29" spans="1:3" ht="15">
      <c r="A29" s="200"/>
      <c r="B29" s="77" t="s">
        <v>268</v>
      </c>
      <c r="C29" s="82" t="s">
        <v>274</v>
      </c>
    </row>
    <row r="30" spans="1:3" ht="15">
      <c r="A30" s="199">
        <v>15</v>
      </c>
      <c r="B30" s="78" t="s">
        <v>269</v>
      </c>
      <c r="C30" s="83" t="s">
        <v>266</v>
      </c>
    </row>
    <row r="31" spans="1:3" ht="15">
      <c r="A31" s="200"/>
      <c r="B31" s="77" t="s">
        <v>249</v>
      </c>
      <c r="C31" s="82" t="s">
        <v>259</v>
      </c>
    </row>
    <row r="32" spans="1:3" ht="15">
      <c r="A32" s="75">
        <v>16</v>
      </c>
      <c r="B32" s="80" t="s">
        <v>36</v>
      </c>
      <c r="C32" s="86" t="s">
        <v>79</v>
      </c>
    </row>
    <row r="33" spans="1:3" ht="15">
      <c r="A33" s="75">
        <v>17</v>
      </c>
      <c r="B33" s="80" t="s">
        <v>250</v>
      </c>
      <c r="C33" s="86" t="s">
        <v>260</v>
      </c>
    </row>
    <row r="34" spans="1:3" ht="15">
      <c r="A34" s="75">
        <v>18</v>
      </c>
      <c r="B34" s="80" t="s">
        <v>268</v>
      </c>
      <c r="C34" s="86" t="s">
        <v>275</v>
      </c>
    </row>
    <row r="35" spans="1:3" ht="15">
      <c r="A35" s="199">
        <v>19</v>
      </c>
      <c r="B35" s="78" t="s">
        <v>36</v>
      </c>
      <c r="C35" s="83" t="s">
        <v>80</v>
      </c>
    </row>
    <row r="36" spans="1:3" ht="15">
      <c r="A36" s="200"/>
      <c r="B36" s="77" t="s">
        <v>251</v>
      </c>
      <c r="C36" s="82" t="s">
        <v>261</v>
      </c>
    </row>
    <row r="37" spans="1:3" ht="15.6" thickBot="1">
      <c r="A37" s="76">
        <v>20</v>
      </c>
      <c r="B37" s="81" t="s">
        <v>268</v>
      </c>
      <c r="C37" s="87" t="s">
        <v>276</v>
      </c>
    </row>
  </sheetData>
  <mergeCells count="12">
    <mergeCell ref="A30:A31"/>
    <mergeCell ref="A35:A36"/>
    <mergeCell ref="A28:A29"/>
    <mergeCell ref="A3:A4"/>
    <mergeCell ref="A5:A7"/>
    <mergeCell ref="A13:A14"/>
    <mergeCell ref="A15:A16"/>
    <mergeCell ref="A17:A18"/>
    <mergeCell ref="A19:A20"/>
    <mergeCell ref="A22:A23"/>
    <mergeCell ref="A24:A25"/>
    <mergeCell ref="A8:A11"/>
  </mergeCells>
  <hyperlinks>
    <hyperlink ref="C8" r:id="rId1" xr:uid="{00000000-0004-0000-0100-000000000000}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G36"/>
  <sheetViews>
    <sheetView zoomScaleNormal="100" workbookViewId="0">
      <selection activeCell="B14" sqref="B14"/>
    </sheetView>
  </sheetViews>
  <sheetFormatPr defaultRowHeight="14.4"/>
  <cols>
    <col min="1" max="1" width="5" bestFit="1" customWidth="1"/>
    <col min="2" max="2" width="7.88671875" bestFit="1" customWidth="1"/>
    <col min="3" max="3" width="3.6640625" bestFit="1" customWidth="1"/>
    <col min="4" max="4" width="4.44140625" bestFit="1" customWidth="1"/>
    <col min="5" max="5" width="3.6640625" bestFit="1" customWidth="1"/>
    <col min="6" max="6" width="5.5546875" bestFit="1" customWidth="1"/>
    <col min="7" max="7" width="3.6640625" bestFit="1" customWidth="1"/>
    <col min="8" max="8" width="3.6640625" customWidth="1"/>
    <col min="9" max="9" width="3.6640625" bestFit="1" customWidth="1"/>
    <col min="10" max="10" width="3.6640625" customWidth="1"/>
    <col min="11" max="11" width="3.6640625" bestFit="1" customWidth="1"/>
    <col min="12" max="12" width="3.6640625" customWidth="1"/>
    <col min="13" max="13" width="3.6640625" bestFit="1" customWidth="1"/>
    <col min="14" max="14" width="3.6640625" customWidth="1"/>
    <col min="15" max="15" width="3.6640625" bestFit="1" customWidth="1"/>
    <col min="16" max="16" width="3.6640625" customWidth="1"/>
    <col min="17" max="28" width="3.6640625" bestFit="1" customWidth="1"/>
  </cols>
  <sheetData>
    <row r="1" spans="1:33" ht="111.6" thickBot="1">
      <c r="A1" s="88" t="s">
        <v>0</v>
      </c>
      <c r="B1" s="88" t="s">
        <v>4</v>
      </c>
      <c r="C1" s="88" t="s">
        <v>1</v>
      </c>
      <c r="D1" s="89" t="s">
        <v>5</v>
      </c>
      <c r="E1" s="88" t="s">
        <v>2</v>
      </c>
      <c r="F1" s="88" t="s">
        <v>23</v>
      </c>
      <c r="G1" s="88" t="s">
        <v>3</v>
      </c>
      <c r="H1" s="88" t="s">
        <v>22</v>
      </c>
      <c r="I1" s="88" t="s">
        <v>6</v>
      </c>
      <c r="J1" s="88" t="s">
        <v>24</v>
      </c>
      <c r="K1" s="88" t="s">
        <v>7</v>
      </c>
      <c r="L1" s="88" t="s">
        <v>25</v>
      </c>
      <c r="M1" s="88" t="s">
        <v>8</v>
      </c>
      <c r="N1" s="88" t="s">
        <v>26</v>
      </c>
      <c r="O1" s="88" t="s">
        <v>9</v>
      </c>
      <c r="P1" s="89" t="s">
        <v>27</v>
      </c>
      <c r="Q1" s="88" t="s">
        <v>10</v>
      </c>
      <c r="R1" s="88" t="s">
        <v>11</v>
      </c>
      <c r="S1" s="88" t="s">
        <v>12</v>
      </c>
      <c r="T1" s="88" t="s">
        <v>13</v>
      </c>
      <c r="U1" s="90" t="s">
        <v>14</v>
      </c>
      <c r="V1" s="88" t="s">
        <v>15</v>
      </c>
      <c r="W1" s="88" t="s">
        <v>16</v>
      </c>
      <c r="X1" s="88" t="s">
        <v>17</v>
      </c>
      <c r="Y1" s="88" t="s">
        <v>18</v>
      </c>
      <c r="Z1" s="89" t="s">
        <v>19</v>
      </c>
      <c r="AA1" s="88" t="s">
        <v>20</v>
      </c>
      <c r="AB1" s="88" t="s">
        <v>21</v>
      </c>
    </row>
    <row r="2" spans="1:33" s="6" customFormat="1">
      <c r="A2" s="116">
        <v>0</v>
      </c>
      <c r="B2" s="6">
        <f t="shared" ref="B2:B32" si="0">FLOOR(POWER(A2*20,2.1),100)</f>
        <v>0</v>
      </c>
      <c r="C2" s="110">
        <f t="shared" ref="C2:C32" si="1">CEILING(1+A2/4,1)</f>
        <v>1</v>
      </c>
      <c r="D2" s="115">
        <v>8</v>
      </c>
      <c r="E2" s="119">
        <v>7</v>
      </c>
      <c r="F2" s="43">
        <f>FLOOR(E2/2,1)-5</f>
        <v>-2</v>
      </c>
      <c r="G2" s="119">
        <v>18</v>
      </c>
      <c r="H2" s="43">
        <f>FLOOR(G2/2,1)-5</f>
        <v>4</v>
      </c>
      <c r="I2" s="119">
        <v>7</v>
      </c>
      <c r="J2" s="110">
        <f>FLOOR(I2/2,1)-5</f>
        <v>-2</v>
      </c>
      <c r="K2" s="119">
        <v>9</v>
      </c>
      <c r="L2" s="110">
        <f>FLOOR(K2/2,1)-5</f>
        <v>-1</v>
      </c>
      <c r="M2" s="119">
        <v>17</v>
      </c>
      <c r="N2" s="110">
        <f>FLOOR(M2/2,1)-5</f>
        <v>3</v>
      </c>
      <c r="O2" s="119">
        <v>11</v>
      </c>
      <c r="P2" s="111">
        <f>FLOOR(O2/2,1)-5</f>
        <v>0</v>
      </c>
      <c r="Q2" s="43">
        <f>C2+F2</f>
        <v>-1</v>
      </c>
      <c r="R2" s="43">
        <f>C2+H2</f>
        <v>5</v>
      </c>
      <c r="S2" s="43">
        <f>C2+H2</f>
        <v>5</v>
      </c>
      <c r="T2" s="43">
        <f>10+H2</f>
        <v>14</v>
      </c>
      <c r="U2" s="121">
        <v>0</v>
      </c>
      <c r="V2" s="117">
        <v>0</v>
      </c>
      <c r="W2" s="117">
        <v>0</v>
      </c>
      <c r="X2" s="117">
        <v>0</v>
      </c>
      <c r="Y2" s="117">
        <v>0</v>
      </c>
      <c r="Z2" s="122">
        <v>0</v>
      </c>
      <c r="AA2" s="43">
        <f>8+C2+N2</f>
        <v>12</v>
      </c>
      <c r="AB2" s="43">
        <f>C2+N2</f>
        <v>4</v>
      </c>
    </row>
    <row r="3" spans="1:33">
      <c r="A3" s="117">
        <v>1</v>
      </c>
      <c r="B3" s="6">
        <f t="shared" si="0"/>
        <v>500</v>
      </c>
      <c r="C3" s="110">
        <f t="shared" si="1"/>
        <v>2</v>
      </c>
      <c r="D3" s="91">
        <v>8</v>
      </c>
      <c r="E3" s="120">
        <v>7</v>
      </c>
      <c r="F3" s="43">
        <f>FLOOR(E3/2,1)-5</f>
        <v>-2</v>
      </c>
      <c r="G3" s="120">
        <v>20</v>
      </c>
      <c r="H3" s="43">
        <f>FLOOR(G3/2,1)-5</f>
        <v>5</v>
      </c>
      <c r="I3" s="120">
        <v>7</v>
      </c>
      <c r="J3" s="110">
        <f t="shared" ref="J3:J32" si="2">FLOOR(I3/2,1)-5</f>
        <v>-2</v>
      </c>
      <c r="K3" s="120">
        <v>9</v>
      </c>
      <c r="L3" s="110">
        <f t="shared" ref="L3:L32" si="3">FLOOR(K3/2,1)-5</f>
        <v>-1</v>
      </c>
      <c r="M3" s="120">
        <v>19</v>
      </c>
      <c r="N3" s="110">
        <f t="shared" ref="N3:N32" si="4">FLOOR(M3/2,1)-5</f>
        <v>4</v>
      </c>
      <c r="O3" s="120">
        <v>11</v>
      </c>
      <c r="P3" s="111">
        <f t="shared" ref="P3:P32" si="5">FLOOR(O3/2,1)-5</f>
        <v>0</v>
      </c>
      <c r="Q3" s="43">
        <f>C3+F3</f>
        <v>0</v>
      </c>
      <c r="R3" s="43">
        <f>C3+H3</f>
        <v>7</v>
      </c>
      <c r="S3" s="43">
        <f>C3+H3</f>
        <v>7</v>
      </c>
      <c r="T3" s="43">
        <f>10+H3</f>
        <v>15</v>
      </c>
      <c r="U3" s="121">
        <v>0</v>
      </c>
      <c r="V3" s="117">
        <v>0</v>
      </c>
      <c r="W3" s="117">
        <v>0</v>
      </c>
      <c r="X3" s="117">
        <v>0</v>
      </c>
      <c r="Y3" s="117">
        <v>0</v>
      </c>
      <c r="Z3" s="122">
        <v>0</v>
      </c>
      <c r="AA3" s="43">
        <f>8+C3+N3</f>
        <v>14</v>
      </c>
      <c r="AB3" s="43">
        <f>C3+N3</f>
        <v>6</v>
      </c>
      <c r="AC3" s="6"/>
      <c r="AE3" s="6"/>
      <c r="AF3" s="6"/>
      <c r="AG3" s="6"/>
    </row>
    <row r="4" spans="1:33">
      <c r="A4" s="117">
        <v>2</v>
      </c>
      <c r="B4" s="6">
        <f t="shared" si="0"/>
        <v>2300</v>
      </c>
      <c r="C4" s="110">
        <f t="shared" si="1"/>
        <v>2</v>
      </c>
      <c r="D4" s="91">
        <v>13</v>
      </c>
      <c r="E4" s="120">
        <v>7</v>
      </c>
      <c r="F4" s="43">
        <f t="shared" ref="F4:F32" si="6">FLOOR(E4/2,1)-5</f>
        <v>-2</v>
      </c>
      <c r="G4" s="120">
        <v>20</v>
      </c>
      <c r="H4" s="43">
        <f t="shared" ref="H4:H32" si="7">FLOOR(G4/2,1)-5</f>
        <v>5</v>
      </c>
      <c r="I4" s="120">
        <v>7</v>
      </c>
      <c r="J4" s="110">
        <f t="shared" si="2"/>
        <v>-2</v>
      </c>
      <c r="K4" s="120">
        <v>9</v>
      </c>
      <c r="L4" s="110">
        <f t="shared" si="3"/>
        <v>-1</v>
      </c>
      <c r="M4" s="120">
        <v>19</v>
      </c>
      <c r="N4" s="110">
        <f t="shared" si="4"/>
        <v>4</v>
      </c>
      <c r="O4" s="120">
        <v>11</v>
      </c>
      <c r="P4" s="111">
        <f t="shared" si="5"/>
        <v>0</v>
      </c>
      <c r="Q4" s="43">
        <f t="shared" ref="Q4:Q22" si="8">C4+F4</f>
        <v>0</v>
      </c>
      <c r="R4" s="43">
        <f t="shared" ref="R4:R22" si="9">C4+H4</f>
        <v>7</v>
      </c>
      <c r="S4" s="43">
        <f t="shared" ref="S4:S22" si="10">C4+H4</f>
        <v>7</v>
      </c>
      <c r="T4" s="43">
        <f t="shared" ref="T4:T22" si="11">10+H4</f>
        <v>15</v>
      </c>
      <c r="U4" s="121">
        <v>2</v>
      </c>
      <c r="V4" s="117">
        <v>2</v>
      </c>
      <c r="W4" s="117">
        <v>0</v>
      </c>
      <c r="X4" s="117">
        <v>0</v>
      </c>
      <c r="Y4" s="117">
        <v>0</v>
      </c>
      <c r="Z4" s="122">
        <v>0</v>
      </c>
      <c r="AA4" s="43">
        <f t="shared" ref="AA4:AA22" si="12">8+C4+N4</f>
        <v>14</v>
      </c>
      <c r="AB4" s="43">
        <f t="shared" ref="AB4:AB22" si="13">C4+N4</f>
        <v>6</v>
      </c>
      <c r="AC4" s="6"/>
      <c r="AD4" s="6"/>
      <c r="AE4" s="6"/>
      <c r="AF4" s="6"/>
      <c r="AG4" s="6"/>
    </row>
    <row r="5" spans="1:33">
      <c r="A5" s="117">
        <v>3</v>
      </c>
      <c r="B5" s="6">
        <f t="shared" si="0"/>
        <v>5400</v>
      </c>
      <c r="C5" s="110">
        <f t="shared" si="1"/>
        <v>2</v>
      </c>
      <c r="D5" s="91">
        <v>23</v>
      </c>
      <c r="E5" s="120">
        <v>7</v>
      </c>
      <c r="F5" s="43">
        <f t="shared" si="6"/>
        <v>-2</v>
      </c>
      <c r="G5" s="120">
        <v>20</v>
      </c>
      <c r="H5" s="43">
        <f t="shared" si="7"/>
        <v>5</v>
      </c>
      <c r="I5" s="120">
        <v>7</v>
      </c>
      <c r="J5" s="110">
        <f t="shared" si="2"/>
        <v>-2</v>
      </c>
      <c r="K5" s="120">
        <v>9</v>
      </c>
      <c r="L5" s="110">
        <f t="shared" si="3"/>
        <v>-1</v>
      </c>
      <c r="M5" s="120">
        <v>19</v>
      </c>
      <c r="N5" s="110">
        <f t="shared" si="4"/>
        <v>4</v>
      </c>
      <c r="O5" s="120">
        <v>11</v>
      </c>
      <c r="P5" s="111">
        <f t="shared" si="5"/>
        <v>0</v>
      </c>
      <c r="Q5" s="43">
        <f t="shared" si="8"/>
        <v>0</v>
      </c>
      <c r="R5" s="43">
        <f t="shared" si="9"/>
        <v>7</v>
      </c>
      <c r="S5" s="43">
        <f t="shared" si="10"/>
        <v>7</v>
      </c>
      <c r="T5" s="43">
        <f t="shared" si="11"/>
        <v>15</v>
      </c>
      <c r="U5" s="121">
        <v>3</v>
      </c>
      <c r="V5" s="117">
        <v>3</v>
      </c>
      <c r="W5" s="117">
        <v>0</v>
      </c>
      <c r="X5" s="117">
        <v>0</v>
      </c>
      <c r="Y5" s="117">
        <v>0</v>
      </c>
      <c r="Z5" s="122">
        <v>0</v>
      </c>
      <c r="AA5" s="43">
        <f t="shared" si="12"/>
        <v>14</v>
      </c>
      <c r="AB5" s="43">
        <f t="shared" si="13"/>
        <v>6</v>
      </c>
      <c r="AC5" s="6"/>
      <c r="AD5" s="6"/>
      <c r="AE5" s="6"/>
      <c r="AF5" s="6"/>
      <c r="AG5" s="6"/>
    </row>
    <row r="6" spans="1:33">
      <c r="A6" s="118">
        <v>4</v>
      </c>
      <c r="B6" s="6">
        <f t="shared" si="0"/>
        <v>9900</v>
      </c>
      <c r="C6" s="110">
        <f t="shared" si="1"/>
        <v>2</v>
      </c>
      <c r="D6" s="91">
        <v>30</v>
      </c>
      <c r="E6" s="120">
        <v>8</v>
      </c>
      <c r="F6" s="43">
        <f t="shared" si="6"/>
        <v>-1</v>
      </c>
      <c r="G6" s="120">
        <v>20</v>
      </c>
      <c r="H6" s="43">
        <f t="shared" si="7"/>
        <v>5</v>
      </c>
      <c r="I6" s="120">
        <v>7</v>
      </c>
      <c r="J6" s="110">
        <f t="shared" si="2"/>
        <v>-2</v>
      </c>
      <c r="K6" s="120">
        <v>10</v>
      </c>
      <c r="L6" s="110">
        <f t="shared" si="3"/>
        <v>0</v>
      </c>
      <c r="M6" s="120">
        <v>19</v>
      </c>
      <c r="N6" s="110">
        <f t="shared" si="4"/>
        <v>4</v>
      </c>
      <c r="O6" s="120">
        <v>11</v>
      </c>
      <c r="P6" s="111">
        <f t="shared" si="5"/>
        <v>0</v>
      </c>
      <c r="Q6" s="43">
        <f t="shared" si="8"/>
        <v>1</v>
      </c>
      <c r="R6" s="43">
        <f t="shared" si="9"/>
        <v>7</v>
      </c>
      <c r="S6" s="43">
        <f t="shared" si="10"/>
        <v>7</v>
      </c>
      <c r="T6" s="43">
        <f t="shared" si="11"/>
        <v>15</v>
      </c>
      <c r="U6" s="121">
        <v>3</v>
      </c>
      <c r="V6" s="117">
        <v>3</v>
      </c>
      <c r="W6" s="117">
        <v>0</v>
      </c>
      <c r="X6" s="117">
        <v>0</v>
      </c>
      <c r="Y6" s="117">
        <v>0</v>
      </c>
      <c r="Z6" s="122">
        <v>0</v>
      </c>
      <c r="AA6" s="43">
        <f t="shared" si="12"/>
        <v>14</v>
      </c>
      <c r="AB6" s="43">
        <f t="shared" si="13"/>
        <v>6</v>
      </c>
      <c r="AC6" s="6"/>
      <c r="AD6" s="6"/>
      <c r="AE6" s="6"/>
      <c r="AF6" s="6"/>
      <c r="AG6" s="6"/>
    </row>
    <row r="7" spans="1:33">
      <c r="A7" s="117">
        <v>5</v>
      </c>
      <c r="B7" s="6">
        <f t="shared" si="0"/>
        <v>15800</v>
      </c>
      <c r="C7" s="110">
        <f t="shared" si="1"/>
        <v>3</v>
      </c>
      <c r="D7" s="91">
        <v>38</v>
      </c>
      <c r="E7" s="120">
        <v>8</v>
      </c>
      <c r="F7" s="43">
        <f t="shared" si="6"/>
        <v>-1</v>
      </c>
      <c r="G7" s="120">
        <v>20</v>
      </c>
      <c r="H7" s="43">
        <f t="shared" si="7"/>
        <v>5</v>
      </c>
      <c r="I7" s="120">
        <v>7</v>
      </c>
      <c r="J7" s="110">
        <f t="shared" si="2"/>
        <v>-2</v>
      </c>
      <c r="K7" s="120">
        <v>10</v>
      </c>
      <c r="L7" s="110">
        <f t="shared" si="3"/>
        <v>0</v>
      </c>
      <c r="M7" s="120">
        <v>19</v>
      </c>
      <c r="N7" s="110">
        <f t="shared" si="4"/>
        <v>4</v>
      </c>
      <c r="O7" s="120">
        <v>11</v>
      </c>
      <c r="P7" s="111">
        <f t="shared" si="5"/>
        <v>0</v>
      </c>
      <c r="Q7" s="43">
        <f t="shared" si="8"/>
        <v>2</v>
      </c>
      <c r="R7" s="43">
        <f t="shared" si="9"/>
        <v>8</v>
      </c>
      <c r="S7" s="43">
        <f t="shared" si="10"/>
        <v>8</v>
      </c>
      <c r="T7" s="43">
        <f t="shared" si="11"/>
        <v>15</v>
      </c>
      <c r="U7" s="121">
        <v>4</v>
      </c>
      <c r="V7" s="117">
        <v>4</v>
      </c>
      <c r="W7" s="117">
        <v>2</v>
      </c>
      <c r="X7" s="117">
        <v>0</v>
      </c>
      <c r="Y7" s="117">
        <v>0</v>
      </c>
      <c r="Z7" s="122">
        <v>0</v>
      </c>
      <c r="AA7" s="43">
        <f t="shared" si="12"/>
        <v>15</v>
      </c>
      <c r="AB7" s="43">
        <f t="shared" si="13"/>
        <v>7</v>
      </c>
      <c r="AC7" s="6"/>
      <c r="AD7" s="6"/>
      <c r="AE7" s="6"/>
      <c r="AF7" s="6"/>
      <c r="AG7" s="6"/>
    </row>
    <row r="8" spans="1:33">
      <c r="A8" s="117">
        <v>6</v>
      </c>
      <c r="B8" s="6">
        <f t="shared" si="0"/>
        <v>23200</v>
      </c>
      <c r="C8" s="110">
        <f t="shared" si="1"/>
        <v>3</v>
      </c>
      <c r="D8" s="91">
        <v>41</v>
      </c>
      <c r="E8" s="120">
        <v>8</v>
      </c>
      <c r="F8" s="43">
        <f t="shared" si="6"/>
        <v>-1</v>
      </c>
      <c r="G8" s="120">
        <v>20</v>
      </c>
      <c r="H8" s="43">
        <f t="shared" si="7"/>
        <v>5</v>
      </c>
      <c r="I8" s="120">
        <v>7</v>
      </c>
      <c r="J8" s="110">
        <f t="shared" si="2"/>
        <v>-2</v>
      </c>
      <c r="K8" s="120">
        <v>10</v>
      </c>
      <c r="L8" s="110">
        <f t="shared" si="3"/>
        <v>0</v>
      </c>
      <c r="M8" s="120">
        <v>19</v>
      </c>
      <c r="N8" s="110">
        <f t="shared" si="4"/>
        <v>4</v>
      </c>
      <c r="O8" s="120">
        <v>11</v>
      </c>
      <c r="P8" s="111">
        <f t="shared" si="5"/>
        <v>0</v>
      </c>
      <c r="Q8" s="43">
        <f t="shared" si="8"/>
        <v>2</v>
      </c>
      <c r="R8" s="43">
        <f t="shared" si="9"/>
        <v>8</v>
      </c>
      <c r="S8" s="43">
        <f t="shared" si="10"/>
        <v>8</v>
      </c>
      <c r="T8" s="43">
        <f t="shared" si="11"/>
        <v>15</v>
      </c>
      <c r="U8" s="121">
        <v>4</v>
      </c>
      <c r="V8" s="117">
        <v>4</v>
      </c>
      <c r="W8" s="117">
        <v>2</v>
      </c>
      <c r="X8" s="117">
        <v>0</v>
      </c>
      <c r="Y8" s="117">
        <v>0</v>
      </c>
      <c r="Z8" s="122">
        <v>0</v>
      </c>
      <c r="AA8" s="43">
        <f t="shared" si="12"/>
        <v>15</v>
      </c>
      <c r="AB8" s="43">
        <f t="shared" si="13"/>
        <v>7</v>
      </c>
      <c r="AC8" s="6"/>
      <c r="AD8" s="6"/>
      <c r="AE8" s="6"/>
      <c r="AF8" s="6"/>
      <c r="AG8" s="6"/>
    </row>
    <row r="9" spans="1:33">
      <c r="A9" s="117">
        <v>7</v>
      </c>
      <c r="B9" s="6">
        <f t="shared" si="0"/>
        <v>32100</v>
      </c>
      <c r="C9" s="110">
        <f t="shared" si="1"/>
        <v>3</v>
      </c>
      <c r="D9" s="91">
        <v>43</v>
      </c>
      <c r="E9" s="120">
        <v>8</v>
      </c>
      <c r="F9" s="43">
        <f t="shared" si="6"/>
        <v>-1</v>
      </c>
      <c r="G9" s="120">
        <v>20</v>
      </c>
      <c r="H9" s="43">
        <f t="shared" si="7"/>
        <v>5</v>
      </c>
      <c r="I9" s="120">
        <v>7</v>
      </c>
      <c r="J9" s="110">
        <f t="shared" si="2"/>
        <v>-2</v>
      </c>
      <c r="K9" s="120">
        <v>10</v>
      </c>
      <c r="L9" s="110">
        <f t="shared" si="3"/>
        <v>0</v>
      </c>
      <c r="M9" s="120">
        <v>19</v>
      </c>
      <c r="N9" s="110">
        <f t="shared" si="4"/>
        <v>4</v>
      </c>
      <c r="O9" s="120">
        <v>11</v>
      </c>
      <c r="P9" s="111">
        <f t="shared" si="5"/>
        <v>0</v>
      </c>
      <c r="Q9" s="43">
        <f t="shared" si="8"/>
        <v>2</v>
      </c>
      <c r="R9" s="43">
        <f t="shared" si="9"/>
        <v>8</v>
      </c>
      <c r="S9" s="43">
        <f t="shared" si="10"/>
        <v>8</v>
      </c>
      <c r="T9" s="43">
        <f t="shared" si="11"/>
        <v>15</v>
      </c>
      <c r="U9" s="121">
        <v>5</v>
      </c>
      <c r="V9" s="117">
        <v>4</v>
      </c>
      <c r="W9" s="117">
        <v>3</v>
      </c>
      <c r="X9" s="117">
        <v>0</v>
      </c>
      <c r="Y9" s="117">
        <v>0</v>
      </c>
      <c r="Z9" s="122">
        <v>0</v>
      </c>
      <c r="AA9" s="43">
        <f t="shared" si="12"/>
        <v>15</v>
      </c>
      <c r="AB9" s="43">
        <f t="shared" si="13"/>
        <v>7</v>
      </c>
      <c r="AC9" s="6"/>
      <c r="AD9" s="6"/>
      <c r="AE9" s="6"/>
      <c r="AF9" s="6"/>
      <c r="AG9" s="6"/>
    </row>
    <row r="10" spans="1:33">
      <c r="A10" s="118">
        <v>8</v>
      </c>
      <c r="B10" s="6">
        <f t="shared" si="0"/>
        <v>42500</v>
      </c>
      <c r="C10" s="110">
        <f t="shared" si="1"/>
        <v>3</v>
      </c>
      <c r="D10" s="91">
        <v>44</v>
      </c>
      <c r="E10" s="120">
        <v>10</v>
      </c>
      <c r="F10" s="43">
        <f t="shared" si="6"/>
        <v>0</v>
      </c>
      <c r="G10" s="120">
        <v>20</v>
      </c>
      <c r="H10" s="43">
        <f t="shared" si="7"/>
        <v>5</v>
      </c>
      <c r="I10" s="120">
        <v>7</v>
      </c>
      <c r="J10" s="110">
        <f t="shared" si="2"/>
        <v>-2</v>
      </c>
      <c r="K10" s="120">
        <v>10</v>
      </c>
      <c r="L10" s="110">
        <f t="shared" si="3"/>
        <v>0</v>
      </c>
      <c r="M10" s="120">
        <v>19</v>
      </c>
      <c r="N10" s="110">
        <f t="shared" si="4"/>
        <v>4</v>
      </c>
      <c r="O10" s="120">
        <v>11</v>
      </c>
      <c r="P10" s="111">
        <f t="shared" si="5"/>
        <v>0</v>
      </c>
      <c r="Q10" s="43">
        <f t="shared" si="8"/>
        <v>3</v>
      </c>
      <c r="R10" s="43">
        <f t="shared" si="9"/>
        <v>8</v>
      </c>
      <c r="S10" s="43">
        <f t="shared" si="10"/>
        <v>8</v>
      </c>
      <c r="T10" s="43">
        <f t="shared" si="11"/>
        <v>15</v>
      </c>
      <c r="U10" s="121">
        <v>5</v>
      </c>
      <c r="V10" s="117">
        <v>4</v>
      </c>
      <c r="W10" s="117">
        <v>3</v>
      </c>
      <c r="X10" s="117">
        <v>0</v>
      </c>
      <c r="Y10" s="117">
        <v>0</v>
      </c>
      <c r="Z10" s="122">
        <v>0</v>
      </c>
      <c r="AA10" s="43">
        <f t="shared" si="12"/>
        <v>15</v>
      </c>
      <c r="AB10" s="43">
        <f t="shared" si="13"/>
        <v>7</v>
      </c>
      <c r="AC10" s="6"/>
      <c r="AD10" s="6"/>
      <c r="AE10" s="6"/>
      <c r="AF10" s="6"/>
      <c r="AG10" s="6"/>
    </row>
    <row r="11" spans="1:33">
      <c r="A11" s="118">
        <v>9</v>
      </c>
      <c r="B11" s="6">
        <f t="shared" si="0"/>
        <v>54400</v>
      </c>
      <c r="C11" s="110">
        <f t="shared" si="1"/>
        <v>4</v>
      </c>
      <c r="D11" s="91">
        <v>53</v>
      </c>
      <c r="E11" s="120">
        <v>10</v>
      </c>
      <c r="F11" s="43">
        <f t="shared" si="6"/>
        <v>0</v>
      </c>
      <c r="G11" s="120">
        <v>20</v>
      </c>
      <c r="H11" s="43">
        <f t="shared" si="7"/>
        <v>5</v>
      </c>
      <c r="I11" s="120">
        <v>7</v>
      </c>
      <c r="J11" s="110">
        <f t="shared" si="2"/>
        <v>-2</v>
      </c>
      <c r="K11" s="120">
        <v>10</v>
      </c>
      <c r="L11" s="110">
        <f t="shared" si="3"/>
        <v>0</v>
      </c>
      <c r="M11" s="120">
        <v>19</v>
      </c>
      <c r="N11" s="110">
        <f t="shared" si="4"/>
        <v>4</v>
      </c>
      <c r="O11" s="120">
        <v>11</v>
      </c>
      <c r="P11" s="111">
        <f t="shared" si="5"/>
        <v>0</v>
      </c>
      <c r="Q11" s="43">
        <f t="shared" si="8"/>
        <v>4</v>
      </c>
      <c r="R11" s="43">
        <f t="shared" si="9"/>
        <v>9</v>
      </c>
      <c r="S11" s="43">
        <f t="shared" si="10"/>
        <v>9</v>
      </c>
      <c r="T11" s="43">
        <f t="shared" si="11"/>
        <v>15</v>
      </c>
      <c r="U11" s="121">
        <v>6</v>
      </c>
      <c r="V11" s="117">
        <v>4</v>
      </c>
      <c r="W11" s="117">
        <v>3</v>
      </c>
      <c r="X11" s="117">
        <v>2</v>
      </c>
      <c r="Y11" s="117">
        <v>0</v>
      </c>
      <c r="Z11" s="122">
        <v>0</v>
      </c>
      <c r="AA11" s="43">
        <f t="shared" si="12"/>
        <v>16</v>
      </c>
      <c r="AB11" s="43">
        <f t="shared" si="13"/>
        <v>8</v>
      </c>
      <c r="AC11" s="6"/>
      <c r="AD11" s="6"/>
      <c r="AE11" s="6"/>
      <c r="AF11" s="6"/>
      <c r="AG11" s="6"/>
    </row>
    <row r="12" spans="1:33">
      <c r="A12" s="117">
        <v>10</v>
      </c>
      <c r="B12" s="6">
        <f t="shared" si="0"/>
        <v>67900</v>
      </c>
      <c r="C12" s="110">
        <f t="shared" si="1"/>
        <v>4</v>
      </c>
      <c r="D12" s="91">
        <v>56</v>
      </c>
      <c r="E12" s="120">
        <v>10</v>
      </c>
      <c r="F12" s="43">
        <f t="shared" si="6"/>
        <v>0</v>
      </c>
      <c r="G12" s="120">
        <v>20</v>
      </c>
      <c r="H12" s="43">
        <f t="shared" si="7"/>
        <v>5</v>
      </c>
      <c r="I12" s="120">
        <v>7</v>
      </c>
      <c r="J12" s="110">
        <f t="shared" si="2"/>
        <v>-2</v>
      </c>
      <c r="K12" s="120">
        <v>10</v>
      </c>
      <c r="L12" s="110">
        <f t="shared" si="3"/>
        <v>0</v>
      </c>
      <c r="M12" s="120">
        <v>19</v>
      </c>
      <c r="N12" s="110">
        <f t="shared" si="4"/>
        <v>4</v>
      </c>
      <c r="O12" s="120">
        <v>11</v>
      </c>
      <c r="P12" s="111">
        <f t="shared" si="5"/>
        <v>0</v>
      </c>
      <c r="Q12" s="43">
        <f t="shared" si="8"/>
        <v>4</v>
      </c>
      <c r="R12" s="43">
        <f t="shared" si="9"/>
        <v>9</v>
      </c>
      <c r="S12" s="43">
        <f t="shared" si="10"/>
        <v>9</v>
      </c>
      <c r="T12" s="43">
        <f t="shared" si="11"/>
        <v>15</v>
      </c>
      <c r="U12" s="121">
        <v>6</v>
      </c>
      <c r="V12" s="117">
        <v>4</v>
      </c>
      <c r="W12" s="117">
        <v>3</v>
      </c>
      <c r="X12" s="117">
        <v>2</v>
      </c>
      <c r="Y12" s="117">
        <v>0</v>
      </c>
      <c r="Z12" s="122">
        <v>0</v>
      </c>
      <c r="AA12" s="43">
        <f t="shared" si="12"/>
        <v>16</v>
      </c>
      <c r="AB12" s="43">
        <f t="shared" si="13"/>
        <v>8</v>
      </c>
      <c r="AC12" s="6"/>
      <c r="AD12" s="6"/>
      <c r="AE12" s="6"/>
      <c r="AF12" s="6"/>
      <c r="AG12" s="6"/>
    </row>
    <row r="13" spans="1:33">
      <c r="A13" s="117">
        <v>11</v>
      </c>
      <c r="B13" s="6">
        <f t="shared" si="0"/>
        <v>83000</v>
      </c>
      <c r="C13" s="110">
        <f t="shared" si="1"/>
        <v>4</v>
      </c>
      <c r="D13" s="91">
        <v>65</v>
      </c>
      <c r="E13" s="120">
        <v>10</v>
      </c>
      <c r="F13" s="43">
        <f t="shared" si="6"/>
        <v>0</v>
      </c>
      <c r="G13" s="120">
        <v>20</v>
      </c>
      <c r="H13" s="43">
        <f t="shared" si="7"/>
        <v>5</v>
      </c>
      <c r="I13" s="120">
        <v>7</v>
      </c>
      <c r="J13" s="110">
        <f t="shared" si="2"/>
        <v>-2</v>
      </c>
      <c r="K13" s="120">
        <v>10</v>
      </c>
      <c r="L13" s="110">
        <f t="shared" si="3"/>
        <v>0</v>
      </c>
      <c r="M13" s="120">
        <v>19</v>
      </c>
      <c r="N13" s="110">
        <f t="shared" si="4"/>
        <v>4</v>
      </c>
      <c r="O13" s="120">
        <v>11</v>
      </c>
      <c r="P13" s="111">
        <f t="shared" si="5"/>
        <v>0</v>
      </c>
      <c r="Q13" s="43">
        <f t="shared" si="8"/>
        <v>4</v>
      </c>
      <c r="R13" s="43">
        <f t="shared" si="9"/>
        <v>9</v>
      </c>
      <c r="S13" s="43">
        <f t="shared" si="10"/>
        <v>9</v>
      </c>
      <c r="T13" s="43">
        <f t="shared" si="11"/>
        <v>15</v>
      </c>
      <c r="U13" s="121">
        <v>7</v>
      </c>
      <c r="V13" s="117">
        <v>4</v>
      </c>
      <c r="W13" s="117">
        <v>3</v>
      </c>
      <c r="X13" s="117">
        <v>3</v>
      </c>
      <c r="Y13" s="117">
        <v>0</v>
      </c>
      <c r="Z13" s="122">
        <v>0</v>
      </c>
      <c r="AA13" s="43">
        <f t="shared" si="12"/>
        <v>16</v>
      </c>
      <c r="AB13" s="43">
        <f t="shared" si="13"/>
        <v>8</v>
      </c>
      <c r="AC13" s="6"/>
      <c r="AD13" s="6"/>
      <c r="AE13" s="6"/>
      <c r="AF13" s="6"/>
      <c r="AG13" s="6"/>
    </row>
    <row r="14" spans="1:33">
      <c r="A14" s="118">
        <v>12</v>
      </c>
      <c r="B14" s="6">
        <f t="shared" si="0"/>
        <v>99600</v>
      </c>
      <c r="C14" s="110">
        <f t="shared" si="1"/>
        <v>4</v>
      </c>
      <c r="D14" s="91">
        <v>69</v>
      </c>
      <c r="E14" s="120">
        <v>10</v>
      </c>
      <c r="F14" s="43">
        <f t="shared" si="6"/>
        <v>0</v>
      </c>
      <c r="G14" s="120">
        <v>20</v>
      </c>
      <c r="H14" s="43">
        <f t="shared" si="7"/>
        <v>5</v>
      </c>
      <c r="I14" s="120">
        <v>7</v>
      </c>
      <c r="J14" s="110">
        <f t="shared" si="2"/>
        <v>-2</v>
      </c>
      <c r="K14" s="120">
        <v>12</v>
      </c>
      <c r="L14" s="110">
        <f t="shared" si="3"/>
        <v>1</v>
      </c>
      <c r="M14" s="120">
        <v>19</v>
      </c>
      <c r="N14" s="110">
        <f t="shared" si="4"/>
        <v>4</v>
      </c>
      <c r="O14" s="120">
        <v>11</v>
      </c>
      <c r="P14" s="111">
        <f t="shared" si="5"/>
        <v>0</v>
      </c>
      <c r="Q14" s="43">
        <f t="shared" si="8"/>
        <v>4</v>
      </c>
      <c r="R14" s="43">
        <f t="shared" si="9"/>
        <v>9</v>
      </c>
      <c r="S14" s="43">
        <f t="shared" si="10"/>
        <v>9</v>
      </c>
      <c r="T14" s="43">
        <f t="shared" si="11"/>
        <v>15</v>
      </c>
      <c r="U14" s="121">
        <v>7</v>
      </c>
      <c r="V14" s="117">
        <v>4</v>
      </c>
      <c r="W14" s="117">
        <v>3</v>
      </c>
      <c r="X14" s="117">
        <v>3</v>
      </c>
      <c r="Y14" s="117">
        <v>0</v>
      </c>
      <c r="Z14" s="122">
        <v>0</v>
      </c>
      <c r="AA14" s="43">
        <f t="shared" si="12"/>
        <v>16</v>
      </c>
      <c r="AB14" s="43">
        <f t="shared" si="13"/>
        <v>8</v>
      </c>
      <c r="AC14" s="6"/>
      <c r="AD14" s="6"/>
      <c r="AE14" s="6"/>
      <c r="AF14" s="6"/>
      <c r="AG14" s="6"/>
    </row>
    <row r="15" spans="1:33">
      <c r="A15" s="117">
        <v>13</v>
      </c>
      <c r="B15" s="6">
        <f t="shared" si="0"/>
        <v>117800</v>
      </c>
      <c r="C15" s="110">
        <f t="shared" si="1"/>
        <v>5</v>
      </c>
      <c r="D15" s="91">
        <v>76</v>
      </c>
      <c r="E15" s="120">
        <v>10</v>
      </c>
      <c r="F15" s="43">
        <f t="shared" si="6"/>
        <v>0</v>
      </c>
      <c r="G15" s="120">
        <v>20</v>
      </c>
      <c r="H15" s="43">
        <f t="shared" si="7"/>
        <v>5</v>
      </c>
      <c r="I15" s="120">
        <v>7</v>
      </c>
      <c r="J15" s="110">
        <f t="shared" si="2"/>
        <v>-2</v>
      </c>
      <c r="K15" s="120">
        <v>12</v>
      </c>
      <c r="L15" s="110">
        <f t="shared" si="3"/>
        <v>1</v>
      </c>
      <c r="M15" s="120">
        <v>19</v>
      </c>
      <c r="N15" s="110">
        <f t="shared" si="4"/>
        <v>4</v>
      </c>
      <c r="O15" s="120">
        <v>11</v>
      </c>
      <c r="P15" s="111">
        <f t="shared" si="5"/>
        <v>0</v>
      </c>
      <c r="Q15" s="43">
        <f t="shared" si="8"/>
        <v>5</v>
      </c>
      <c r="R15" s="43">
        <f t="shared" si="9"/>
        <v>10</v>
      </c>
      <c r="S15" s="43">
        <f t="shared" si="10"/>
        <v>10</v>
      </c>
      <c r="T15" s="43">
        <f t="shared" si="11"/>
        <v>15</v>
      </c>
      <c r="U15" s="121">
        <v>8</v>
      </c>
      <c r="V15" s="117">
        <v>4</v>
      </c>
      <c r="W15" s="117">
        <v>3</v>
      </c>
      <c r="X15" s="117">
        <v>3</v>
      </c>
      <c r="Y15" s="117">
        <v>1</v>
      </c>
      <c r="Z15" s="122">
        <v>0</v>
      </c>
      <c r="AA15" s="43">
        <f t="shared" si="12"/>
        <v>17</v>
      </c>
      <c r="AB15" s="43">
        <f t="shared" si="13"/>
        <v>9</v>
      </c>
      <c r="AC15" s="6"/>
      <c r="AD15" s="6"/>
      <c r="AE15" s="6"/>
      <c r="AF15" s="6"/>
      <c r="AG15" s="6"/>
    </row>
    <row r="16" spans="1:33">
      <c r="A16" s="117">
        <v>14</v>
      </c>
      <c r="B16" s="6">
        <f t="shared" si="0"/>
        <v>137700</v>
      </c>
      <c r="C16" s="110">
        <f t="shared" si="1"/>
        <v>5</v>
      </c>
      <c r="D16" s="91">
        <v>77</v>
      </c>
      <c r="E16" s="120">
        <v>10</v>
      </c>
      <c r="F16" s="43">
        <f t="shared" si="6"/>
        <v>0</v>
      </c>
      <c r="G16" s="120">
        <v>20</v>
      </c>
      <c r="H16" s="43">
        <f t="shared" si="7"/>
        <v>5</v>
      </c>
      <c r="I16" s="120">
        <v>7</v>
      </c>
      <c r="J16" s="110">
        <f t="shared" si="2"/>
        <v>-2</v>
      </c>
      <c r="K16" s="120">
        <v>12</v>
      </c>
      <c r="L16" s="110">
        <f t="shared" si="3"/>
        <v>1</v>
      </c>
      <c r="M16" s="120">
        <v>19</v>
      </c>
      <c r="N16" s="110">
        <f t="shared" si="4"/>
        <v>4</v>
      </c>
      <c r="O16" s="120">
        <v>11</v>
      </c>
      <c r="P16" s="111">
        <f t="shared" si="5"/>
        <v>0</v>
      </c>
      <c r="Q16" s="43">
        <f t="shared" si="8"/>
        <v>5</v>
      </c>
      <c r="R16" s="43">
        <f t="shared" si="9"/>
        <v>10</v>
      </c>
      <c r="S16" s="43">
        <f t="shared" si="10"/>
        <v>10</v>
      </c>
      <c r="T16" s="43">
        <f t="shared" si="11"/>
        <v>15</v>
      </c>
      <c r="U16" s="121">
        <v>8</v>
      </c>
      <c r="V16" s="117">
        <v>4</v>
      </c>
      <c r="W16" s="117">
        <v>3</v>
      </c>
      <c r="X16" s="117">
        <v>3</v>
      </c>
      <c r="Y16" s="117">
        <v>1</v>
      </c>
      <c r="Z16" s="122">
        <v>0</v>
      </c>
      <c r="AA16" s="43">
        <f t="shared" si="12"/>
        <v>17</v>
      </c>
      <c r="AB16" s="43">
        <f t="shared" si="13"/>
        <v>9</v>
      </c>
      <c r="AC16" s="6"/>
      <c r="AD16" s="6"/>
      <c r="AE16" s="6"/>
      <c r="AF16" s="6"/>
      <c r="AG16" s="6"/>
    </row>
    <row r="17" spans="1:33">
      <c r="A17" s="117">
        <v>15</v>
      </c>
      <c r="B17" s="6">
        <f t="shared" si="0"/>
        <v>159200</v>
      </c>
      <c r="C17" s="110">
        <f t="shared" si="1"/>
        <v>5</v>
      </c>
      <c r="D17" s="91">
        <v>81</v>
      </c>
      <c r="E17" s="120">
        <v>10</v>
      </c>
      <c r="F17" s="43">
        <f t="shared" si="6"/>
        <v>0</v>
      </c>
      <c r="G17" s="120">
        <v>20</v>
      </c>
      <c r="H17" s="43">
        <f t="shared" si="7"/>
        <v>5</v>
      </c>
      <c r="I17" s="120">
        <v>7</v>
      </c>
      <c r="J17" s="110">
        <f t="shared" si="2"/>
        <v>-2</v>
      </c>
      <c r="K17" s="120">
        <v>12</v>
      </c>
      <c r="L17" s="110">
        <f t="shared" si="3"/>
        <v>1</v>
      </c>
      <c r="M17" s="120">
        <v>19</v>
      </c>
      <c r="N17" s="110">
        <f t="shared" si="4"/>
        <v>4</v>
      </c>
      <c r="O17" s="120">
        <v>11</v>
      </c>
      <c r="P17" s="111">
        <f t="shared" si="5"/>
        <v>0</v>
      </c>
      <c r="Q17" s="43">
        <f t="shared" si="8"/>
        <v>5</v>
      </c>
      <c r="R17" s="43">
        <f t="shared" si="9"/>
        <v>10</v>
      </c>
      <c r="S17" s="43">
        <f t="shared" si="10"/>
        <v>10</v>
      </c>
      <c r="T17" s="43">
        <f t="shared" si="11"/>
        <v>15</v>
      </c>
      <c r="U17" s="121">
        <v>9</v>
      </c>
      <c r="V17" s="117">
        <v>4</v>
      </c>
      <c r="W17" s="117">
        <v>3</v>
      </c>
      <c r="X17" s="117">
        <v>3</v>
      </c>
      <c r="Y17" s="117">
        <v>2</v>
      </c>
      <c r="Z17" s="122">
        <v>0</v>
      </c>
      <c r="AA17" s="43">
        <f t="shared" si="12"/>
        <v>17</v>
      </c>
      <c r="AB17" s="43">
        <f t="shared" si="13"/>
        <v>9</v>
      </c>
      <c r="AC17" s="6"/>
      <c r="AD17" s="6"/>
      <c r="AE17" s="6"/>
      <c r="AF17" s="6"/>
      <c r="AG17" s="6"/>
    </row>
    <row r="18" spans="1:33">
      <c r="A18" s="118">
        <v>16</v>
      </c>
      <c r="B18" s="6">
        <f t="shared" si="0"/>
        <v>182300</v>
      </c>
      <c r="C18" s="110">
        <f t="shared" si="1"/>
        <v>5</v>
      </c>
      <c r="D18" s="91">
        <v>86</v>
      </c>
      <c r="E18" s="120">
        <v>10</v>
      </c>
      <c r="F18" s="43">
        <f t="shared" si="6"/>
        <v>0</v>
      </c>
      <c r="G18" s="120">
        <v>20</v>
      </c>
      <c r="H18" s="43">
        <f t="shared" si="7"/>
        <v>5</v>
      </c>
      <c r="I18" s="120">
        <v>7</v>
      </c>
      <c r="J18" s="110">
        <f t="shared" si="2"/>
        <v>-2</v>
      </c>
      <c r="K18" s="120">
        <v>13</v>
      </c>
      <c r="L18" s="110">
        <f t="shared" si="3"/>
        <v>1</v>
      </c>
      <c r="M18" s="120">
        <v>20</v>
      </c>
      <c r="N18" s="110">
        <f t="shared" si="4"/>
        <v>5</v>
      </c>
      <c r="O18" s="120">
        <v>11</v>
      </c>
      <c r="P18" s="111">
        <f t="shared" si="5"/>
        <v>0</v>
      </c>
      <c r="Q18" s="43">
        <f t="shared" si="8"/>
        <v>5</v>
      </c>
      <c r="R18" s="43">
        <f t="shared" si="9"/>
        <v>10</v>
      </c>
      <c r="S18" s="43">
        <f t="shared" si="10"/>
        <v>10</v>
      </c>
      <c r="T18" s="43">
        <f t="shared" si="11"/>
        <v>15</v>
      </c>
      <c r="U18" s="121">
        <v>9</v>
      </c>
      <c r="V18" s="117">
        <v>4</v>
      </c>
      <c r="W18" s="117">
        <v>3</v>
      </c>
      <c r="X18" s="117">
        <v>3</v>
      </c>
      <c r="Y18" s="117">
        <v>2</v>
      </c>
      <c r="Z18" s="122">
        <v>0</v>
      </c>
      <c r="AA18" s="43">
        <f t="shared" si="12"/>
        <v>18</v>
      </c>
      <c r="AB18" s="43">
        <f t="shared" si="13"/>
        <v>10</v>
      </c>
      <c r="AC18" s="6"/>
      <c r="AD18" s="6"/>
      <c r="AE18" s="6"/>
      <c r="AF18" s="6"/>
      <c r="AG18" s="6"/>
    </row>
    <row r="19" spans="1:33">
      <c r="A19" s="117">
        <v>17</v>
      </c>
      <c r="B19" s="6">
        <f t="shared" si="0"/>
        <v>207000</v>
      </c>
      <c r="C19" s="110">
        <f t="shared" si="1"/>
        <v>6</v>
      </c>
      <c r="D19" s="91">
        <v>87</v>
      </c>
      <c r="E19" s="120">
        <v>10</v>
      </c>
      <c r="F19" s="43">
        <f t="shared" si="6"/>
        <v>0</v>
      </c>
      <c r="G19" s="120">
        <v>20</v>
      </c>
      <c r="H19" s="43">
        <f t="shared" si="7"/>
        <v>5</v>
      </c>
      <c r="I19" s="120">
        <v>7</v>
      </c>
      <c r="J19" s="110">
        <f t="shared" si="2"/>
        <v>-2</v>
      </c>
      <c r="K19" s="120">
        <v>13</v>
      </c>
      <c r="L19" s="110">
        <f t="shared" si="3"/>
        <v>1</v>
      </c>
      <c r="M19" s="120">
        <v>20</v>
      </c>
      <c r="N19" s="110">
        <f t="shared" si="4"/>
        <v>5</v>
      </c>
      <c r="O19" s="120">
        <v>11</v>
      </c>
      <c r="P19" s="111">
        <f t="shared" si="5"/>
        <v>0</v>
      </c>
      <c r="Q19" s="43">
        <f t="shared" si="8"/>
        <v>6</v>
      </c>
      <c r="R19" s="43">
        <f t="shared" si="9"/>
        <v>11</v>
      </c>
      <c r="S19" s="43">
        <f t="shared" si="10"/>
        <v>11</v>
      </c>
      <c r="T19" s="43">
        <f t="shared" si="11"/>
        <v>15</v>
      </c>
      <c r="U19" s="121">
        <v>10</v>
      </c>
      <c r="V19" s="117">
        <v>4</v>
      </c>
      <c r="W19" s="117">
        <v>3</v>
      </c>
      <c r="X19" s="117">
        <v>3</v>
      </c>
      <c r="Y19" s="117">
        <v>3</v>
      </c>
      <c r="Z19" s="122">
        <v>1</v>
      </c>
      <c r="AA19" s="43">
        <f t="shared" si="12"/>
        <v>19</v>
      </c>
      <c r="AB19" s="43">
        <f t="shared" si="13"/>
        <v>11</v>
      </c>
      <c r="AC19" s="6"/>
      <c r="AD19" s="6"/>
      <c r="AE19" s="6"/>
      <c r="AF19" s="6"/>
      <c r="AG19" s="6"/>
    </row>
    <row r="20" spans="1:33">
      <c r="A20" s="117">
        <v>18</v>
      </c>
      <c r="B20" s="6">
        <f t="shared" si="0"/>
        <v>233400</v>
      </c>
      <c r="C20" s="110">
        <f t="shared" si="1"/>
        <v>6</v>
      </c>
      <c r="D20" s="91">
        <v>96</v>
      </c>
      <c r="E20" s="120">
        <v>10</v>
      </c>
      <c r="F20" s="43">
        <f t="shared" si="6"/>
        <v>0</v>
      </c>
      <c r="G20" s="120">
        <v>20</v>
      </c>
      <c r="H20" s="43">
        <f t="shared" si="7"/>
        <v>5</v>
      </c>
      <c r="I20" s="120">
        <v>7</v>
      </c>
      <c r="J20" s="110">
        <f t="shared" si="2"/>
        <v>-2</v>
      </c>
      <c r="K20" s="120">
        <v>13</v>
      </c>
      <c r="L20" s="110">
        <f t="shared" si="3"/>
        <v>1</v>
      </c>
      <c r="M20" s="120">
        <v>20</v>
      </c>
      <c r="N20" s="110">
        <f t="shared" si="4"/>
        <v>5</v>
      </c>
      <c r="O20" s="120">
        <v>11</v>
      </c>
      <c r="P20" s="111">
        <f t="shared" si="5"/>
        <v>0</v>
      </c>
      <c r="Q20" s="43">
        <f t="shared" si="8"/>
        <v>6</v>
      </c>
      <c r="R20" s="43">
        <f t="shared" si="9"/>
        <v>11</v>
      </c>
      <c r="S20" s="43">
        <f t="shared" si="10"/>
        <v>11</v>
      </c>
      <c r="T20" s="43">
        <f t="shared" si="11"/>
        <v>15</v>
      </c>
      <c r="U20" s="121">
        <v>10</v>
      </c>
      <c r="V20" s="117">
        <v>4</v>
      </c>
      <c r="W20" s="117">
        <v>3</v>
      </c>
      <c r="X20" s="117">
        <v>3</v>
      </c>
      <c r="Y20" s="117">
        <v>3</v>
      </c>
      <c r="Z20" s="122">
        <v>1</v>
      </c>
      <c r="AA20" s="43">
        <f t="shared" si="12"/>
        <v>19</v>
      </c>
      <c r="AB20" s="43">
        <f t="shared" si="13"/>
        <v>11</v>
      </c>
      <c r="AC20" s="6"/>
      <c r="AD20" s="6"/>
      <c r="AE20" s="6"/>
      <c r="AF20" s="6"/>
      <c r="AG20" s="6"/>
    </row>
    <row r="21" spans="1:33">
      <c r="A21" s="118">
        <v>19</v>
      </c>
      <c r="B21" s="6">
        <f t="shared" si="0"/>
        <v>261500</v>
      </c>
      <c r="C21" s="110">
        <f t="shared" si="1"/>
        <v>6</v>
      </c>
      <c r="D21" s="91">
        <v>106</v>
      </c>
      <c r="E21" s="120">
        <v>10</v>
      </c>
      <c r="F21" s="43">
        <f t="shared" si="6"/>
        <v>0</v>
      </c>
      <c r="G21" s="120">
        <v>20</v>
      </c>
      <c r="H21" s="43">
        <f t="shared" si="7"/>
        <v>5</v>
      </c>
      <c r="I21" s="120">
        <v>7</v>
      </c>
      <c r="J21" s="110">
        <f t="shared" si="2"/>
        <v>-2</v>
      </c>
      <c r="K21" s="120">
        <v>14</v>
      </c>
      <c r="L21" s="110">
        <f t="shared" si="3"/>
        <v>2</v>
      </c>
      <c r="M21" s="120">
        <v>20</v>
      </c>
      <c r="N21" s="110">
        <f t="shared" si="4"/>
        <v>5</v>
      </c>
      <c r="O21" s="120">
        <v>12</v>
      </c>
      <c r="P21" s="111">
        <f t="shared" si="5"/>
        <v>1</v>
      </c>
      <c r="Q21" s="43">
        <f t="shared" si="8"/>
        <v>6</v>
      </c>
      <c r="R21" s="43">
        <f t="shared" si="9"/>
        <v>11</v>
      </c>
      <c r="S21" s="43">
        <f t="shared" si="10"/>
        <v>11</v>
      </c>
      <c r="T21" s="43">
        <f t="shared" si="11"/>
        <v>15</v>
      </c>
      <c r="U21" s="121">
        <v>11</v>
      </c>
      <c r="V21" s="117">
        <v>4</v>
      </c>
      <c r="W21" s="117">
        <v>3</v>
      </c>
      <c r="X21" s="117">
        <v>3</v>
      </c>
      <c r="Y21" s="117">
        <v>3</v>
      </c>
      <c r="Z21" s="122">
        <v>2</v>
      </c>
      <c r="AA21" s="43">
        <f t="shared" si="12"/>
        <v>19</v>
      </c>
      <c r="AB21" s="43">
        <f t="shared" si="13"/>
        <v>11</v>
      </c>
      <c r="AC21" s="6"/>
      <c r="AD21" s="6"/>
      <c r="AE21" s="6"/>
      <c r="AF21" s="6"/>
      <c r="AG21" s="6"/>
    </row>
    <row r="22" spans="1:33">
      <c r="A22" s="117">
        <v>20</v>
      </c>
      <c r="B22" s="6">
        <f t="shared" si="0"/>
        <v>291200</v>
      </c>
      <c r="C22" s="110">
        <f t="shared" si="1"/>
        <v>6</v>
      </c>
      <c r="D22" s="91">
        <v>116</v>
      </c>
      <c r="E22" s="120">
        <v>10</v>
      </c>
      <c r="F22" s="43">
        <f t="shared" si="6"/>
        <v>0</v>
      </c>
      <c r="G22" s="120">
        <v>20</v>
      </c>
      <c r="H22" s="43">
        <f t="shared" si="7"/>
        <v>5</v>
      </c>
      <c r="I22" s="120">
        <v>7</v>
      </c>
      <c r="J22" s="110">
        <f t="shared" si="2"/>
        <v>-2</v>
      </c>
      <c r="K22" s="120">
        <v>14</v>
      </c>
      <c r="L22" s="110">
        <f t="shared" si="3"/>
        <v>2</v>
      </c>
      <c r="M22" s="120">
        <v>20</v>
      </c>
      <c r="N22" s="110">
        <f t="shared" si="4"/>
        <v>5</v>
      </c>
      <c r="O22" s="120">
        <v>12</v>
      </c>
      <c r="P22" s="111">
        <f t="shared" si="5"/>
        <v>1</v>
      </c>
      <c r="Q22" s="43">
        <f t="shared" si="8"/>
        <v>6</v>
      </c>
      <c r="R22" s="43">
        <f t="shared" si="9"/>
        <v>11</v>
      </c>
      <c r="S22" s="43">
        <f t="shared" si="10"/>
        <v>11</v>
      </c>
      <c r="T22" s="43">
        <f t="shared" si="11"/>
        <v>15</v>
      </c>
      <c r="U22" s="121">
        <v>11</v>
      </c>
      <c r="V22" s="117">
        <v>4</v>
      </c>
      <c r="W22" s="117">
        <v>3</v>
      </c>
      <c r="X22" s="117">
        <v>3</v>
      </c>
      <c r="Y22" s="117">
        <v>3</v>
      </c>
      <c r="Z22" s="122">
        <v>2</v>
      </c>
      <c r="AA22" s="43">
        <f t="shared" si="12"/>
        <v>19</v>
      </c>
      <c r="AB22" s="43">
        <f t="shared" si="13"/>
        <v>11</v>
      </c>
      <c r="AC22" s="6"/>
      <c r="AD22" s="6"/>
      <c r="AF22" s="6"/>
    </row>
    <row r="23" spans="1:33">
      <c r="A23" s="117">
        <v>21</v>
      </c>
      <c r="B23" s="6">
        <f t="shared" si="0"/>
        <v>322700</v>
      </c>
      <c r="C23" s="110">
        <f t="shared" si="1"/>
        <v>7</v>
      </c>
      <c r="D23" s="103">
        <v>121</v>
      </c>
      <c r="E23" s="120">
        <v>10</v>
      </c>
      <c r="F23" s="43">
        <f t="shared" si="6"/>
        <v>0</v>
      </c>
      <c r="G23" s="120">
        <v>20</v>
      </c>
      <c r="H23" s="43">
        <f t="shared" si="7"/>
        <v>5</v>
      </c>
      <c r="I23" s="120">
        <v>7</v>
      </c>
      <c r="J23" s="110">
        <f t="shared" si="2"/>
        <v>-2</v>
      </c>
      <c r="K23" s="120">
        <v>14</v>
      </c>
      <c r="L23" s="110">
        <f t="shared" si="3"/>
        <v>2</v>
      </c>
      <c r="M23" s="120">
        <v>20</v>
      </c>
      <c r="N23" s="110">
        <f t="shared" si="4"/>
        <v>5</v>
      </c>
      <c r="O23" s="120">
        <v>12</v>
      </c>
      <c r="P23" s="111">
        <f t="shared" si="5"/>
        <v>1</v>
      </c>
      <c r="Q23" s="43">
        <f t="shared" ref="Q23:Q32" si="14">C23+F23</f>
        <v>7</v>
      </c>
      <c r="R23" s="43">
        <f t="shared" ref="R23:R32" si="15">C23+H23</f>
        <v>12</v>
      </c>
      <c r="S23" s="43">
        <f t="shared" ref="S23:S32" si="16">C23+H23</f>
        <v>12</v>
      </c>
      <c r="T23" s="43">
        <f t="shared" ref="T23:T32" si="17">10+H23</f>
        <v>15</v>
      </c>
      <c r="U23" s="121">
        <v>11</v>
      </c>
      <c r="V23" s="117">
        <v>4</v>
      </c>
      <c r="W23" s="117">
        <v>3</v>
      </c>
      <c r="X23" s="117">
        <v>3</v>
      </c>
      <c r="Y23" s="117">
        <v>3</v>
      </c>
      <c r="Z23" s="122">
        <v>2</v>
      </c>
      <c r="AA23" s="43">
        <f t="shared" ref="AA23:AA32" si="18">8+C23+N23</f>
        <v>20</v>
      </c>
      <c r="AB23" s="43">
        <f t="shared" ref="AB23:AB32" si="19">C23+N23</f>
        <v>12</v>
      </c>
      <c r="AC23" s="6"/>
    </row>
    <row r="24" spans="1:33">
      <c r="A24" s="117">
        <v>22</v>
      </c>
      <c r="B24" s="6">
        <f t="shared" si="0"/>
        <v>355800</v>
      </c>
      <c r="C24" s="110">
        <f t="shared" si="1"/>
        <v>7</v>
      </c>
      <c r="D24" s="103">
        <v>128</v>
      </c>
      <c r="E24" s="120">
        <v>10</v>
      </c>
      <c r="F24" s="43">
        <f t="shared" si="6"/>
        <v>0</v>
      </c>
      <c r="G24" s="120">
        <v>20</v>
      </c>
      <c r="H24" s="43">
        <f t="shared" si="7"/>
        <v>5</v>
      </c>
      <c r="I24" s="120">
        <v>7</v>
      </c>
      <c r="J24" s="110">
        <f t="shared" si="2"/>
        <v>-2</v>
      </c>
      <c r="K24" s="120">
        <v>14</v>
      </c>
      <c r="L24" s="110">
        <f t="shared" si="3"/>
        <v>2</v>
      </c>
      <c r="M24" s="120">
        <v>20</v>
      </c>
      <c r="N24" s="110">
        <f t="shared" si="4"/>
        <v>5</v>
      </c>
      <c r="O24" s="120">
        <v>12</v>
      </c>
      <c r="P24" s="111">
        <f t="shared" si="5"/>
        <v>1</v>
      </c>
      <c r="Q24" s="43">
        <f t="shared" si="14"/>
        <v>7</v>
      </c>
      <c r="R24" s="43">
        <f t="shared" si="15"/>
        <v>12</v>
      </c>
      <c r="S24" s="43">
        <f t="shared" si="16"/>
        <v>12</v>
      </c>
      <c r="T24" s="43">
        <f t="shared" si="17"/>
        <v>15</v>
      </c>
      <c r="U24" s="121">
        <v>11</v>
      </c>
      <c r="V24" s="117">
        <v>4</v>
      </c>
      <c r="W24" s="117">
        <v>3</v>
      </c>
      <c r="X24" s="117">
        <v>3</v>
      </c>
      <c r="Y24" s="117">
        <v>3</v>
      </c>
      <c r="Z24" s="122">
        <v>2</v>
      </c>
      <c r="AA24" s="43">
        <f t="shared" si="18"/>
        <v>20</v>
      </c>
      <c r="AB24" s="43">
        <f t="shared" si="19"/>
        <v>12</v>
      </c>
      <c r="AC24" s="6"/>
    </row>
    <row r="25" spans="1:33">
      <c r="A25" s="117">
        <v>23</v>
      </c>
      <c r="B25" s="6">
        <f t="shared" si="0"/>
        <v>390600</v>
      </c>
      <c r="C25" s="110">
        <f t="shared" si="1"/>
        <v>7</v>
      </c>
      <c r="D25" s="103">
        <v>133</v>
      </c>
      <c r="E25" s="120">
        <v>10</v>
      </c>
      <c r="F25" s="43">
        <f t="shared" si="6"/>
        <v>0</v>
      </c>
      <c r="G25" s="120">
        <v>20</v>
      </c>
      <c r="H25" s="43">
        <f t="shared" si="7"/>
        <v>5</v>
      </c>
      <c r="I25" s="120">
        <v>7</v>
      </c>
      <c r="J25" s="110">
        <f t="shared" si="2"/>
        <v>-2</v>
      </c>
      <c r="K25" s="120">
        <v>14</v>
      </c>
      <c r="L25" s="110">
        <f t="shared" si="3"/>
        <v>2</v>
      </c>
      <c r="M25" s="120">
        <v>20</v>
      </c>
      <c r="N25" s="110">
        <f t="shared" si="4"/>
        <v>5</v>
      </c>
      <c r="O25" s="120">
        <v>12</v>
      </c>
      <c r="P25" s="111">
        <f t="shared" si="5"/>
        <v>1</v>
      </c>
      <c r="Q25" s="43">
        <f t="shared" si="14"/>
        <v>7</v>
      </c>
      <c r="R25" s="43">
        <f t="shared" si="15"/>
        <v>12</v>
      </c>
      <c r="S25" s="43">
        <f t="shared" si="16"/>
        <v>12</v>
      </c>
      <c r="T25" s="43">
        <f t="shared" si="17"/>
        <v>15</v>
      </c>
      <c r="U25" s="121">
        <v>11</v>
      </c>
      <c r="V25" s="117">
        <v>4</v>
      </c>
      <c r="W25" s="117">
        <v>3</v>
      </c>
      <c r="X25" s="117">
        <v>3</v>
      </c>
      <c r="Y25" s="117">
        <v>3</v>
      </c>
      <c r="Z25" s="122">
        <v>2</v>
      </c>
      <c r="AA25" s="43">
        <f t="shared" si="18"/>
        <v>20</v>
      </c>
      <c r="AB25" s="43">
        <f t="shared" si="19"/>
        <v>12</v>
      </c>
      <c r="AC25" s="6"/>
    </row>
    <row r="26" spans="1:33">
      <c r="A26" s="117">
        <v>24</v>
      </c>
      <c r="B26" s="6">
        <f t="shared" si="0"/>
        <v>427100</v>
      </c>
      <c r="C26" s="110">
        <f t="shared" si="1"/>
        <v>7</v>
      </c>
      <c r="D26" s="103">
        <v>138</v>
      </c>
      <c r="E26" s="120">
        <v>10</v>
      </c>
      <c r="F26" s="43">
        <f t="shared" si="6"/>
        <v>0</v>
      </c>
      <c r="G26" s="120">
        <v>20</v>
      </c>
      <c r="H26" s="43">
        <f t="shared" si="7"/>
        <v>5</v>
      </c>
      <c r="I26" s="120">
        <v>7</v>
      </c>
      <c r="J26" s="110">
        <f t="shared" si="2"/>
        <v>-2</v>
      </c>
      <c r="K26" s="120">
        <v>14</v>
      </c>
      <c r="L26" s="110">
        <f t="shared" si="3"/>
        <v>2</v>
      </c>
      <c r="M26" s="120">
        <v>20</v>
      </c>
      <c r="N26" s="110">
        <f t="shared" si="4"/>
        <v>5</v>
      </c>
      <c r="O26" s="120">
        <v>12</v>
      </c>
      <c r="P26" s="111">
        <f t="shared" si="5"/>
        <v>1</v>
      </c>
      <c r="Q26" s="43">
        <f t="shared" si="14"/>
        <v>7</v>
      </c>
      <c r="R26" s="43">
        <f t="shared" si="15"/>
        <v>12</v>
      </c>
      <c r="S26" s="43">
        <f t="shared" si="16"/>
        <v>12</v>
      </c>
      <c r="T26" s="43">
        <f t="shared" si="17"/>
        <v>15</v>
      </c>
      <c r="U26" s="121">
        <v>11</v>
      </c>
      <c r="V26" s="117">
        <v>4</v>
      </c>
      <c r="W26" s="117">
        <v>3</v>
      </c>
      <c r="X26" s="117">
        <v>3</v>
      </c>
      <c r="Y26" s="117">
        <v>3</v>
      </c>
      <c r="Z26" s="122">
        <v>2</v>
      </c>
      <c r="AA26" s="43">
        <f t="shared" si="18"/>
        <v>20</v>
      </c>
      <c r="AB26" s="43">
        <f t="shared" si="19"/>
        <v>12</v>
      </c>
      <c r="AC26" s="6"/>
    </row>
    <row r="27" spans="1:33">
      <c r="A27" s="117">
        <v>25</v>
      </c>
      <c r="B27" s="6">
        <f t="shared" si="0"/>
        <v>465400</v>
      </c>
      <c r="C27" s="110">
        <f t="shared" si="1"/>
        <v>8</v>
      </c>
      <c r="D27" s="103">
        <v>141</v>
      </c>
      <c r="E27" s="120">
        <v>10</v>
      </c>
      <c r="F27" s="43">
        <f t="shared" si="6"/>
        <v>0</v>
      </c>
      <c r="G27" s="120">
        <v>20</v>
      </c>
      <c r="H27" s="43">
        <f t="shared" si="7"/>
        <v>5</v>
      </c>
      <c r="I27" s="120">
        <v>7</v>
      </c>
      <c r="J27" s="110">
        <f t="shared" si="2"/>
        <v>-2</v>
      </c>
      <c r="K27" s="120">
        <v>14</v>
      </c>
      <c r="L27" s="110">
        <f t="shared" si="3"/>
        <v>2</v>
      </c>
      <c r="M27" s="120">
        <v>20</v>
      </c>
      <c r="N27" s="110">
        <f t="shared" si="4"/>
        <v>5</v>
      </c>
      <c r="O27" s="120">
        <v>12</v>
      </c>
      <c r="P27" s="111">
        <f t="shared" si="5"/>
        <v>1</v>
      </c>
      <c r="Q27" s="43">
        <f t="shared" si="14"/>
        <v>8</v>
      </c>
      <c r="R27" s="43">
        <f t="shared" si="15"/>
        <v>13</v>
      </c>
      <c r="S27" s="43">
        <f t="shared" si="16"/>
        <v>13</v>
      </c>
      <c r="T27" s="43">
        <f t="shared" si="17"/>
        <v>15</v>
      </c>
      <c r="U27" s="121">
        <v>11</v>
      </c>
      <c r="V27" s="117">
        <v>4</v>
      </c>
      <c r="W27" s="117">
        <v>3</v>
      </c>
      <c r="X27" s="117">
        <v>3</v>
      </c>
      <c r="Y27" s="117">
        <v>3</v>
      </c>
      <c r="Z27" s="122">
        <v>2</v>
      </c>
      <c r="AA27" s="43">
        <f t="shared" si="18"/>
        <v>21</v>
      </c>
      <c r="AB27" s="43">
        <f t="shared" si="19"/>
        <v>13</v>
      </c>
      <c r="AC27" s="6"/>
    </row>
    <row r="28" spans="1:33">
      <c r="A28" s="117">
        <v>26</v>
      </c>
      <c r="B28" s="6">
        <f t="shared" si="0"/>
        <v>505300</v>
      </c>
      <c r="C28" s="110">
        <f t="shared" si="1"/>
        <v>8</v>
      </c>
      <c r="D28" s="103">
        <v>147</v>
      </c>
      <c r="E28" s="120">
        <v>10</v>
      </c>
      <c r="F28" s="43">
        <f t="shared" si="6"/>
        <v>0</v>
      </c>
      <c r="G28" s="120">
        <v>20</v>
      </c>
      <c r="H28" s="43">
        <f t="shared" si="7"/>
        <v>5</v>
      </c>
      <c r="I28" s="120">
        <v>7</v>
      </c>
      <c r="J28" s="110">
        <f t="shared" si="2"/>
        <v>-2</v>
      </c>
      <c r="K28" s="120">
        <v>14</v>
      </c>
      <c r="L28" s="110">
        <f t="shared" si="3"/>
        <v>2</v>
      </c>
      <c r="M28" s="120">
        <v>20</v>
      </c>
      <c r="N28" s="110">
        <f t="shared" si="4"/>
        <v>5</v>
      </c>
      <c r="O28" s="120">
        <v>12</v>
      </c>
      <c r="P28" s="111">
        <f t="shared" si="5"/>
        <v>1</v>
      </c>
      <c r="Q28" s="43">
        <f t="shared" si="14"/>
        <v>8</v>
      </c>
      <c r="R28" s="43">
        <f t="shared" si="15"/>
        <v>13</v>
      </c>
      <c r="S28" s="43">
        <f t="shared" si="16"/>
        <v>13</v>
      </c>
      <c r="T28" s="43">
        <f t="shared" si="17"/>
        <v>15</v>
      </c>
      <c r="U28" s="121">
        <v>11</v>
      </c>
      <c r="V28" s="117">
        <v>4</v>
      </c>
      <c r="W28" s="117">
        <v>3</v>
      </c>
      <c r="X28" s="117">
        <v>3</v>
      </c>
      <c r="Y28" s="117">
        <v>3</v>
      </c>
      <c r="Z28" s="122">
        <v>2</v>
      </c>
      <c r="AA28" s="43">
        <f t="shared" si="18"/>
        <v>21</v>
      </c>
      <c r="AB28" s="43">
        <f t="shared" si="19"/>
        <v>13</v>
      </c>
      <c r="AC28" s="6"/>
    </row>
    <row r="29" spans="1:33">
      <c r="A29" s="117">
        <v>27</v>
      </c>
      <c r="B29" s="6">
        <f t="shared" si="0"/>
        <v>547000</v>
      </c>
      <c r="C29" s="110">
        <f t="shared" si="1"/>
        <v>8</v>
      </c>
      <c r="D29" s="103">
        <v>153</v>
      </c>
      <c r="E29" s="120">
        <v>10</v>
      </c>
      <c r="F29" s="43">
        <f t="shared" si="6"/>
        <v>0</v>
      </c>
      <c r="G29" s="120">
        <v>20</v>
      </c>
      <c r="H29" s="43">
        <f t="shared" si="7"/>
        <v>5</v>
      </c>
      <c r="I29" s="120">
        <v>7</v>
      </c>
      <c r="J29" s="110">
        <f t="shared" si="2"/>
        <v>-2</v>
      </c>
      <c r="K29" s="120">
        <v>14</v>
      </c>
      <c r="L29" s="110">
        <f t="shared" si="3"/>
        <v>2</v>
      </c>
      <c r="M29" s="120">
        <v>20</v>
      </c>
      <c r="N29" s="110">
        <f t="shared" si="4"/>
        <v>5</v>
      </c>
      <c r="O29" s="120">
        <v>12</v>
      </c>
      <c r="P29" s="111">
        <f t="shared" si="5"/>
        <v>1</v>
      </c>
      <c r="Q29" s="43">
        <f t="shared" si="14"/>
        <v>8</v>
      </c>
      <c r="R29" s="43">
        <f t="shared" si="15"/>
        <v>13</v>
      </c>
      <c r="S29" s="43">
        <f t="shared" si="16"/>
        <v>13</v>
      </c>
      <c r="T29" s="43">
        <f t="shared" si="17"/>
        <v>15</v>
      </c>
      <c r="U29" s="121">
        <v>11</v>
      </c>
      <c r="V29" s="117">
        <v>4</v>
      </c>
      <c r="W29" s="117">
        <v>3</v>
      </c>
      <c r="X29" s="117">
        <v>3</v>
      </c>
      <c r="Y29" s="117">
        <v>3</v>
      </c>
      <c r="Z29" s="122">
        <v>2</v>
      </c>
      <c r="AA29" s="43">
        <f t="shared" si="18"/>
        <v>21</v>
      </c>
      <c r="AB29" s="43">
        <f t="shared" si="19"/>
        <v>13</v>
      </c>
      <c r="AC29" s="6"/>
    </row>
    <row r="30" spans="1:33">
      <c r="A30" s="117">
        <v>28</v>
      </c>
      <c r="B30" s="6">
        <f t="shared" si="0"/>
        <v>590400</v>
      </c>
      <c r="C30" s="110">
        <f t="shared" si="1"/>
        <v>8</v>
      </c>
      <c r="D30" s="103">
        <v>160</v>
      </c>
      <c r="E30" s="120">
        <v>10</v>
      </c>
      <c r="F30" s="43">
        <f t="shared" si="6"/>
        <v>0</v>
      </c>
      <c r="G30" s="120">
        <v>20</v>
      </c>
      <c r="H30" s="43">
        <f t="shared" si="7"/>
        <v>5</v>
      </c>
      <c r="I30" s="120">
        <v>7</v>
      </c>
      <c r="J30" s="110">
        <f t="shared" si="2"/>
        <v>-2</v>
      </c>
      <c r="K30" s="120">
        <v>14</v>
      </c>
      <c r="L30" s="110">
        <f t="shared" si="3"/>
        <v>2</v>
      </c>
      <c r="M30" s="120">
        <v>20</v>
      </c>
      <c r="N30" s="110">
        <f t="shared" si="4"/>
        <v>5</v>
      </c>
      <c r="O30" s="120">
        <v>12</v>
      </c>
      <c r="P30" s="111">
        <f t="shared" si="5"/>
        <v>1</v>
      </c>
      <c r="Q30" s="43">
        <f t="shared" si="14"/>
        <v>8</v>
      </c>
      <c r="R30" s="43">
        <f t="shared" si="15"/>
        <v>13</v>
      </c>
      <c r="S30" s="43">
        <f t="shared" si="16"/>
        <v>13</v>
      </c>
      <c r="T30" s="43">
        <f t="shared" si="17"/>
        <v>15</v>
      </c>
      <c r="U30" s="121">
        <v>11</v>
      </c>
      <c r="V30" s="117">
        <v>4</v>
      </c>
      <c r="W30" s="117">
        <v>3</v>
      </c>
      <c r="X30" s="117">
        <v>3</v>
      </c>
      <c r="Y30" s="117">
        <v>3</v>
      </c>
      <c r="Z30" s="122">
        <v>2</v>
      </c>
      <c r="AA30" s="43">
        <f t="shared" si="18"/>
        <v>21</v>
      </c>
      <c r="AB30" s="43">
        <f t="shared" si="19"/>
        <v>13</v>
      </c>
      <c r="AC30" s="6"/>
    </row>
    <row r="31" spans="1:33">
      <c r="A31" s="117">
        <v>29</v>
      </c>
      <c r="B31" s="6">
        <f t="shared" si="0"/>
        <v>635600</v>
      </c>
      <c r="C31" s="110">
        <f t="shared" si="1"/>
        <v>9</v>
      </c>
      <c r="D31" s="103">
        <v>162</v>
      </c>
      <c r="E31" s="120">
        <v>10</v>
      </c>
      <c r="F31" s="43">
        <f t="shared" si="6"/>
        <v>0</v>
      </c>
      <c r="G31" s="120">
        <v>20</v>
      </c>
      <c r="H31" s="43">
        <f t="shared" si="7"/>
        <v>5</v>
      </c>
      <c r="I31" s="120">
        <v>7</v>
      </c>
      <c r="J31" s="110">
        <f t="shared" si="2"/>
        <v>-2</v>
      </c>
      <c r="K31" s="120">
        <v>14</v>
      </c>
      <c r="L31" s="110">
        <f t="shared" si="3"/>
        <v>2</v>
      </c>
      <c r="M31" s="120">
        <v>20</v>
      </c>
      <c r="N31" s="110">
        <f t="shared" si="4"/>
        <v>5</v>
      </c>
      <c r="O31" s="120">
        <v>12</v>
      </c>
      <c r="P31" s="111">
        <f t="shared" si="5"/>
        <v>1</v>
      </c>
      <c r="Q31" s="43">
        <f t="shared" si="14"/>
        <v>9</v>
      </c>
      <c r="R31" s="43">
        <f t="shared" si="15"/>
        <v>14</v>
      </c>
      <c r="S31" s="43">
        <f t="shared" si="16"/>
        <v>14</v>
      </c>
      <c r="T31" s="43">
        <f t="shared" si="17"/>
        <v>15</v>
      </c>
      <c r="U31" s="121">
        <v>11</v>
      </c>
      <c r="V31" s="117">
        <v>4</v>
      </c>
      <c r="W31" s="117">
        <v>3</v>
      </c>
      <c r="X31" s="117">
        <v>3</v>
      </c>
      <c r="Y31" s="117">
        <v>3</v>
      </c>
      <c r="Z31" s="122">
        <v>2</v>
      </c>
      <c r="AA31" s="43">
        <f t="shared" si="18"/>
        <v>22</v>
      </c>
      <c r="AB31" s="43">
        <f t="shared" si="19"/>
        <v>14</v>
      </c>
      <c r="AC31" s="6"/>
    </row>
    <row r="32" spans="1:33">
      <c r="A32" s="117">
        <v>30</v>
      </c>
      <c r="B32" s="6">
        <f t="shared" si="0"/>
        <v>682500</v>
      </c>
      <c r="C32" s="110">
        <f t="shared" si="1"/>
        <v>9</v>
      </c>
      <c r="D32" s="103">
        <v>168</v>
      </c>
      <c r="E32" s="120">
        <v>10</v>
      </c>
      <c r="F32" s="43">
        <f t="shared" si="6"/>
        <v>0</v>
      </c>
      <c r="G32" s="120">
        <v>20</v>
      </c>
      <c r="H32" s="43">
        <f t="shared" si="7"/>
        <v>5</v>
      </c>
      <c r="I32" s="120">
        <v>7</v>
      </c>
      <c r="J32" s="110">
        <f t="shared" si="2"/>
        <v>-2</v>
      </c>
      <c r="K32" s="120">
        <v>14</v>
      </c>
      <c r="L32" s="110">
        <f t="shared" si="3"/>
        <v>2</v>
      </c>
      <c r="M32" s="120">
        <v>20</v>
      </c>
      <c r="N32" s="110">
        <f t="shared" si="4"/>
        <v>5</v>
      </c>
      <c r="O32" s="120">
        <v>12</v>
      </c>
      <c r="P32" s="111">
        <f t="shared" si="5"/>
        <v>1</v>
      </c>
      <c r="Q32" s="43">
        <f t="shared" si="14"/>
        <v>9</v>
      </c>
      <c r="R32" s="43">
        <f t="shared" si="15"/>
        <v>14</v>
      </c>
      <c r="S32" s="43">
        <f t="shared" si="16"/>
        <v>14</v>
      </c>
      <c r="T32" s="43">
        <f t="shared" si="17"/>
        <v>15</v>
      </c>
      <c r="U32" s="121">
        <v>11</v>
      </c>
      <c r="V32" s="117">
        <v>4</v>
      </c>
      <c r="W32" s="117">
        <v>3</v>
      </c>
      <c r="X32" s="117">
        <v>3</v>
      </c>
      <c r="Y32" s="117">
        <v>3</v>
      </c>
      <c r="Z32" s="122">
        <v>2</v>
      </c>
      <c r="AA32" s="43">
        <f t="shared" si="18"/>
        <v>22</v>
      </c>
      <c r="AB32" s="43">
        <f t="shared" si="19"/>
        <v>14</v>
      </c>
      <c r="AC32" s="6"/>
    </row>
    <row r="33" spans="1:2">
      <c r="A33" s="43"/>
      <c r="B33" s="43"/>
    </row>
    <row r="34" spans="1:2">
      <c r="A34" s="43"/>
      <c r="B34" s="43"/>
    </row>
    <row r="35" spans="1:2">
      <c r="A35" s="43"/>
      <c r="B35" s="43"/>
    </row>
    <row r="36" spans="1:2">
      <c r="A36" s="43"/>
      <c r="B36" s="43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7"/>
  <sheetViews>
    <sheetView workbookViewId="0">
      <pane ySplit="1" topLeftCell="A2" activePane="bottomLeft" state="frozenSplit"/>
      <selection pane="bottomLeft" activeCell="C28" sqref="C28"/>
    </sheetView>
  </sheetViews>
  <sheetFormatPr defaultRowHeight="14.4"/>
  <cols>
    <col min="1" max="1" width="10.44140625" bestFit="1" customWidth="1"/>
    <col min="2" max="2" width="31.6640625" bestFit="1" customWidth="1"/>
    <col min="3" max="3" width="8.109375" bestFit="1" customWidth="1"/>
  </cols>
  <sheetData>
    <row r="1" spans="1:3">
      <c r="A1" s="6" t="s">
        <v>355</v>
      </c>
      <c r="B1" s="6" t="s">
        <v>356</v>
      </c>
      <c r="C1" s="6" t="s">
        <v>354</v>
      </c>
    </row>
    <row r="2" spans="1:3">
      <c r="A2" s="100">
        <v>43680</v>
      </c>
      <c r="B2" s="6" t="s">
        <v>357</v>
      </c>
      <c r="C2">
        <v>17967</v>
      </c>
    </row>
    <row r="3" spans="1:3">
      <c r="A3" s="100">
        <v>43680</v>
      </c>
      <c r="B3" s="6" t="s">
        <v>358</v>
      </c>
      <c r="C3">
        <v>1300</v>
      </c>
    </row>
    <row r="4" spans="1:3">
      <c r="A4" s="100">
        <v>43680</v>
      </c>
      <c r="B4" s="6" t="s">
        <v>358</v>
      </c>
      <c r="C4">
        <v>40</v>
      </c>
    </row>
    <row r="5" spans="1:3">
      <c r="A5" s="100">
        <v>43687</v>
      </c>
      <c r="B5" s="6" t="s">
        <v>399</v>
      </c>
      <c r="C5">
        <v>292</v>
      </c>
    </row>
    <row r="6" spans="1:3">
      <c r="A6" s="100">
        <v>43702</v>
      </c>
      <c r="B6" s="6" t="s">
        <v>360</v>
      </c>
      <c r="C6">
        <v>400</v>
      </c>
    </row>
    <row r="7" spans="1:3">
      <c r="A7" s="100">
        <v>43708</v>
      </c>
      <c r="B7" s="6" t="s">
        <v>361</v>
      </c>
      <c r="C7">
        <v>500</v>
      </c>
    </row>
    <row r="8" spans="1:3">
      <c r="A8" s="100">
        <v>43716</v>
      </c>
      <c r="B8" s="6" t="s">
        <v>387</v>
      </c>
      <c r="C8">
        <v>16000</v>
      </c>
    </row>
    <row r="9" spans="1:3">
      <c r="A9" s="100">
        <v>43737</v>
      </c>
      <c r="B9" s="6" t="s">
        <v>394</v>
      </c>
      <c r="C9">
        <v>3501</v>
      </c>
    </row>
    <row r="10" spans="1:3">
      <c r="A10" s="100">
        <v>43744</v>
      </c>
      <c r="B10" s="6" t="s">
        <v>400</v>
      </c>
      <c r="C10">
        <v>100</v>
      </c>
    </row>
    <row r="11" spans="1:3">
      <c r="A11" s="100">
        <v>43744</v>
      </c>
      <c r="B11" s="6" t="s">
        <v>401</v>
      </c>
      <c r="C11">
        <v>75</v>
      </c>
    </row>
    <row r="12" spans="1:3">
      <c r="A12" s="100">
        <v>43744</v>
      </c>
      <c r="B12" s="6" t="s">
        <v>402</v>
      </c>
      <c r="C12">
        <v>300</v>
      </c>
    </row>
    <row r="13" spans="1:3">
      <c r="A13" s="100">
        <v>43750</v>
      </c>
      <c r="B13" s="6" t="s">
        <v>404</v>
      </c>
      <c r="C13">
        <v>28800</v>
      </c>
    </row>
    <row r="14" spans="1:3">
      <c r="A14" s="100">
        <v>43750</v>
      </c>
      <c r="B14" s="6" t="s">
        <v>406</v>
      </c>
      <c r="C14">
        <v>600</v>
      </c>
    </row>
    <row r="15" spans="1:3">
      <c r="A15" s="100">
        <v>43763</v>
      </c>
      <c r="B15" s="6" t="s">
        <v>408</v>
      </c>
      <c r="C15">
        <v>1000</v>
      </c>
    </row>
    <row r="16" spans="1:3">
      <c r="A16" s="100">
        <v>43765</v>
      </c>
      <c r="B16" s="6" t="s">
        <v>409</v>
      </c>
      <c r="C16">
        <v>16000</v>
      </c>
    </row>
    <row r="17" spans="1:4">
      <c r="A17" s="100">
        <v>43806</v>
      </c>
      <c r="B17" s="6" t="s">
        <v>425</v>
      </c>
      <c r="C17">
        <v>750</v>
      </c>
    </row>
    <row r="18" spans="1:4" s="6" customFormat="1">
      <c r="A18" s="100">
        <v>43807</v>
      </c>
      <c r="B18" s="6" t="s">
        <v>430</v>
      </c>
      <c r="C18" s="6">
        <v>500</v>
      </c>
    </row>
    <row r="19" spans="1:4" s="6" customFormat="1">
      <c r="A19" s="100">
        <v>43807</v>
      </c>
      <c r="B19" s="6" t="s">
        <v>431</v>
      </c>
      <c r="C19" s="6">
        <v>2375</v>
      </c>
    </row>
    <row r="20" spans="1:4">
      <c r="A20" s="100">
        <v>43807</v>
      </c>
      <c r="B20" s="6" t="s">
        <v>426</v>
      </c>
      <c r="C20">
        <v>6100</v>
      </c>
    </row>
    <row r="21" spans="1:4">
      <c r="A21" s="100">
        <v>43828</v>
      </c>
      <c r="B21" s="6" t="s">
        <v>429</v>
      </c>
      <c r="C21">
        <v>1500</v>
      </c>
    </row>
    <row r="22" spans="1:4">
      <c r="A22" s="100">
        <v>43910</v>
      </c>
      <c r="B22" s="6" t="s">
        <v>435</v>
      </c>
      <c r="C22" s="108">
        <v>500</v>
      </c>
      <c r="D22" s="108"/>
    </row>
    <row r="23" spans="1:4">
      <c r="A23" s="100">
        <v>43958</v>
      </c>
      <c r="B23" s="6" t="s">
        <v>444</v>
      </c>
      <c r="C23">
        <v>500</v>
      </c>
    </row>
    <row r="24" spans="1:4">
      <c r="A24" s="100">
        <v>43958</v>
      </c>
      <c r="B24" s="6" t="s">
        <v>445</v>
      </c>
      <c r="C24">
        <v>750</v>
      </c>
    </row>
    <row r="25" spans="1:4">
      <c r="A25" s="100">
        <v>43958</v>
      </c>
      <c r="B25" s="6" t="s">
        <v>446</v>
      </c>
      <c r="C25">
        <v>600</v>
      </c>
    </row>
    <row r="26" spans="1:4">
      <c r="A26" s="100">
        <v>44351</v>
      </c>
      <c r="B26" t="s">
        <v>450</v>
      </c>
      <c r="C26">
        <v>-100450</v>
      </c>
    </row>
    <row r="27" spans="1:4">
      <c r="A27" s="100">
        <v>44351</v>
      </c>
      <c r="B27" t="s">
        <v>449</v>
      </c>
      <c r="C27">
        <v>15800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28"/>
  <sheetViews>
    <sheetView workbookViewId="0">
      <pane ySplit="1" topLeftCell="A76" activePane="bottomLeft" state="frozenSplit"/>
      <selection pane="bottomLeft" activeCell="A131" sqref="A131"/>
    </sheetView>
  </sheetViews>
  <sheetFormatPr defaultColWidth="9.109375" defaultRowHeight="13.8"/>
  <cols>
    <col min="1" max="1" width="10.88671875" style="92" bestFit="1" customWidth="1"/>
    <col min="2" max="2" width="11.6640625" style="105" bestFit="1" customWidth="1"/>
    <col min="3" max="3" width="7" style="93" bestFit="1" customWidth="1"/>
    <col min="4" max="4" width="11.109375" style="92" bestFit="1" customWidth="1"/>
    <col min="5" max="5" width="37.33203125" style="92" bestFit="1" customWidth="1"/>
    <col min="6" max="6" width="20.109375" style="94" bestFit="1" customWidth="1"/>
    <col min="7" max="7" width="40.6640625" style="94" customWidth="1"/>
    <col min="8" max="16384" width="9.109375" style="92"/>
  </cols>
  <sheetData>
    <row r="1" spans="1:7">
      <c r="A1" s="97" t="s">
        <v>28</v>
      </c>
      <c r="B1" s="104" t="s">
        <v>30</v>
      </c>
      <c r="C1" s="98" t="s">
        <v>31</v>
      </c>
      <c r="D1" s="97" t="s">
        <v>29</v>
      </c>
      <c r="E1" s="97" t="s">
        <v>82</v>
      </c>
      <c r="F1" s="99" t="s">
        <v>83</v>
      </c>
      <c r="G1" s="99" t="s">
        <v>84</v>
      </c>
    </row>
    <row r="2" spans="1:7">
      <c r="A2" s="92" t="s">
        <v>154</v>
      </c>
      <c r="B2" s="105">
        <v>5</v>
      </c>
      <c r="C2" s="93">
        <v>1</v>
      </c>
      <c r="D2" s="92" t="s">
        <v>66</v>
      </c>
      <c r="E2" s="92" t="s">
        <v>183</v>
      </c>
      <c r="G2" s="94" t="s">
        <v>175</v>
      </c>
    </row>
    <row r="3" spans="1:7">
      <c r="A3" s="92" t="s">
        <v>154</v>
      </c>
      <c r="B3" s="105">
        <v>5</v>
      </c>
      <c r="C3" s="93">
        <v>4</v>
      </c>
      <c r="D3" s="92" t="s">
        <v>66</v>
      </c>
      <c r="E3" s="92" t="s">
        <v>212</v>
      </c>
      <c r="G3" s="94" t="s">
        <v>175</v>
      </c>
    </row>
    <row r="4" spans="1:7">
      <c r="A4" s="92" t="s">
        <v>154</v>
      </c>
      <c r="B4" s="105">
        <v>2</v>
      </c>
      <c r="C4" s="93">
        <v>1</v>
      </c>
      <c r="D4" s="92" t="s">
        <v>66</v>
      </c>
      <c r="E4" s="92" t="s">
        <v>295</v>
      </c>
    </row>
    <row r="5" spans="1:7">
      <c r="A5" s="92" t="s">
        <v>154</v>
      </c>
      <c r="B5" s="105">
        <v>10</v>
      </c>
      <c r="C5" s="93">
        <v>20</v>
      </c>
      <c r="D5" s="92" t="s">
        <v>66</v>
      </c>
      <c r="E5" s="92" t="s">
        <v>91</v>
      </c>
    </row>
    <row r="6" spans="1:7">
      <c r="A6" s="92" t="s">
        <v>154</v>
      </c>
      <c r="B6" s="105">
        <v>20</v>
      </c>
      <c r="C6" s="93">
        <v>8</v>
      </c>
      <c r="D6" s="92" t="s">
        <v>66</v>
      </c>
      <c r="E6" s="92" t="s">
        <v>210</v>
      </c>
      <c r="G6" s="94" t="s">
        <v>175</v>
      </c>
    </row>
    <row r="7" spans="1:7">
      <c r="A7" s="92" t="s">
        <v>154</v>
      </c>
      <c r="B7" s="105">
        <v>50</v>
      </c>
      <c r="C7" s="93">
        <v>4</v>
      </c>
      <c r="D7" s="92" t="s">
        <v>66</v>
      </c>
      <c r="E7" s="92" t="s">
        <v>211</v>
      </c>
      <c r="G7" s="94" t="s">
        <v>175</v>
      </c>
    </row>
    <row r="8" spans="1:7">
      <c r="A8" s="92" t="s">
        <v>154</v>
      </c>
      <c r="B8" s="105">
        <v>20</v>
      </c>
      <c r="C8" s="93">
        <v>20</v>
      </c>
      <c r="D8" s="92" t="s">
        <v>66</v>
      </c>
      <c r="E8" s="92" t="s">
        <v>101</v>
      </c>
    </row>
    <row r="9" spans="1:7">
      <c r="A9" s="92" t="s">
        <v>154</v>
      </c>
      <c r="B9" s="105">
        <v>5</v>
      </c>
      <c r="C9" s="93">
        <v>20</v>
      </c>
      <c r="D9" s="92" t="s">
        <v>66</v>
      </c>
      <c r="E9" s="92" t="s">
        <v>89</v>
      </c>
    </row>
    <row r="10" spans="1:7">
      <c r="A10" s="92" t="s">
        <v>154</v>
      </c>
      <c r="B10" s="105">
        <v>30</v>
      </c>
      <c r="C10" s="93">
        <v>18</v>
      </c>
      <c r="D10" s="92" t="s">
        <v>66</v>
      </c>
      <c r="F10" s="94" t="s">
        <v>90</v>
      </c>
    </row>
    <row r="11" spans="1:7">
      <c r="A11" s="92" t="s">
        <v>154</v>
      </c>
      <c r="B11" s="105">
        <v>30</v>
      </c>
      <c r="C11" s="93">
        <v>19</v>
      </c>
      <c r="D11" s="92" t="s">
        <v>66</v>
      </c>
      <c r="F11" s="94" t="s">
        <v>172</v>
      </c>
    </row>
    <row r="12" spans="1:7">
      <c r="A12" s="92" t="s">
        <v>154</v>
      </c>
      <c r="B12" s="105">
        <v>30</v>
      </c>
      <c r="C12" s="93">
        <v>19</v>
      </c>
      <c r="D12" s="92" t="s">
        <v>66</v>
      </c>
      <c r="F12" s="94" t="s">
        <v>92</v>
      </c>
    </row>
    <row r="13" spans="1:7">
      <c r="A13" s="92" t="s">
        <v>154</v>
      </c>
      <c r="B13" s="105">
        <v>500</v>
      </c>
      <c r="C13" s="93">
        <v>8</v>
      </c>
      <c r="D13" s="92" t="s">
        <v>66</v>
      </c>
      <c r="F13" s="94" t="s">
        <v>176</v>
      </c>
      <c r="G13" s="94" t="s">
        <v>175</v>
      </c>
    </row>
    <row r="14" spans="1:7">
      <c r="A14" s="92" t="s">
        <v>160</v>
      </c>
      <c r="B14" s="105">
        <v>4</v>
      </c>
      <c r="C14" s="93">
        <v>1</v>
      </c>
      <c r="D14" s="95" t="s">
        <v>352</v>
      </c>
      <c r="E14" s="92" t="s">
        <v>339</v>
      </c>
      <c r="G14" s="94" t="s">
        <v>349</v>
      </c>
    </row>
    <row r="15" spans="1:7">
      <c r="A15" s="92" t="s">
        <v>160</v>
      </c>
      <c r="B15" s="105">
        <v>10</v>
      </c>
      <c r="C15" s="93">
        <v>1</v>
      </c>
      <c r="D15" s="95" t="s">
        <v>347</v>
      </c>
      <c r="E15" s="92" t="s">
        <v>339</v>
      </c>
      <c r="G15" s="94" t="s">
        <v>194</v>
      </c>
    </row>
    <row r="16" spans="1:7">
      <c r="A16" s="92" t="s">
        <v>160</v>
      </c>
      <c r="B16" s="105">
        <v>4</v>
      </c>
      <c r="C16" s="93">
        <v>1</v>
      </c>
      <c r="D16" s="95" t="s">
        <v>350</v>
      </c>
      <c r="E16" s="92" t="s">
        <v>339</v>
      </c>
      <c r="G16" s="94" t="s">
        <v>349</v>
      </c>
    </row>
    <row r="17" spans="1:7">
      <c r="A17" s="92" t="s">
        <v>160</v>
      </c>
      <c r="B17" s="105">
        <v>4</v>
      </c>
      <c r="C17" s="93">
        <v>1</v>
      </c>
      <c r="D17" s="95" t="s">
        <v>351</v>
      </c>
      <c r="E17" s="92" t="s">
        <v>339</v>
      </c>
      <c r="G17" s="94" t="s">
        <v>349</v>
      </c>
    </row>
    <row r="18" spans="1:7">
      <c r="A18" s="92" t="s">
        <v>160</v>
      </c>
      <c r="B18" s="105">
        <v>5500</v>
      </c>
      <c r="C18" s="93">
        <v>1</v>
      </c>
      <c r="D18" s="92" t="s">
        <v>341</v>
      </c>
      <c r="E18" s="92" t="s">
        <v>376</v>
      </c>
      <c r="F18" s="94" t="s">
        <v>111</v>
      </c>
      <c r="G18" s="94" t="s">
        <v>175</v>
      </c>
    </row>
    <row r="19" spans="1:7">
      <c r="A19" s="92" t="s">
        <v>160</v>
      </c>
      <c r="B19" s="105">
        <v>3500</v>
      </c>
      <c r="C19" s="93">
        <v>1</v>
      </c>
      <c r="D19" s="92" t="s">
        <v>341</v>
      </c>
      <c r="E19" s="92" t="s">
        <v>374</v>
      </c>
      <c r="F19" s="94" t="s">
        <v>111</v>
      </c>
      <c r="G19" s="94" t="s">
        <v>175</v>
      </c>
    </row>
    <row r="20" spans="1:7">
      <c r="A20" s="92" t="s">
        <v>160</v>
      </c>
      <c r="B20" s="105">
        <v>1200</v>
      </c>
      <c r="C20" s="93">
        <v>1</v>
      </c>
      <c r="D20" s="92" t="s">
        <v>341</v>
      </c>
      <c r="E20" s="92" t="s">
        <v>191</v>
      </c>
      <c r="F20" s="94" t="s">
        <v>111</v>
      </c>
      <c r="G20" s="94" t="s">
        <v>175</v>
      </c>
    </row>
    <row r="21" spans="1:7">
      <c r="A21" s="92" t="s">
        <v>160</v>
      </c>
      <c r="B21" s="105">
        <v>4</v>
      </c>
      <c r="C21" s="93">
        <v>1</v>
      </c>
      <c r="D21" s="95" t="s">
        <v>348</v>
      </c>
      <c r="E21" s="92" t="s">
        <v>339</v>
      </c>
      <c r="G21" s="94" t="s">
        <v>349</v>
      </c>
    </row>
    <row r="22" spans="1:7">
      <c r="A22" s="92" t="s">
        <v>127</v>
      </c>
      <c r="B22" s="105">
        <v>100000</v>
      </c>
      <c r="C22" s="93">
        <v>1</v>
      </c>
      <c r="D22" s="92" t="s">
        <v>365</v>
      </c>
      <c r="E22" s="92" t="s">
        <v>366</v>
      </c>
      <c r="F22" s="94" t="s">
        <v>111</v>
      </c>
      <c r="G22" s="94" t="s">
        <v>175</v>
      </c>
    </row>
    <row r="23" spans="1:7">
      <c r="A23" s="92" t="s">
        <v>127</v>
      </c>
      <c r="B23" s="105">
        <v>200</v>
      </c>
      <c r="C23" s="93">
        <v>1</v>
      </c>
      <c r="D23" s="92" t="s">
        <v>363</v>
      </c>
      <c r="E23" s="92" t="s">
        <v>362</v>
      </c>
    </row>
    <row r="24" spans="1:7">
      <c r="A24" s="92" t="s">
        <v>127</v>
      </c>
      <c r="B24" s="105">
        <v>80</v>
      </c>
      <c r="C24" s="93">
        <v>1</v>
      </c>
      <c r="D24" s="92" t="s">
        <v>336</v>
      </c>
      <c r="E24" s="92" t="s">
        <v>335</v>
      </c>
    </row>
    <row r="25" spans="1:7">
      <c r="A25" s="92" t="s">
        <v>127</v>
      </c>
      <c r="B25" s="105">
        <v>4000</v>
      </c>
      <c r="C25" s="93">
        <v>1</v>
      </c>
      <c r="D25" s="92" t="s">
        <v>149</v>
      </c>
      <c r="E25" s="92" t="s">
        <v>340</v>
      </c>
      <c r="G25" s="94" t="s">
        <v>175</v>
      </c>
    </row>
    <row r="26" spans="1:7">
      <c r="A26" s="92" t="s">
        <v>127</v>
      </c>
      <c r="B26" s="105">
        <v>15</v>
      </c>
      <c r="C26" s="93">
        <v>1</v>
      </c>
      <c r="D26" s="92" t="s">
        <v>149</v>
      </c>
      <c r="E26" s="92" t="s">
        <v>148</v>
      </c>
      <c r="F26" s="94" t="s">
        <v>147</v>
      </c>
      <c r="G26" s="94" t="s">
        <v>198</v>
      </c>
    </row>
    <row r="27" spans="1:7">
      <c r="A27" s="92" t="s">
        <v>127</v>
      </c>
      <c r="B27" s="105">
        <v>35</v>
      </c>
      <c r="C27" s="93">
        <v>1</v>
      </c>
      <c r="D27" s="92" t="s">
        <v>151</v>
      </c>
      <c r="E27" s="92" t="s">
        <v>150</v>
      </c>
    </row>
    <row r="28" spans="1:7">
      <c r="A28" s="92" t="s">
        <v>127</v>
      </c>
      <c r="B28" s="105">
        <v>2000</v>
      </c>
      <c r="C28" s="93">
        <v>1</v>
      </c>
      <c r="D28" s="96" t="s">
        <v>334</v>
      </c>
      <c r="E28" s="92" t="s">
        <v>180</v>
      </c>
      <c r="F28" s="94" t="s">
        <v>111</v>
      </c>
      <c r="G28" s="94" t="s">
        <v>175</v>
      </c>
    </row>
    <row r="29" spans="1:7">
      <c r="A29" s="92" t="s">
        <v>127</v>
      </c>
      <c r="B29" s="105" t="s">
        <v>411</v>
      </c>
      <c r="C29" s="93">
        <v>1</v>
      </c>
      <c r="D29" s="92" t="s">
        <v>334</v>
      </c>
      <c r="E29" s="92" t="s">
        <v>418</v>
      </c>
    </row>
    <row r="30" spans="1:7" ht="14.25" customHeight="1">
      <c r="A30" s="92" t="s">
        <v>127</v>
      </c>
      <c r="B30" s="105">
        <v>35</v>
      </c>
      <c r="C30" s="93">
        <v>1</v>
      </c>
      <c r="D30" s="92" t="s">
        <v>126</v>
      </c>
      <c r="E30" s="92" t="s">
        <v>125</v>
      </c>
      <c r="F30" s="94" t="s">
        <v>124</v>
      </c>
    </row>
    <row r="31" spans="1:7">
      <c r="A31" s="92" t="s">
        <v>127</v>
      </c>
      <c r="B31" s="105" t="s">
        <v>411</v>
      </c>
      <c r="C31" s="93">
        <v>1</v>
      </c>
      <c r="D31" s="92" t="s">
        <v>152</v>
      </c>
      <c r="E31" s="92" t="s">
        <v>414</v>
      </c>
      <c r="F31" s="94" t="s">
        <v>111</v>
      </c>
    </row>
    <row r="32" spans="1:7">
      <c r="A32" s="92" t="s">
        <v>127</v>
      </c>
      <c r="B32" s="105" t="s">
        <v>411</v>
      </c>
      <c r="C32" s="93">
        <v>1</v>
      </c>
      <c r="D32" s="92" t="s">
        <v>152</v>
      </c>
      <c r="E32" s="92" t="s">
        <v>410</v>
      </c>
      <c r="F32" s="94" t="s">
        <v>111</v>
      </c>
    </row>
    <row r="33" spans="1:7">
      <c r="A33" s="92" t="s">
        <v>127</v>
      </c>
      <c r="B33" s="105" t="s">
        <v>411</v>
      </c>
      <c r="C33" s="93">
        <v>1</v>
      </c>
      <c r="D33" s="92" t="s">
        <v>152</v>
      </c>
      <c r="E33" s="92" t="s">
        <v>413</v>
      </c>
      <c r="F33" s="94" t="s">
        <v>111</v>
      </c>
    </row>
    <row r="34" spans="1:7">
      <c r="A34" s="92" t="s">
        <v>127</v>
      </c>
      <c r="B34" s="105" t="s">
        <v>411</v>
      </c>
      <c r="C34" s="93">
        <v>1</v>
      </c>
      <c r="D34" s="92" t="s">
        <v>152</v>
      </c>
      <c r="E34" s="92" t="s">
        <v>412</v>
      </c>
      <c r="F34" s="94" t="s">
        <v>111</v>
      </c>
    </row>
    <row r="35" spans="1:7">
      <c r="A35" s="92" t="s">
        <v>127</v>
      </c>
      <c r="B35" s="105" t="s">
        <v>411</v>
      </c>
      <c r="C35" s="93">
        <v>1</v>
      </c>
      <c r="D35" s="92" t="s">
        <v>152</v>
      </c>
      <c r="E35" s="92" t="s">
        <v>415</v>
      </c>
    </row>
    <row r="36" spans="1:7">
      <c r="A36" s="92" t="s">
        <v>127</v>
      </c>
      <c r="B36" s="105" t="s">
        <v>411</v>
      </c>
      <c r="C36" s="93">
        <v>1</v>
      </c>
      <c r="D36" s="92" t="s">
        <v>152</v>
      </c>
      <c r="E36" s="92" t="s">
        <v>353</v>
      </c>
      <c r="F36" s="94" t="s">
        <v>102</v>
      </c>
    </row>
    <row r="37" spans="1:7">
      <c r="A37" s="92" t="s">
        <v>127</v>
      </c>
      <c r="B37" s="105" t="s">
        <v>411</v>
      </c>
      <c r="C37" s="93">
        <v>1</v>
      </c>
      <c r="D37" s="92" t="s">
        <v>371</v>
      </c>
      <c r="E37" s="92" t="s">
        <v>422</v>
      </c>
    </row>
    <row r="38" spans="1:7">
      <c r="A38" s="92" t="s">
        <v>127</v>
      </c>
      <c r="B38" s="105">
        <v>100</v>
      </c>
      <c r="C38" s="93">
        <v>1</v>
      </c>
      <c r="D38" s="92" t="s">
        <v>371</v>
      </c>
      <c r="E38" s="92" t="s">
        <v>138</v>
      </c>
    </row>
    <row r="39" spans="1:7">
      <c r="A39" s="92" t="s">
        <v>127</v>
      </c>
      <c r="B39" s="105">
        <v>2500</v>
      </c>
      <c r="C39" s="93">
        <v>1</v>
      </c>
      <c r="D39" s="92" t="s">
        <v>371</v>
      </c>
      <c r="E39" s="92" t="s">
        <v>370</v>
      </c>
      <c r="F39" s="94" t="s">
        <v>111</v>
      </c>
      <c r="G39" s="94" t="s">
        <v>175</v>
      </c>
    </row>
    <row r="40" spans="1:7">
      <c r="A40" s="92" t="s">
        <v>127</v>
      </c>
      <c r="B40" s="105" t="s">
        <v>411</v>
      </c>
      <c r="C40" s="93">
        <v>1</v>
      </c>
      <c r="D40" s="92" t="s">
        <v>419</v>
      </c>
      <c r="E40" s="92" t="s">
        <v>417</v>
      </c>
    </row>
    <row r="41" spans="1:7">
      <c r="A41" s="92" t="s">
        <v>127</v>
      </c>
      <c r="B41" s="105">
        <v>3000</v>
      </c>
      <c r="C41" s="93">
        <v>1</v>
      </c>
      <c r="D41" s="92" t="s">
        <v>343</v>
      </c>
      <c r="E41" s="92" t="s">
        <v>181</v>
      </c>
      <c r="F41" s="94" t="s">
        <v>141</v>
      </c>
      <c r="G41" s="94" t="s">
        <v>182</v>
      </c>
    </row>
    <row r="42" spans="1:7">
      <c r="A42" s="92" t="s">
        <v>127</v>
      </c>
      <c r="B42" s="105">
        <v>1250</v>
      </c>
      <c r="C42" s="93">
        <v>1</v>
      </c>
      <c r="D42" s="92" t="s">
        <v>213</v>
      </c>
      <c r="E42" s="92" t="s">
        <v>214</v>
      </c>
      <c r="G42" s="94" t="s">
        <v>175</v>
      </c>
    </row>
    <row r="43" spans="1:7">
      <c r="A43" s="92" t="s">
        <v>127</v>
      </c>
      <c r="B43" s="105">
        <v>2000</v>
      </c>
      <c r="C43" s="93">
        <v>1</v>
      </c>
      <c r="D43" s="92" t="s">
        <v>213</v>
      </c>
      <c r="E43" s="92" t="s">
        <v>338</v>
      </c>
      <c r="F43" s="94" t="s">
        <v>111</v>
      </c>
      <c r="G43" s="94" t="s">
        <v>175</v>
      </c>
    </row>
    <row r="44" spans="1:7">
      <c r="A44" s="92" t="s">
        <v>127</v>
      </c>
      <c r="B44" s="105">
        <v>300</v>
      </c>
      <c r="C44" s="93">
        <v>1</v>
      </c>
      <c r="D44" s="92" t="s">
        <v>213</v>
      </c>
      <c r="E44" s="92" t="s">
        <v>188</v>
      </c>
      <c r="F44" s="94" t="s">
        <v>113</v>
      </c>
    </row>
    <row r="45" spans="1:7">
      <c r="A45" s="92" t="s">
        <v>127</v>
      </c>
      <c r="B45" s="105">
        <v>75</v>
      </c>
      <c r="C45" s="93">
        <v>2</v>
      </c>
      <c r="D45" s="92" t="s">
        <v>213</v>
      </c>
      <c r="E45" s="92" t="s">
        <v>138</v>
      </c>
    </row>
    <row r="46" spans="1:7">
      <c r="A46" s="92" t="s">
        <v>127</v>
      </c>
      <c r="B46" s="105">
        <v>7500</v>
      </c>
      <c r="C46" s="93">
        <v>1</v>
      </c>
      <c r="D46" s="92" t="s">
        <v>213</v>
      </c>
      <c r="E46" s="92" t="s">
        <v>136</v>
      </c>
    </row>
    <row r="47" spans="1:7">
      <c r="A47" s="92" t="s">
        <v>127</v>
      </c>
      <c r="B47" s="105">
        <v>2000</v>
      </c>
      <c r="C47" s="93">
        <v>1</v>
      </c>
      <c r="D47" s="92" t="s">
        <v>213</v>
      </c>
      <c r="E47" s="92" t="s">
        <v>337</v>
      </c>
      <c r="F47" s="94" t="s">
        <v>111</v>
      </c>
      <c r="G47" s="94" t="s">
        <v>175</v>
      </c>
    </row>
    <row r="48" spans="1:7">
      <c r="A48" s="92" t="s">
        <v>161</v>
      </c>
      <c r="B48" s="105">
        <v>0</v>
      </c>
      <c r="C48" s="93">
        <v>1</v>
      </c>
      <c r="D48" s="92" t="s">
        <v>379</v>
      </c>
      <c r="E48" s="92" t="s">
        <v>380</v>
      </c>
      <c r="F48" s="94" t="s">
        <v>111</v>
      </c>
      <c r="G48" s="94" t="s">
        <v>175</v>
      </c>
    </row>
    <row r="49" spans="1:7">
      <c r="A49" s="92" t="s">
        <v>161</v>
      </c>
      <c r="B49" s="105">
        <v>1000</v>
      </c>
      <c r="C49" s="93">
        <v>1</v>
      </c>
      <c r="D49" s="92" t="s">
        <v>120</v>
      </c>
      <c r="E49" s="92" t="s">
        <v>121</v>
      </c>
      <c r="F49" s="94" t="s">
        <v>119</v>
      </c>
    </row>
    <row r="50" spans="1:7">
      <c r="A50" s="92" t="s">
        <v>161</v>
      </c>
      <c r="B50" s="105">
        <v>3</v>
      </c>
      <c r="C50" s="93">
        <v>1</v>
      </c>
      <c r="D50" s="92" t="s">
        <v>420</v>
      </c>
      <c r="E50" s="92" t="s">
        <v>421</v>
      </c>
    </row>
    <row r="51" spans="1:7">
      <c r="A51" s="92" t="s">
        <v>162</v>
      </c>
      <c r="B51" s="105">
        <v>1</v>
      </c>
      <c r="C51" s="93">
        <v>1</v>
      </c>
      <c r="D51" s="92" t="s">
        <v>137</v>
      </c>
      <c r="E51" s="92" t="s">
        <v>138</v>
      </c>
    </row>
    <row r="52" spans="1:7">
      <c r="A52" s="92" t="s">
        <v>162</v>
      </c>
      <c r="B52" s="105">
        <v>100</v>
      </c>
      <c r="C52" s="93">
        <v>2840</v>
      </c>
      <c r="D52" s="92" t="s">
        <v>137</v>
      </c>
      <c r="E52" s="92" t="s">
        <v>136</v>
      </c>
    </row>
    <row r="53" spans="1:7">
      <c r="A53" s="92" t="s">
        <v>162</v>
      </c>
      <c r="B53" s="105">
        <v>0.01</v>
      </c>
      <c r="C53" s="93">
        <v>0</v>
      </c>
      <c r="D53" s="92" t="s">
        <v>137</v>
      </c>
      <c r="E53" s="92" t="s">
        <v>101</v>
      </c>
    </row>
    <row r="54" spans="1:7">
      <c r="A54" s="92" t="s">
        <v>162</v>
      </c>
      <c r="B54" s="105">
        <v>0</v>
      </c>
      <c r="C54" s="93">
        <v>1</v>
      </c>
      <c r="D54" s="92" t="s">
        <v>169</v>
      </c>
      <c r="E54" s="92" t="s">
        <v>170</v>
      </c>
      <c r="G54" s="94" t="s">
        <v>171</v>
      </c>
    </row>
    <row r="55" spans="1:7">
      <c r="A55" s="92" t="s">
        <v>157</v>
      </c>
      <c r="B55" s="105">
        <v>4</v>
      </c>
      <c r="C55" s="93">
        <v>8</v>
      </c>
      <c r="D55" s="92" t="s">
        <v>140</v>
      </c>
      <c r="E55" s="92" t="s">
        <v>139</v>
      </c>
    </row>
    <row r="56" spans="1:7">
      <c r="A56" s="92" t="s">
        <v>157</v>
      </c>
      <c r="B56" s="105">
        <v>5</v>
      </c>
      <c r="C56" s="93">
        <v>2</v>
      </c>
      <c r="D56" s="92" t="s">
        <v>330</v>
      </c>
      <c r="E56" s="92" t="s">
        <v>325</v>
      </c>
    </row>
    <row r="57" spans="1:7">
      <c r="A57" s="92" t="s">
        <v>157</v>
      </c>
      <c r="B57" s="105">
        <v>500</v>
      </c>
      <c r="C57" s="93">
        <v>1</v>
      </c>
      <c r="D57" s="92" t="s">
        <v>328</v>
      </c>
      <c r="E57" s="92" t="s">
        <v>327</v>
      </c>
    </row>
    <row r="58" spans="1:7">
      <c r="A58" s="92" t="s">
        <v>157</v>
      </c>
      <c r="B58" s="105">
        <v>5</v>
      </c>
      <c r="C58" s="93">
        <v>4</v>
      </c>
      <c r="D58" s="92" t="s">
        <v>329</v>
      </c>
      <c r="E58" s="92" t="s">
        <v>325</v>
      </c>
    </row>
    <row r="59" spans="1:7">
      <c r="A59" s="92" t="s">
        <v>157</v>
      </c>
      <c r="B59" s="105">
        <v>10</v>
      </c>
      <c r="C59" s="93">
        <v>2</v>
      </c>
      <c r="D59" s="92" t="s">
        <v>326</v>
      </c>
      <c r="E59" s="92" t="s">
        <v>325</v>
      </c>
    </row>
    <row r="60" spans="1:7">
      <c r="A60" s="92" t="s">
        <v>166</v>
      </c>
      <c r="B60" s="105">
        <v>250</v>
      </c>
      <c r="C60" s="93">
        <v>1</v>
      </c>
      <c r="D60" s="92" t="s">
        <v>373</v>
      </c>
      <c r="E60" s="92" t="s">
        <v>372</v>
      </c>
      <c r="F60" s="94" t="s">
        <v>111</v>
      </c>
      <c r="G60" s="94" t="s">
        <v>175</v>
      </c>
    </row>
    <row r="61" spans="1:7">
      <c r="A61" s="92" t="s">
        <v>166</v>
      </c>
      <c r="B61" s="105">
        <v>5</v>
      </c>
      <c r="C61" s="93">
        <v>12</v>
      </c>
      <c r="D61" s="92" t="s">
        <v>205</v>
      </c>
    </row>
    <row r="62" spans="1:7">
      <c r="A62" s="92" t="s">
        <v>166</v>
      </c>
      <c r="B62" s="105">
        <v>2</v>
      </c>
      <c r="C62" s="93">
        <v>9</v>
      </c>
      <c r="D62" s="92" t="s">
        <v>98</v>
      </c>
      <c r="E62" s="92" t="s">
        <v>97</v>
      </c>
    </row>
    <row r="63" spans="1:7">
      <c r="A63" s="92" t="s">
        <v>166</v>
      </c>
      <c r="B63" s="105">
        <v>2</v>
      </c>
      <c r="C63" s="93">
        <v>20</v>
      </c>
      <c r="D63" s="92" t="s">
        <v>98</v>
      </c>
      <c r="E63" s="92" t="s">
        <v>139</v>
      </c>
    </row>
    <row r="64" spans="1:7">
      <c r="A64" s="92" t="s">
        <v>166</v>
      </c>
      <c r="B64" s="105">
        <v>1</v>
      </c>
      <c r="C64" s="93">
        <v>11</v>
      </c>
      <c r="D64" s="92" t="s">
        <v>98</v>
      </c>
      <c r="E64" s="92" t="s">
        <v>143</v>
      </c>
    </row>
    <row r="65" spans="1:7">
      <c r="A65" s="92" t="s">
        <v>166</v>
      </c>
      <c r="B65" s="105">
        <v>2</v>
      </c>
      <c r="C65" s="93">
        <v>1</v>
      </c>
      <c r="D65" s="92" t="s">
        <v>98</v>
      </c>
      <c r="E65" s="92" t="s">
        <v>432</v>
      </c>
    </row>
    <row r="66" spans="1:7">
      <c r="A66" s="92" t="s">
        <v>122</v>
      </c>
      <c r="B66" s="105">
        <v>8</v>
      </c>
      <c r="C66" s="93">
        <v>1</v>
      </c>
      <c r="D66" s="92" t="s">
        <v>109</v>
      </c>
    </row>
    <row r="67" spans="1:7">
      <c r="A67" s="92" t="s">
        <v>158</v>
      </c>
      <c r="B67" s="105">
        <v>550</v>
      </c>
      <c r="C67" s="93">
        <v>1</v>
      </c>
      <c r="D67" s="96" t="s">
        <v>332</v>
      </c>
      <c r="E67" s="92" t="s">
        <v>331</v>
      </c>
      <c r="F67" s="94" t="s">
        <v>179</v>
      </c>
      <c r="G67" s="94" t="s">
        <v>142</v>
      </c>
    </row>
    <row r="68" spans="1:7">
      <c r="A68" s="92" t="s">
        <v>158</v>
      </c>
      <c r="B68" s="105">
        <v>500</v>
      </c>
      <c r="C68" s="93">
        <v>3</v>
      </c>
      <c r="D68" s="92" t="s">
        <v>332</v>
      </c>
      <c r="E68" s="92" t="s">
        <v>345</v>
      </c>
      <c r="F68" s="94" t="s">
        <v>128</v>
      </c>
    </row>
    <row r="69" spans="1:7">
      <c r="A69" s="92" t="s">
        <v>158</v>
      </c>
      <c r="B69" s="105">
        <v>2500</v>
      </c>
      <c r="C69" s="93">
        <v>1</v>
      </c>
      <c r="D69" s="92" t="s">
        <v>215</v>
      </c>
      <c r="E69" s="92" t="s">
        <v>434</v>
      </c>
    </row>
    <row r="70" spans="1:7">
      <c r="A70" s="92" t="s">
        <v>158</v>
      </c>
      <c r="B70" s="105">
        <v>500</v>
      </c>
      <c r="C70" s="93">
        <v>1</v>
      </c>
      <c r="D70" s="92" t="s">
        <v>217</v>
      </c>
      <c r="E70" s="92" t="s">
        <v>346</v>
      </c>
      <c r="F70" s="94" t="s">
        <v>218</v>
      </c>
    </row>
    <row r="71" spans="1:7" ht="27.6">
      <c r="A71" s="92" t="s">
        <v>163</v>
      </c>
      <c r="B71" s="105">
        <v>5</v>
      </c>
      <c r="C71" s="93">
        <v>6</v>
      </c>
      <c r="D71" s="92" t="s">
        <v>133</v>
      </c>
      <c r="E71" s="92" t="s">
        <v>132</v>
      </c>
      <c r="F71" s="94" t="s">
        <v>130</v>
      </c>
      <c r="G71" s="94" t="s">
        <v>131</v>
      </c>
    </row>
    <row r="72" spans="1:7">
      <c r="A72" s="92" t="s">
        <v>156</v>
      </c>
      <c r="B72" s="105">
        <v>0.5</v>
      </c>
      <c r="C72" s="93">
        <v>0.5</v>
      </c>
      <c r="D72" s="92" t="s">
        <v>344</v>
      </c>
      <c r="E72" s="92" t="s">
        <v>193</v>
      </c>
    </row>
    <row r="73" spans="1:7">
      <c r="A73" s="92" t="s">
        <v>156</v>
      </c>
      <c r="B73" s="105">
        <v>750</v>
      </c>
      <c r="C73" s="93">
        <v>1</v>
      </c>
      <c r="D73" s="92" t="s">
        <v>324</v>
      </c>
      <c r="E73" s="92" t="s">
        <v>323</v>
      </c>
      <c r="F73" s="94" t="s">
        <v>111</v>
      </c>
      <c r="G73" s="94" t="s">
        <v>203</v>
      </c>
    </row>
    <row r="74" spans="1:7">
      <c r="A74" s="92" t="s">
        <v>156</v>
      </c>
      <c r="B74" s="105">
        <v>200</v>
      </c>
      <c r="C74" s="93">
        <v>6</v>
      </c>
      <c r="D74" s="92" t="s">
        <v>88</v>
      </c>
      <c r="E74" s="92" t="s">
        <v>107</v>
      </c>
      <c r="F74" s="94" t="s">
        <v>108</v>
      </c>
    </row>
    <row r="75" spans="1:7">
      <c r="A75" s="92" t="s">
        <v>156</v>
      </c>
      <c r="B75" s="105">
        <v>100</v>
      </c>
      <c r="C75" s="93">
        <v>7</v>
      </c>
      <c r="D75" s="92" t="s">
        <v>88</v>
      </c>
      <c r="E75" s="92" t="s">
        <v>107</v>
      </c>
      <c r="F75" s="94" t="s">
        <v>85</v>
      </c>
    </row>
    <row r="76" spans="1:7">
      <c r="A76" s="92" t="s">
        <v>156</v>
      </c>
      <c r="B76" s="105">
        <v>50</v>
      </c>
      <c r="C76" s="93">
        <v>1</v>
      </c>
      <c r="D76" s="92" t="s">
        <v>88</v>
      </c>
      <c r="E76" s="92" t="s">
        <v>86</v>
      </c>
      <c r="F76" s="94" t="s">
        <v>85</v>
      </c>
      <c r="G76" s="94" t="s">
        <v>87</v>
      </c>
    </row>
    <row r="77" spans="1:7" ht="41.4">
      <c r="A77" s="92" t="s">
        <v>156</v>
      </c>
      <c r="B77" s="105" t="s">
        <v>192</v>
      </c>
      <c r="C77" s="93">
        <v>1</v>
      </c>
      <c r="D77" s="92" t="s">
        <v>168</v>
      </c>
      <c r="F77" s="94" t="s">
        <v>153</v>
      </c>
    </row>
    <row r="78" spans="1:7">
      <c r="A78" s="92" t="s">
        <v>156</v>
      </c>
      <c r="B78" s="105">
        <v>100</v>
      </c>
      <c r="C78" s="93">
        <v>2</v>
      </c>
      <c r="D78" s="92" t="s">
        <v>321</v>
      </c>
      <c r="E78" s="92" t="s">
        <v>322</v>
      </c>
      <c r="F78" s="94" t="s">
        <v>177</v>
      </c>
      <c r="G78" s="94" t="s">
        <v>178</v>
      </c>
    </row>
    <row r="79" spans="1:7">
      <c r="A79" s="92" t="s">
        <v>167</v>
      </c>
      <c r="B79" s="105">
        <v>100</v>
      </c>
      <c r="C79" s="93">
        <v>1</v>
      </c>
      <c r="D79" s="92" t="s">
        <v>333</v>
      </c>
      <c r="E79" s="92" t="s">
        <v>204</v>
      </c>
    </row>
    <row r="80" spans="1:7" ht="27.6">
      <c r="A80" s="92" t="s">
        <v>167</v>
      </c>
      <c r="B80" s="105">
        <v>2000</v>
      </c>
      <c r="C80" s="93">
        <v>1</v>
      </c>
      <c r="D80" s="92" t="s">
        <v>161</v>
      </c>
      <c r="E80" s="92" t="s">
        <v>392</v>
      </c>
      <c r="F80" s="94" t="s">
        <v>111</v>
      </c>
      <c r="G80" s="94" t="s">
        <v>390</v>
      </c>
    </row>
    <row r="81" spans="1:7">
      <c r="A81" s="92" t="s">
        <v>167</v>
      </c>
      <c r="B81" s="106">
        <v>0.2</v>
      </c>
      <c r="C81" s="93">
        <v>1</v>
      </c>
      <c r="D81" s="92" t="s">
        <v>135</v>
      </c>
      <c r="E81" s="92" t="s">
        <v>201</v>
      </c>
    </row>
    <row r="82" spans="1:7">
      <c r="A82" s="92" t="s">
        <v>167</v>
      </c>
      <c r="B82" s="105">
        <v>100</v>
      </c>
      <c r="C82" s="93">
        <v>1</v>
      </c>
      <c r="D82" s="92" t="s">
        <v>135</v>
      </c>
      <c r="F82" s="94" t="s">
        <v>134</v>
      </c>
      <c r="G82" s="94" t="s">
        <v>175</v>
      </c>
    </row>
    <row r="83" spans="1:7">
      <c r="A83" s="92" t="s">
        <v>167</v>
      </c>
      <c r="B83" s="105">
        <v>1000</v>
      </c>
      <c r="C83" s="93">
        <v>1</v>
      </c>
      <c r="D83" s="92" t="s">
        <v>167</v>
      </c>
      <c r="E83" s="92" t="s">
        <v>386</v>
      </c>
      <c r="F83" s="94" t="s">
        <v>111</v>
      </c>
      <c r="G83" s="94" t="s">
        <v>175</v>
      </c>
    </row>
    <row r="84" spans="1:7">
      <c r="A84" s="92" t="s">
        <v>167</v>
      </c>
      <c r="B84" s="105">
        <v>20</v>
      </c>
      <c r="C84" s="93">
        <v>1</v>
      </c>
      <c r="D84" s="92" t="s">
        <v>146</v>
      </c>
      <c r="E84" s="92" t="s">
        <v>145</v>
      </c>
      <c r="F84" s="94" t="s">
        <v>144</v>
      </c>
    </row>
    <row r="85" spans="1:7">
      <c r="A85" s="92" t="s">
        <v>167</v>
      </c>
      <c r="B85" s="105" t="s">
        <v>411</v>
      </c>
      <c r="C85" s="93">
        <v>1</v>
      </c>
      <c r="D85" s="92" t="s">
        <v>416</v>
      </c>
      <c r="E85" s="92" t="s">
        <v>417</v>
      </c>
    </row>
    <row r="86" spans="1:7">
      <c r="A86" s="92" t="s">
        <v>94</v>
      </c>
      <c r="B86" s="105">
        <v>2000</v>
      </c>
      <c r="C86" s="93">
        <v>1</v>
      </c>
      <c r="D86" s="92" t="s">
        <v>202</v>
      </c>
    </row>
    <row r="87" spans="1:7">
      <c r="A87" s="92" t="s">
        <v>94</v>
      </c>
      <c r="B87" s="105">
        <v>6000</v>
      </c>
      <c r="C87" s="93">
        <v>1</v>
      </c>
      <c r="D87" s="92" t="s">
        <v>94</v>
      </c>
      <c r="E87" s="92" t="s">
        <v>375</v>
      </c>
      <c r="F87" s="94" t="s">
        <v>111</v>
      </c>
      <c r="G87" s="94" t="s">
        <v>175</v>
      </c>
    </row>
    <row r="88" spans="1:7">
      <c r="A88" s="92" t="s">
        <v>94</v>
      </c>
      <c r="B88" s="105">
        <v>200</v>
      </c>
      <c r="C88" s="93">
        <v>1</v>
      </c>
      <c r="D88" s="92" t="s">
        <v>94</v>
      </c>
      <c r="F88" s="94" t="s">
        <v>93</v>
      </c>
    </row>
    <row r="89" spans="1:7">
      <c r="A89" s="92" t="s">
        <v>94</v>
      </c>
      <c r="B89" s="105">
        <v>50</v>
      </c>
      <c r="C89" s="93">
        <v>1</v>
      </c>
      <c r="D89" s="96" t="s">
        <v>94</v>
      </c>
      <c r="F89" s="94" t="s">
        <v>114</v>
      </c>
      <c r="G89" s="94" t="s">
        <v>115</v>
      </c>
    </row>
    <row r="90" spans="1:7">
      <c r="A90" s="92" t="s">
        <v>94</v>
      </c>
      <c r="B90" s="105">
        <v>5</v>
      </c>
      <c r="C90" s="93">
        <v>1</v>
      </c>
      <c r="D90" s="92" t="s">
        <v>94</v>
      </c>
      <c r="F90" s="94" t="s">
        <v>116</v>
      </c>
      <c r="G90" s="94" t="s">
        <v>117</v>
      </c>
    </row>
    <row r="91" spans="1:7">
      <c r="A91" s="92" t="s">
        <v>94</v>
      </c>
      <c r="B91" s="105">
        <v>100</v>
      </c>
      <c r="C91" s="93">
        <v>1</v>
      </c>
      <c r="D91" s="92" t="s">
        <v>94</v>
      </c>
      <c r="F91" s="94" t="s">
        <v>118</v>
      </c>
    </row>
    <row r="92" spans="1:7">
      <c r="A92" s="92" t="s">
        <v>159</v>
      </c>
      <c r="B92" s="105">
        <v>25</v>
      </c>
      <c r="C92" s="93">
        <v>35</v>
      </c>
      <c r="D92" s="92" t="s">
        <v>219</v>
      </c>
    </row>
    <row r="93" spans="1:7">
      <c r="A93" s="92" t="s">
        <v>159</v>
      </c>
      <c r="B93" s="105">
        <v>750</v>
      </c>
      <c r="C93" s="93">
        <v>1</v>
      </c>
      <c r="D93" s="92" t="s">
        <v>320</v>
      </c>
      <c r="E93" s="92" t="s">
        <v>319</v>
      </c>
      <c r="F93" s="94" t="s">
        <v>206</v>
      </c>
      <c r="G93" s="94" t="s">
        <v>207</v>
      </c>
    </row>
    <row r="94" spans="1:7">
      <c r="A94" s="92" t="s">
        <v>159</v>
      </c>
      <c r="B94" s="105">
        <v>3000</v>
      </c>
      <c r="C94" s="93">
        <v>1</v>
      </c>
      <c r="D94" s="96" t="s">
        <v>110</v>
      </c>
      <c r="F94" s="94" t="s">
        <v>111</v>
      </c>
    </row>
    <row r="95" spans="1:7">
      <c r="A95" s="92" t="s">
        <v>159</v>
      </c>
      <c r="B95" s="105">
        <v>0.1</v>
      </c>
      <c r="C95" s="93">
        <v>10</v>
      </c>
      <c r="D95" s="92" t="s">
        <v>70</v>
      </c>
    </row>
    <row r="96" spans="1:7">
      <c r="A96" s="92" t="s">
        <v>159</v>
      </c>
      <c r="B96" s="105">
        <v>5</v>
      </c>
      <c r="C96" s="93">
        <v>20</v>
      </c>
      <c r="D96" s="96" t="s">
        <v>129</v>
      </c>
      <c r="E96" s="92" t="s">
        <v>342</v>
      </c>
    </row>
    <row r="97" spans="1:7">
      <c r="A97" s="92" t="s">
        <v>159</v>
      </c>
      <c r="B97" s="105">
        <v>20</v>
      </c>
      <c r="C97" s="93">
        <v>2</v>
      </c>
      <c r="D97" s="96" t="s">
        <v>129</v>
      </c>
      <c r="F97" s="94" t="s">
        <v>111</v>
      </c>
    </row>
    <row r="98" spans="1:7">
      <c r="A98" s="92" t="s">
        <v>159</v>
      </c>
      <c r="B98" s="105">
        <v>0.3</v>
      </c>
      <c r="C98" s="93">
        <v>1</v>
      </c>
      <c r="D98" s="96" t="s">
        <v>106</v>
      </c>
      <c r="E98" s="92" t="s">
        <v>105</v>
      </c>
    </row>
    <row r="99" spans="1:7">
      <c r="A99" s="92" t="s">
        <v>159</v>
      </c>
      <c r="B99" s="105">
        <v>0.3</v>
      </c>
      <c r="C99" s="93">
        <v>1</v>
      </c>
      <c r="D99" s="96" t="s">
        <v>106</v>
      </c>
      <c r="E99" s="92" t="s">
        <v>104</v>
      </c>
    </row>
    <row r="100" spans="1:7">
      <c r="A100" s="92" t="s">
        <v>159</v>
      </c>
      <c r="B100" s="105">
        <v>0.3</v>
      </c>
      <c r="C100" s="93">
        <v>1</v>
      </c>
      <c r="D100" s="96" t="s">
        <v>106</v>
      </c>
      <c r="E100" s="92" t="s">
        <v>103</v>
      </c>
    </row>
    <row r="101" spans="1:7">
      <c r="A101" s="92" t="s">
        <v>159</v>
      </c>
      <c r="B101" s="105">
        <v>6000</v>
      </c>
      <c r="C101" s="93">
        <v>1</v>
      </c>
      <c r="D101" s="92" t="s">
        <v>384</v>
      </c>
      <c r="E101" s="92" t="s">
        <v>385</v>
      </c>
      <c r="F101" s="94" t="s">
        <v>111</v>
      </c>
      <c r="G101" s="94" t="s">
        <v>175</v>
      </c>
    </row>
    <row r="102" spans="1:7">
      <c r="A102" s="92" t="s">
        <v>159</v>
      </c>
      <c r="B102" s="105">
        <v>1500</v>
      </c>
      <c r="C102" s="93">
        <v>1</v>
      </c>
      <c r="D102" s="96" t="s">
        <v>81</v>
      </c>
      <c r="E102" s="92" t="s">
        <v>112</v>
      </c>
      <c r="F102" s="94" t="s">
        <v>111</v>
      </c>
    </row>
    <row r="103" spans="1:7">
      <c r="A103" s="92" t="s">
        <v>159</v>
      </c>
      <c r="B103" s="105">
        <v>2</v>
      </c>
      <c r="C103" s="93">
        <v>1</v>
      </c>
      <c r="D103" s="92" t="s">
        <v>216</v>
      </c>
    </row>
    <row r="104" spans="1:7">
      <c r="A104" s="92" t="s">
        <v>165</v>
      </c>
      <c r="B104" s="105">
        <v>1500</v>
      </c>
      <c r="C104" s="93">
        <v>1</v>
      </c>
      <c r="D104" s="96" t="s">
        <v>96</v>
      </c>
      <c r="E104" s="92" t="s">
        <v>95</v>
      </c>
    </row>
    <row r="105" spans="1:7">
      <c r="A105" s="92" t="s">
        <v>155</v>
      </c>
      <c r="B105" s="105">
        <v>750</v>
      </c>
      <c r="C105" s="93">
        <v>1</v>
      </c>
      <c r="D105" s="96" t="s">
        <v>123</v>
      </c>
      <c r="E105" s="92" t="s">
        <v>174</v>
      </c>
      <c r="F105" s="94" t="s">
        <v>111</v>
      </c>
      <c r="G105" s="94" t="s">
        <v>175</v>
      </c>
    </row>
    <row r="106" spans="1:7" ht="15" customHeight="1">
      <c r="A106" s="92" t="s">
        <v>155</v>
      </c>
      <c r="B106" s="105">
        <v>300</v>
      </c>
      <c r="C106" s="93">
        <v>1</v>
      </c>
      <c r="D106" s="92" t="s">
        <v>368</v>
      </c>
      <c r="E106" s="92" t="s">
        <v>367</v>
      </c>
      <c r="F106" s="94" t="s">
        <v>111</v>
      </c>
      <c r="G106" s="94" t="s">
        <v>175</v>
      </c>
    </row>
    <row r="107" spans="1:7">
      <c r="A107" s="92" t="s">
        <v>155</v>
      </c>
      <c r="B107" s="105">
        <v>250</v>
      </c>
      <c r="C107" s="93">
        <v>1</v>
      </c>
      <c r="D107" s="96" t="s">
        <v>68</v>
      </c>
      <c r="E107" s="92" t="s">
        <v>190</v>
      </c>
      <c r="F107" s="94" t="s">
        <v>111</v>
      </c>
      <c r="G107" s="94" t="s">
        <v>175</v>
      </c>
    </row>
    <row r="108" spans="1:7">
      <c r="A108" s="92" t="s">
        <v>155</v>
      </c>
      <c r="B108" s="105">
        <v>850</v>
      </c>
      <c r="C108" s="93">
        <v>1</v>
      </c>
      <c r="D108" s="96" t="s">
        <v>68</v>
      </c>
      <c r="E108" s="92" t="s">
        <v>197</v>
      </c>
      <c r="G108" s="94" t="s">
        <v>164</v>
      </c>
    </row>
    <row r="109" spans="1:7">
      <c r="A109" s="92" t="s">
        <v>155</v>
      </c>
      <c r="B109" s="105">
        <v>3</v>
      </c>
      <c r="C109" s="93">
        <v>1</v>
      </c>
      <c r="D109" s="92" t="s">
        <v>68</v>
      </c>
    </row>
    <row r="110" spans="1:7">
      <c r="A110" s="92" t="s">
        <v>155</v>
      </c>
      <c r="B110" s="105">
        <v>850</v>
      </c>
      <c r="C110" s="93">
        <v>1</v>
      </c>
      <c r="D110" s="92" t="s">
        <v>382</v>
      </c>
      <c r="E110" s="92" t="s">
        <v>383</v>
      </c>
      <c r="F110" s="94" t="s">
        <v>111</v>
      </c>
      <c r="G110" s="94" t="s">
        <v>175</v>
      </c>
    </row>
    <row r="111" spans="1:7">
      <c r="A111" s="92" t="s">
        <v>155</v>
      </c>
      <c r="B111" s="105" t="s">
        <v>411</v>
      </c>
      <c r="C111" s="93">
        <v>2</v>
      </c>
      <c r="D111" s="92" t="s">
        <v>423</v>
      </c>
      <c r="E111" s="92" t="s">
        <v>424</v>
      </c>
    </row>
    <row r="112" spans="1:7" ht="19.95" customHeight="1">
      <c r="A112" s="92" t="s">
        <v>155</v>
      </c>
      <c r="B112" s="105">
        <v>15000</v>
      </c>
      <c r="C112" s="93">
        <v>1</v>
      </c>
      <c r="D112" s="96" t="s">
        <v>100</v>
      </c>
      <c r="E112" s="92" t="s">
        <v>199</v>
      </c>
      <c r="F112" s="94" t="s">
        <v>111</v>
      </c>
      <c r="G112" s="94" t="s">
        <v>175</v>
      </c>
    </row>
    <row r="113" spans="1:7" ht="15" customHeight="1">
      <c r="A113" s="92" t="s">
        <v>155</v>
      </c>
      <c r="B113" s="105">
        <v>80</v>
      </c>
      <c r="C113" s="93">
        <v>1</v>
      </c>
      <c r="D113" s="96" t="s">
        <v>100</v>
      </c>
      <c r="E113" s="92" t="s">
        <v>99</v>
      </c>
      <c r="G113" s="94" t="s">
        <v>196</v>
      </c>
    </row>
    <row r="114" spans="1:7">
      <c r="A114" s="92" t="s">
        <v>155</v>
      </c>
      <c r="B114" s="105">
        <v>550</v>
      </c>
      <c r="C114" s="93">
        <v>1</v>
      </c>
      <c r="D114" s="96" t="s">
        <v>100</v>
      </c>
      <c r="E114" s="92" t="s">
        <v>187</v>
      </c>
      <c r="F114" s="94" t="s">
        <v>111</v>
      </c>
      <c r="G114" s="94" t="s">
        <v>389</v>
      </c>
    </row>
    <row r="115" spans="1:7">
      <c r="A115" s="92" t="s">
        <v>155</v>
      </c>
      <c r="B115" s="105">
        <v>2500</v>
      </c>
      <c r="C115" s="93">
        <v>1</v>
      </c>
      <c r="D115" s="96" t="s">
        <v>100</v>
      </c>
      <c r="E115" s="92" t="s">
        <v>388</v>
      </c>
      <c r="F115" s="94" t="s">
        <v>111</v>
      </c>
      <c r="G115" s="94" t="s">
        <v>175</v>
      </c>
    </row>
    <row r="116" spans="1:7">
      <c r="A116" s="92" t="s">
        <v>155</v>
      </c>
      <c r="B116" s="105">
        <v>3000</v>
      </c>
      <c r="C116" s="93">
        <v>1</v>
      </c>
      <c r="D116" s="92" t="s">
        <v>100</v>
      </c>
      <c r="E116" s="92" t="s">
        <v>189</v>
      </c>
      <c r="F116" s="94" t="s">
        <v>111</v>
      </c>
      <c r="G116" s="94" t="s">
        <v>175</v>
      </c>
    </row>
    <row r="117" spans="1:7">
      <c r="A117" s="92" t="s">
        <v>155</v>
      </c>
      <c r="B117" s="105">
        <v>1000</v>
      </c>
      <c r="C117" s="93">
        <v>1</v>
      </c>
      <c r="D117" s="92" t="s">
        <v>185</v>
      </c>
      <c r="E117" s="92" t="s">
        <v>184</v>
      </c>
      <c r="F117" s="94" t="s">
        <v>111</v>
      </c>
      <c r="G117" s="94" t="s">
        <v>175</v>
      </c>
    </row>
    <row r="118" spans="1:7">
      <c r="A118" s="92" t="s">
        <v>155</v>
      </c>
      <c r="B118" s="105">
        <v>100</v>
      </c>
      <c r="C118" s="93">
        <v>1</v>
      </c>
      <c r="D118" s="92" t="s">
        <v>67</v>
      </c>
      <c r="E118" s="92" t="s">
        <v>381</v>
      </c>
      <c r="F118" s="94" t="s">
        <v>111</v>
      </c>
      <c r="G118" s="94" t="s">
        <v>175</v>
      </c>
    </row>
    <row r="119" spans="1:7">
      <c r="A119" s="92" t="s">
        <v>155</v>
      </c>
      <c r="B119" s="105">
        <v>25</v>
      </c>
      <c r="C119" s="93">
        <v>1</v>
      </c>
      <c r="D119" s="96" t="s">
        <v>67</v>
      </c>
      <c r="E119" s="92" t="s">
        <v>200</v>
      </c>
      <c r="G119" s="94" t="s">
        <v>195</v>
      </c>
    </row>
    <row r="120" spans="1:7" ht="27.6">
      <c r="A120" s="92" t="s">
        <v>155</v>
      </c>
      <c r="B120" s="105">
        <v>25</v>
      </c>
      <c r="C120" s="93">
        <v>1</v>
      </c>
      <c r="D120" s="96" t="s">
        <v>69</v>
      </c>
      <c r="E120" s="92" t="s">
        <v>443</v>
      </c>
      <c r="F120" s="94" t="s">
        <v>111</v>
      </c>
      <c r="G120" s="94" t="s">
        <v>433</v>
      </c>
    </row>
    <row r="121" spans="1:7">
      <c r="A121" s="92" t="s">
        <v>155</v>
      </c>
      <c r="B121" s="105">
        <v>35000</v>
      </c>
      <c r="C121" s="93">
        <v>1</v>
      </c>
      <c r="D121" s="92" t="s">
        <v>69</v>
      </c>
      <c r="E121" s="92" t="s">
        <v>364</v>
      </c>
      <c r="F121" s="94" t="s">
        <v>111</v>
      </c>
      <c r="G121" s="94" t="s">
        <v>175</v>
      </c>
    </row>
    <row r="122" spans="1:7">
      <c r="A122" s="92" t="s">
        <v>155</v>
      </c>
      <c r="B122" s="105">
        <v>200</v>
      </c>
      <c r="C122" s="93">
        <v>1</v>
      </c>
      <c r="D122" s="92" t="s">
        <v>69</v>
      </c>
      <c r="E122" s="92" t="s">
        <v>208</v>
      </c>
      <c r="G122" s="94" t="s">
        <v>175</v>
      </c>
    </row>
    <row r="123" spans="1:7">
      <c r="A123" s="92" t="s">
        <v>155</v>
      </c>
      <c r="B123" s="105">
        <v>2000</v>
      </c>
      <c r="C123" s="93">
        <v>1</v>
      </c>
      <c r="D123" s="92" t="s">
        <v>69</v>
      </c>
      <c r="E123" s="92" t="s">
        <v>393</v>
      </c>
      <c r="F123" s="94" t="s">
        <v>111</v>
      </c>
      <c r="G123" s="94" t="s">
        <v>175</v>
      </c>
    </row>
    <row r="124" spans="1:7">
      <c r="A124" s="92" t="s">
        <v>155</v>
      </c>
      <c r="B124" s="105">
        <v>550</v>
      </c>
      <c r="C124" s="93">
        <v>1</v>
      </c>
      <c r="D124" s="92" t="s">
        <v>69</v>
      </c>
      <c r="E124" s="92" t="s">
        <v>369</v>
      </c>
      <c r="F124" s="94" t="s">
        <v>111</v>
      </c>
      <c r="G124" s="94" t="s">
        <v>175</v>
      </c>
    </row>
    <row r="125" spans="1:7">
      <c r="A125" s="92" t="s">
        <v>155</v>
      </c>
      <c r="B125" s="105">
        <v>3000</v>
      </c>
      <c r="C125" s="93">
        <v>1</v>
      </c>
      <c r="D125" s="92" t="s">
        <v>69</v>
      </c>
      <c r="E125" s="92" t="s">
        <v>186</v>
      </c>
      <c r="F125" s="94" t="s">
        <v>111</v>
      </c>
      <c r="G125" s="94" t="s">
        <v>175</v>
      </c>
    </row>
    <row r="126" spans="1:7">
      <c r="A126" s="92" t="s">
        <v>155</v>
      </c>
      <c r="B126" s="105">
        <v>1500</v>
      </c>
      <c r="C126" s="93">
        <v>1</v>
      </c>
      <c r="D126" s="92" t="s">
        <v>69</v>
      </c>
      <c r="E126" s="92" t="s">
        <v>209</v>
      </c>
      <c r="G126" s="94" t="s">
        <v>175</v>
      </c>
    </row>
    <row r="127" spans="1:7" ht="14.4" thickBot="1">
      <c r="A127" s="131" t="s">
        <v>155</v>
      </c>
      <c r="B127" s="132">
        <v>350</v>
      </c>
      <c r="C127" s="133">
        <v>1</v>
      </c>
      <c r="D127" s="131" t="s">
        <v>377</v>
      </c>
      <c r="E127" s="131" t="s">
        <v>378</v>
      </c>
      <c r="F127" s="134" t="s">
        <v>111</v>
      </c>
      <c r="G127" s="134" t="s">
        <v>175</v>
      </c>
    </row>
    <row r="128" spans="1:7" ht="14.4" thickTop="1">
      <c r="A128" s="92" t="s">
        <v>162</v>
      </c>
      <c r="B128" s="105">
        <v>0.01</v>
      </c>
      <c r="C128" s="93">
        <v>5</v>
      </c>
      <c r="D128" s="92" t="s">
        <v>137</v>
      </c>
      <c r="E128" s="92" t="s">
        <v>447</v>
      </c>
    </row>
  </sheetData>
  <sortState xmlns:xlrd2="http://schemas.microsoft.com/office/spreadsheetml/2017/richdata2" ref="A2:G129">
    <sortCondition ref="A2:A129"/>
    <sortCondition ref="D2:D129"/>
    <sortCondition ref="E2:E129"/>
  </sortState>
  <conditionalFormatting sqref="A1:G13 A96:G1048570 A85:G94 A16:G33 A77:G83 A35:G35 A73:G75 A37:G63 A66:G71">
    <cfRule type="expression" dxfId="7" priority="1">
      <formula>$A1&lt;&gt;$A2</formula>
    </cfRule>
  </conditionalFormatting>
  <conditionalFormatting sqref="A1048571:G1048576">
    <cfRule type="expression" dxfId="6" priority="3">
      <formula>#REF!&lt;&gt;$A1</formula>
    </cfRule>
  </conditionalFormatting>
  <conditionalFormatting sqref="A14:G15 A64:G65">
    <cfRule type="expression" dxfId="5" priority="4">
      <formula>$A14&lt;&gt;$A16</formula>
    </cfRule>
  </conditionalFormatting>
  <conditionalFormatting sqref="A95:G95 A84:G84">
    <cfRule type="expression" dxfId="4" priority="8">
      <formula>$A84&lt;&gt;#REF!</formula>
    </cfRule>
  </conditionalFormatting>
  <conditionalFormatting sqref="A34:G34">
    <cfRule type="expression" dxfId="3" priority="15">
      <formula>$A34&lt;&gt;#REF!</formula>
    </cfRule>
  </conditionalFormatting>
  <conditionalFormatting sqref="A76:G76">
    <cfRule type="expression" dxfId="2" priority="19">
      <formula>$A76&lt;&gt;#REF!</formula>
    </cfRule>
  </conditionalFormatting>
  <conditionalFormatting sqref="A36:G36 A72:G72">
    <cfRule type="expression" dxfId="1" priority="23">
      <formula>$A36&lt;&gt;#REF!</formula>
    </cfRule>
  </conditionalFormatting>
  <conditionalFormatting sqref="A1048571:G1048576">
    <cfRule type="expression" dxfId="0" priority="32">
      <formula>$A1048571&lt;&gt;$A1</formula>
    </cfRule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General</vt:lpstr>
      <vt:lpstr>Upgrades</vt:lpstr>
      <vt:lpstr>Stats1</vt:lpstr>
      <vt:lpstr>Exp</vt:lpstr>
      <vt:lpstr>Inv</vt:lpstr>
      <vt:lpstr>Stats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D&amp;D Thesa Leafwalker</dc:title>
  <dc:creator>Tim Cook</dc:creator>
  <cp:lastModifiedBy>Tim Cook</cp:lastModifiedBy>
  <dcterms:created xsi:type="dcterms:W3CDTF">2019-07-13T16:47:40Z</dcterms:created>
  <dcterms:modified xsi:type="dcterms:W3CDTF">2021-06-04T21:36:29Z</dcterms:modified>
</cp:coreProperties>
</file>