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21"/>
  <workbookPr showInkAnnotation="0" defaultThemeVersion="202300"/>
  <mc:AlternateContent xmlns:mc="http://schemas.openxmlformats.org/markup-compatibility/2006">
    <mc:Choice Requires="x15">
      <x15ac:absPath xmlns:x15ac="http://schemas.microsoft.com/office/spreadsheetml/2010/11/ac" url="/var/mobile/Containers/Data/Application/A912F166-3595-48B5-A438-EF6FFB62B3AB/Library/Application Support/Drafts/"/>
    </mc:Choice>
  </mc:AlternateContent>
  <xr:revisionPtr revIDLastSave="2" documentId="8_{C85F2A99-6E9A-F14C-AEDC-7A82D6B4F186}" xr6:coauthVersionLast="47" xr6:coauthVersionMax="47" xr10:uidLastSave="{44B972E6-53EF-054E-B97F-449AAB1D1B8C}"/>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5" i="1" l="1"/>
  <c r="T15" i="1"/>
  <c r="S15" i="1"/>
  <c r="R15" i="1"/>
  <c r="Q15" i="1"/>
  <c r="P15" i="1"/>
  <c r="O15" i="1"/>
  <c r="N15" i="1"/>
  <c r="H13" i="1"/>
  <c r="M15" i="1"/>
  <c r="L15" i="1"/>
  <c r="K15" i="1"/>
  <c r="J15" i="1"/>
  <c r="I15" i="1"/>
  <c r="H15" i="1"/>
  <c r="G15" i="1"/>
  <c r="F15" i="1"/>
  <c r="U13" i="1"/>
  <c r="T13" i="1"/>
  <c r="S13" i="1"/>
  <c r="R13" i="1"/>
  <c r="Q13" i="1"/>
  <c r="P13" i="1"/>
  <c r="O13" i="1"/>
  <c r="N13" i="1"/>
  <c r="M13" i="1"/>
  <c r="L13" i="1"/>
  <c r="K13" i="1"/>
  <c r="J13" i="1"/>
  <c r="G13" i="1"/>
  <c r="I13" i="1"/>
  <c r="F13" i="1"/>
  <c r="U12" i="1"/>
  <c r="T12" i="1"/>
  <c r="S12" i="1"/>
  <c r="R12" i="1"/>
  <c r="Q12" i="1"/>
  <c r="P12" i="1"/>
  <c r="O12" i="1"/>
  <c r="N12" i="1"/>
  <c r="M12" i="1"/>
  <c r="L12" i="1"/>
  <c r="K12" i="1"/>
  <c r="J12" i="1"/>
  <c r="G12" i="1"/>
  <c r="I12" i="1"/>
  <c r="H12" i="1"/>
  <c r="F12" i="1"/>
  <c r="U8" i="1"/>
  <c r="T8" i="1"/>
  <c r="S8" i="1"/>
  <c r="R8" i="1"/>
  <c r="Q8" i="1"/>
  <c r="P8" i="1"/>
  <c r="O8" i="1"/>
  <c r="N8" i="1"/>
  <c r="M8" i="1"/>
  <c r="L8" i="1"/>
  <c r="K8" i="1"/>
  <c r="J8" i="1"/>
  <c r="I8" i="1"/>
  <c r="H8" i="1"/>
  <c r="G8" i="1"/>
  <c r="F8" i="1"/>
</calcChain>
</file>

<file path=xl/sharedStrings.xml><?xml version="1.0" encoding="utf-8"?>
<sst xmlns="http://schemas.openxmlformats.org/spreadsheetml/2006/main" count="95" uniqueCount="94">
  <si>
    <t>Macro Criteria</t>
  </si>
  <si>
    <t>Hong Kong GDP</t>
  </si>
  <si>
    <t>Hong Kong Interest Rate</t>
  </si>
  <si>
    <t>Hong Kong Money Supply M3</t>
  </si>
  <si>
    <t>Midland Confidence Index</t>
  </si>
  <si>
    <t>Stamp duty exceeding HK$6.72m but less that HK$20m</t>
  </si>
  <si>
    <t>Private residential units completed plus unsold residential units completed but not sold</t>
  </si>
  <si>
    <t>Loans to value advance payment for For Non-First-Time Homebuyers for properties from HK$4 m to HK$10m</t>
  </si>
  <si>
    <t>No of properties sold</t>
  </si>
  <si>
    <t>2022Q1</t>
  </si>
  <si>
    <t>2023Q2</t>
  </si>
  <si>
    <t>2022Q3</t>
  </si>
  <si>
    <t>2022Q2</t>
  </si>
  <si>
    <t>2022Q4</t>
  </si>
  <si>
    <t>2020Q1</t>
  </si>
  <si>
    <t>2020Q2</t>
  </si>
  <si>
    <t>2020Q3</t>
  </si>
  <si>
    <t>2020Q4</t>
  </si>
  <si>
    <t>2021Q1</t>
  </si>
  <si>
    <t>2021Q2</t>
  </si>
  <si>
    <t>2021Q3</t>
  </si>
  <si>
    <t>2021Q4</t>
  </si>
  <si>
    <t>2023Q1</t>
  </si>
  <si>
    <t>2023Q3</t>
  </si>
  <si>
    <t>2023Q4</t>
  </si>
  <si>
    <t>%</t>
  </si>
  <si>
    <t>% tax</t>
  </si>
  <si>
    <t>Happy houseing</t>
  </si>
  <si>
    <t>Factor %</t>
  </si>
  <si>
    <t xml:space="preserve">Number </t>
  </si>
  <si>
    <t>% increase of decrease year on year</t>
  </si>
  <si>
    <t>IR</t>
  </si>
  <si>
    <t>M3</t>
  </si>
  <si>
    <t>SD</t>
  </si>
  <si>
    <t>UR</t>
  </si>
  <si>
    <t>Unemployment Rate</t>
  </si>
  <si>
    <t>GDP</t>
  </si>
  <si>
    <t>CI</t>
  </si>
  <si>
    <t>LTV</t>
  </si>
  <si>
    <t>SOLD</t>
  </si>
  <si>
    <t>PI</t>
  </si>
  <si>
    <t>https://tradingeconomics.com/hong-kong/interest-rate</t>
  </si>
  <si>
    <t>In Hong Kong the interest rates decisions are taken by the Hong Kong Monetary Authority (HKMA). The main interest rate is Base rate, adjusted with accordance to the Hong Kong dollar’s demand or supply.</t>
  </si>
  <si>
    <t>In Hong Kong, the Consumer Price Index or CPI measures changes in the prices paid by consumers for a basket of goods and services.</t>
  </si>
  <si>
    <t>Index</t>
  </si>
  <si>
    <t>https://tradingeconomics.com/hong-kong/consumer-price-index-cpi</t>
  </si>
  <si>
    <t>CPI</t>
  </si>
  <si>
    <t>Hong Kong Money Supply M3 includes M2 plus long-term time deposits in banks.</t>
  </si>
  <si>
    <t>HKD Million</t>
  </si>
  <si>
    <t>https://tradingeconomics.com/hong-kong/money-supply-m3</t>
  </si>
  <si>
    <t>In Hong Kong, wages are benchmarked using nominal salaries.</t>
  </si>
  <si>
    <t>Monthly wages</t>
  </si>
  <si>
    <t>MW</t>
  </si>
  <si>
    <t>HKD month</t>
  </si>
  <si>
    <t>https://tradingeconomics.com/hong-kong/wages</t>
  </si>
  <si>
    <t>In Hong Kong, the unemployment rate measures the number of people actively looking for a job as a percentage of the labour force.</t>
  </si>
  <si>
    <t>Unit</t>
  </si>
  <si>
    <t>Decription</t>
  </si>
  <si>
    <t>Source</t>
  </si>
  <si>
    <t>ABB</t>
  </si>
  <si>
    <t>https://tradingeconomics.com/hong-kong/unemployment-rate</t>
  </si>
  <si>
    <t>The gross domestic product (GDP) measures of national income and output for a given country's economy. The gross domestic product (GDP) is equal to the total expenditures for all final goods and services produced within the country in a stipulated period of time.</t>
  </si>
  <si>
    <t>https://tradingeconomics.com/hong-kong/gdp</t>
  </si>
  <si>
    <t>USD billion</t>
  </si>
  <si>
    <t>The Residential Property Prices in Hong Kong refers to the year-over-year change in nominal residential property prices.</t>
  </si>
  <si>
    <t>https://tradingeconomics.com/hong-kong/residential-property-prices</t>
  </si>
  <si>
    <t>https://www.midland.com.hk/en/market-insight/confidence-index</t>
  </si>
  <si>
    <t>index reflects degree of confidence of owners who have put their properties for sale, and it is estimated that the influence of market news on owners’ confidence will be reflected on the index one week later</t>
  </si>
  <si>
    <t>SM</t>
  </si>
  <si>
    <t xml:space="preserve"> The HK50 tracks the performance of around 50 largest companies listed in the Stock Exchange of Hong Kong. It is a free floating, capitalization-weighted index with a base value of 100 as of June 30, 1964. This index is primarily derived from over-the-counter trading and contracts for difference indexes (CFDs).</t>
  </si>
  <si>
    <t>https://tradingeconomics.com/hong-kong/stock-market</t>
  </si>
  <si>
    <t>HKD thousands</t>
  </si>
  <si>
    <t>https://www.gov.hk/en/residents/taxes/stamp/stamp_duty_rates.htm</t>
  </si>
  <si>
    <t>Stamp duty (AVD) is computed at the applicable rate on the consideration or value of the property (whichever is the higher). With effect from 23 February 2013, AVD rates are divided into Scale 1 rates and Scale 2 rates. Scale 1 rates are further divided into Part 1 and Part 2 from 5 November 2016.</t>
  </si>
  <si>
    <t>The maximum loan-to-value ratio (LTV ratio) for mortgages provided by banks depends on the property value. The actual approved loan-to-value ratio varies based on stress testing</t>
  </si>
  <si>
    <t>https://www.spacious.hk/en/blog/an-overview-of-loan-to-value-ratio-for-mortgages-in-hong-kong#LTV-Caps-for-Private-Estates</t>
  </si>
  <si>
    <t>https://www.hb.gov.hk/eng/policy/housing/policy/lths/LTHS_Annual_Progress_Report_2023.pdf</t>
  </si>
  <si>
    <t>Housing supply</t>
  </si>
  <si>
    <t>HS</t>
  </si>
  <si>
    <t>https://www.hb.gov.hk/eng/publications/housing/private/pshpm/stat202303.pdf</t>
  </si>
  <si>
    <t>Thousands</t>
  </si>
  <si>
    <t>Population growth rates</t>
  </si>
  <si>
    <t>PG</t>
  </si>
  <si>
    <t>https://www.censtatd.gov.hk/en/web_table.html?id=110-01003</t>
  </si>
  <si>
    <t>Population growth (sum of natural change and net movement)</t>
  </si>
  <si>
    <t>HS Stock Market</t>
  </si>
  <si>
    <t>China Ecomonic growth</t>
  </si>
  <si>
    <t>CG</t>
  </si>
  <si>
    <t>In China, Gross Domestic Product is divided by three sectors: Primary, Secondary and Tertiary.</t>
  </si>
  <si>
    <t>https://tradingeconomics.com/china/gdp-growth-annual</t>
  </si>
  <si>
    <t xml:space="preserve">Consumer Price index </t>
  </si>
  <si>
    <t>Hong Kong Residential Property Price Increases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</si>
</sst>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2"/>
      <color theme="1"/>
      <name val="Arial"/>
      <family val="18"/>
    </font>
    <font>
      <sz val="12"/>
      <color rgb="FF333333"/>
      <name val="Arial"/>
      <family val="18"/>
    </font>
    <font>
      <u/>
      <sz val="11"/>
      <color theme="10"/>
      <name val="Aptos Narrow"/>
      <family val="2"/>
      <scheme val="minor"/>
    </font>
    <font>
      <sz val="11"/>
      <color rgb="FF212529"/>
      <name val="Helvetica Neue"/>
      <family val="18"/>
      <charset val="1"/>
    </font>
    <font>
      <sz val="12"/>
      <color rgb="FF252525"/>
      <name val="Microsoft JhengHei"/>
      <family val="34"/>
      <charset val="136"/>
    </font>
    <font>
      <sz val="11"/>
      <color rgb="FF353535"/>
      <name val="Arial"/>
      <family val="18"/>
    </font>
    <font>
      <sz val="12"/>
      <color rgb="FF333333"/>
      <name val="Lato"/>
      <family val="34"/>
    </font>
    <font>
      <sz val="12"/>
      <color rgb="FF212529"/>
      <name val="Arial"/>
      <family val="18"/>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2" fontId="1" fillId="0" borderId="0" xfId="0" applyNumberFormat="1" applyFont="1"/>
    <xf numFmtId="1" fontId="1" fillId="0" borderId="0" xfId="0" applyNumberFormat="1" applyFont="1"/>
    <xf numFmtId="0" fontId="2" fillId="0" borderId="0" xfId="0" applyFont="1" applyAlignment="1">
      <alignment wrapText="1"/>
    </xf>
    <xf numFmtId="3" fontId="1" fillId="0" borderId="0" xfId="0" applyNumberFormat="1" applyFont="1" applyAlignment="1">
      <alignment wrapText="1"/>
    </xf>
    <xf numFmtId="0" fontId="3" fillId="0" borderId="0" xfId="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dland.com.hk/en/market-insight/confidence-index" TargetMode="External"/><Relationship Id="rId13" Type="http://schemas.openxmlformats.org/officeDocument/2006/relationships/hyperlink" Target="https://www.hb.gov.hk/eng/publications/housing/private/pshpm/stat202303.pdf" TargetMode="External"/><Relationship Id="rId3" Type="http://schemas.openxmlformats.org/officeDocument/2006/relationships/hyperlink" Target="https://tradingeconomics.com/hong-kong/money-supply-m3" TargetMode="External"/><Relationship Id="rId7" Type="http://schemas.openxmlformats.org/officeDocument/2006/relationships/hyperlink" Target="https://tradingeconomics.com/hong-kong/residential-property-prices" TargetMode="External"/><Relationship Id="rId12" Type="http://schemas.openxmlformats.org/officeDocument/2006/relationships/hyperlink" Target="https://www.hb.gov.hk/eng/policy/housing/policy/lths/LTHS_Annual_Progress_Report_2023.pdf" TargetMode="External"/><Relationship Id="rId2" Type="http://schemas.openxmlformats.org/officeDocument/2006/relationships/hyperlink" Target="https://tradingeconomics.com/hong-kong/consumer-price-index-cpi" TargetMode="External"/><Relationship Id="rId1" Type="http://schemas.openxmlformats.org/officeDocument/2006/relationships/hyperlink" Target="https://tradingeconomics.com/hong-kong/interest-rate" TargetMode="External"/><Relationship Id="rId6" Type="http://schemas.openxmlformats.org/officeDocument/2006/relationships/hyperlink" Target="https://tradingeconomics.com/hong-kong/gdp" TargetMode="External"/><Relationship Id="rId11" Type="http://schemas.openxmlformats.org/officeDocument/2006/relationships/hyperlink" Target="https://www.spacious.hk/en/blog/an-overview-of-loan-to-value-ratio-for-mortgages-in-hong-kong#LTV-Caps-for-Private-Estates" TargetMode="External"/><Relationship Id="rId5" Type="http://schemas.openxmlformats.org/officeDocument/2006/relationships/hyperlink" Target="https://tradingeconomics.com/hong-kong/unemployment-rate" TargetMode="External"/><Relationship Id="rId15" Type="http://schemas.openxmlformats.org/officeDocument/2006/relationships/hyperlink" Target="https://tradingeconomics.com/china/gdp-growth-annual" TargetMode="External"/><Relationship Id="rId10" Type="http://schemas.openxmlformats.org/officeDocument/2006/relationships/hyperlink" Target="https://www.gov.hk/en/residents/taxes/stamp/stamp_duty_rates.htm" TargetMode="External"/><Relationship Id="rId4" Type="http://schemas.openxmlformats.org/officeDocument/2006/relationships/hyperlink" Target="https://tradingeconomics.com/hong-kong/wages" TargetMode="External"/><Relationship Id="rId9" Type="http://schemas.openxmlformats.org/officeDocument/2006/relationships/hyperlink" Target="https://tradingeconomics.com/hong-kong/stock-market" TargetMode="External"/><Relationship Id="rId14" Type="http://schemas.openxmlformats.org/officeDocument/2006/relationships/hyperlink" Target="https://www.censtatd.gov.hk/en/web_table.html?id=110-01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3DF4-69C8-8847-80B3-649C9ED23F71}">
  <dimension ref="A1:U17"/>
  <sheetViews>
    <sheetView tabSelected="1" zoomScaleNormal="150" zoomScaleSheetLayoutView="100" workbookViewId="0">
      <selection activeCell="D22" sqref="D22"/>
    </sheetView>
  </sheetViews>
  <sheetFormatPr defaultRowHeight="14.25" x14ac:dyDescent="0.15"/>
  <cols>
    <col min="1" max="1" width="34.4375" style="1" customWidth="1"/>
    <col min="2" max="2" width="7.3984375" style="1" customWidth="1"/>
    <col min="3" max="3" width="25.421875" style="1" customWidth="1"/>
    <col min="4" max="4" width="34.4375" style="1" customWidth="1"/>
    <col min="5" max="5" width="18.96484375" style="1" customWidth="1"/>
    <col min="6" max="6" width="8.47265625" style="2" bestFit="1" customWidth="1"/>
    <col min="7" max="9" width="8.609375" style="2"/>
    <col min="10" max="13" width="8.7421875" style="2" bestFit="1" customWidth="1"/>
    <col min="14" max="16384" width="8.609375" style="2"/>
  </cols>
  <sheetData>
    <row r="1" spans="1:21" x14ac:dyDescent="0.15">
      <c r="A1" s="1" t="s">
        <v>0</v>
      </c>
      <c r="B1" s="1" t="s">
        <v>59</v>
      </c>
      <c r="C1" s="1" t="s">
        <v>58</v>
      </c>
      <c r="D1" s="1" t="s">
        <v>57</v>
      </c>
      <c r="E1" s="1" t="s">
        <v>56</v>
      </c>
      <c r="F1" s="3" t="s">
        <v>14</v>
      </c>
      <c r="G1" s="3" t="s">
        <v>15</v>
      </c>
      <c r="H1" s="3" t="s">
        <v>16</v>
      </c>
      <c r="I1" s="3" t="s">
        <v>17</v>
      </c>
      <c r="J1" s="3" t="s">
        <v>18</v>
      </c>
      <c r="K1" s="3" t="s">
        <v>19</v>
      </c>
      <c r="L1" s="3" t="s">
        <v>20</v>
      </c>
      <c r="M1" s="3" t="s">
        <v>21</v>
      </c>
      <c r="N1" s="3" t="s">
        <v>9</v>
      </c>
      <c r="O1" s="3" t="s">
        <v>12</v>
      </c>
      <c r="P1" s="3" t="s">
        <v>11</v>
      </c>
      <c r="Q1" s="3" t="s">
        <v>13</v>
      </c>
      <c r="R1" s="3" t="s">
        <v>22</v>
      </c>
      <c r="S1" s="3" t="s">
        <v>10</v>
      </c>
      <c r="T1" s="3" t="s">
        <v>23</v>
      </c>
      <c r="U1" s="3" t="s">
        <v>24</v>
      </c>
    </row>
    <row r="2" spans="1:21" ht="54.75" x14ac:dyDescent="0.2">
      <c r="A2" s="1" t="s">
        <v>90</v>
      </c>
      <c r="B2" s="1" t="s">
        <v>46</v>
      </c>
      <c r="C2" s="8" t="s">
        <v>45</v>
      </c>
      <c r="D2" s="9" t="s">
        <v>43</v>
      </c>
      <c r="E2" s="1" t="s">
        <v>44</v>
      </c>
      <c r="F2" s="4">
        <v>0.8</v>
      </c>
      <c r="G2" s="4">
        <v>0.8</v>
      </c>
      <c r="H2" s="4">
        <v>0.8</v>
      </c>
      <c r="I2" s="4">
        <v>0.8</v>
      </c>
      <c r="J2" s="4">
        <v>0.9</v>
      </c>
      <c r="K2" s="4">
        <v>0.9</v>
      </c>
      <c r="L2" s="4">
        <v>0.9</v>
      </c>
      <c r="M2" s="4">
        <v>0.9</v>
      </c>
      <c r="N2" s="4">
        <v>1.8</v>
      </c>
      <c r="O2" s="4">
        <v>1.8</v>
      </c>
      <c r="P2" s="4">
        <v>1.8</v>
      </c>
      <c r="Q2" s="4">
        <v>1.8</v>
      </c>
      <c r="R2" s="4">
        <v>2</v>
      </c>
      <c r="S2" s="4">
        <v>2</v>
      </c>
      <c r="T2" s="4">
        <v>2</v>
      </c>
      <c r="U2" s="4">
        <v>2</v>
      </c>
    </row>
    <row r="3" spans="1:21" ht="93" x14ac:dyDescent="0.2">
      <c r="A3" s="1" t="s">
        <v>2</v>
      </c>
      <c r="B3" s="1" t="s">
        <v>31</v>
      </c>
      <c r="C3" s="8" t="s">
        <v>41</v>
      </c>
      <c r="D3" s="9" t="s">
        <v>42</v>
      </c>
      <c r="E3" s="1" t="s">
        <v>25</v>
      </c>
      <c r="F3" s="4">
        <v>2</v>
      </c>
      <c r="G3" s="4">
        <v>0.86</v>
      </c>
      <c r="H3" s="4">
        <v>0.5</v>
      </c>
      <c r="I3" s="4">
        <v>0.5</v>
      </c>
      <c r="J3" s="4">
        <v>0.5</v>
      </c>
      <c r="K3" s="4">
        <v>0.5</v>
      </c>
      <c r="L3" s="4">
        <v>0.5</v>
      </c>
      <c r="M3" s="4">
        <v>0.5</v>
      </c>
      <c r="N3" s="4">
        <v>0.5</v>
      </c>
      <c r="O3" s="4">
        <v>0.75</v>
      </c>
      <c r="P3" s="4">
        <v>2</v>
      </c>
      <c r="Q3" s="4">
        <v>3.5</v>
      </c>
      <c r="R3" s="4">
        <v>4.75</v>
      </c>
      <c r="S3" s="4">
        <v>5.5</v>
      </c>
      <c r="T3" s="4">
        <v>5.75</v>
      </c>
      <c r="U3" s="4">
        <v>5.75</v>
      </c>
    </row>
    <row r="4" spans="1:21" ht="41.25" x14ac:dyDescent="0.2">
      <c r="A4" s="1" t="s">
        <v>51</v>
      </c>
      <c r="B4" s="1" t="s">
        <v>52</v>
      </c>
      <c r="C4" s="8" t="s">
        <v>54</v>
      </c>
      <c r="D4" s="9" t="s">
        <v>50</v>
      </c>
      <c r="E4" s="7" t="s">
        <v>53</v>
      </c>
      <c r="F4" s="4">
        <v>17</v>
      </c>
      <c r="G4" s="4">
        <v>17</v>
      </c>
      <c r="H4" s="4">
        <v>17.100000000000001</v>
      </c>
      <c r="I4" s="4">
        <v>16.899999999999999</v>
      </c>
      <c r="J4" s="4">
        <v>16.8</v>
      </c>
      <c r="K4" s="4">
        <v>17</v>
      </c>
      <c r="L4" s="4">
        <v>17.2</v>
      </c>
      <c r="M4" s="4">
        <v>17.2</v>
      </c>
      <c r="N4" s="4">
        <v>17.100000000000001</v>
      </c>
      <c r="O4" s="4">
        <v>17.3</v>
      </c>
      <c r="P4" s="4">
        <v>17.5</v>
      </c>
      <c r="Q4" s="4">
        <v>17.600000000000001</v>
      </c>
      <c r="R4" s="4">
        <v>17.7</v>
      </c>
      <c r="S4" s="4">
        <v>18</v>
      </c>
      <c r="T4" s="4">
        <v>18.3</v>
      </c>
      <c r="U4" s="4">
        <v>18.399999999999999</v>
      </c>
    </row>
    <row r="5" spans="1:21" ht="41.25" x14ac:dyDescent="0.2">
      <c r="A5" s="6" t="s">
        <v>3</v>
      </c>
      <c r="B5" s="6" t="s">
        <v>32</v>
      </c>
      <c r="C5" s="8" t="s">
        <v>49</v>
      </c>
      <c r="D5" s="9" t="s">
        <v>47</v>
      </c>
      <c r="E5" s="6" t="s">
        <v>48</v>
      </c>
      <c r="F5" s="4">
        <v>14.8</v>
      </c>
      <c r="G5" s="4">
        <v>14.9</v>
      </c>
      <c r="H5" s="4">
        <v>15.9</v>
      </c>
      <c r="I5" s="4">
        <v>15.6</v>
      </c>
      <c r="J5" s="4">
        <v>15.9</v>
      </c>
      <c r="K5" s="4">
        <v>16</v>
      </c>
      <c r="L5" s="4">
        <v>16</v>
      </c>
      <c r="M5" s="4">
        <v>16.2</v>
      </c>
      <c r="N5" s="4">
        <v>16.5</v>
      </c>
      <c r="O5" s="4">
        <v>16.3</v>
      </c>
      <c r="P5" s="4">
        <v>16.3</v>
      </c>
      <c r="Q5" s="4">
        <v>16.399999999999999</v>
      </c>
      <c r="R5" s="4">
        <v>16.5</v>
      </c>
      <c r="S5" s="4">
        <v>16.5</v>
      </c>
      <c r="T5" s="4">
        <v>16.8</v>
      </c>
      <c r="U5" s="4">
        <v>17.100000000000001</v>
      </c>
    </row>
    <row r="6" spans="1:21" ht="102.75" x14ac:dyDescent="0.2">
      <c r="A6" s="1" t="s">
        <v>5</v>
      </c>
      <c r="B6" s="1" t="s">
        <v>33</v>
      </c>
      <c r="C6" s="8" t="s">
        <v>72</v>
      </c>
      <c r="D6" s="11" t="s">
        <v>73</v>
      </c>
      <c r="E6" s="1" t="s">
        <v>26</v>
      </c>
      <c r="F6" s="4">
        <v>0.15</v>
      </c>
      <c r="G6" s="4">
        <v>0.15</v>
      </c>
      <c r="H6" s="4">
        <v>0.15</v>
      </c>
      <c r="I6" s="4">
        <v>0.15</v>
      </c>
      <c r="J6" s="4">
        <v>0.15</v>
      </c>
      <c r="K6" s="4">
        <v>0.15</v>
      </c>
      <c r="L6" s="4">
        <v>0.15</v>
      </c>
      <c r="M6" s="4">
        <v>0.15</v>
      </c>
      <c r="N6" s="4">
        <v>0.15</v>
      </c>
      <c r="O6" s="4">
        <v>0.15</v>
      </c>
      <c r="P6" s="4">
        <v>0.15</v>
      </c>
      <c r="Q6" s="4">
        <v>7.4999999999999997E-2</v>
      </c>
      <c r="R6" s="4">
        <v>7.4999999999999997E-2</v>
      </c>
      <c r="S6" s="4">
        <v>7.4999999999999997E-2</v>
      </c>
      <c r="T6" s="4">
        <v>7.4999999999999997E-2</v>
      </c>
      <c r="U6" s="4">
        <v>7.4999999999999997E-2</v>
      </c>
    </row>
    <row r="7" spans="1:21" ht="54" x14ac:dyDescent="0.2">
      <c r="A7" s="1" t="s">
        <v>35</v>
      </c>
      <c r="B7" s="1" t="s">
        <v>34</v>
      </c>
      <c r="C7" s="8" t="s">
        <v>60</v>
      </c>
      <c r="D7" s="9" t="s">
        <v>55</v>
      </c>
      <c r="E7" s="1" t="s">
        <v>25</v>
      </c>
      <c r="F7" s="4">
        <v>3.7</v>
      </c>
      <c r="G7" s="4">
        <v>5.9</v>
      </c>
      <c r="H7" s="4">
        <v>6.2</v>
      </c>
      <c r="I7" s="4">
        <v>6.2</v>
      </c>
      <c r="J7" s="4">
        <v>7.2</v>
      </c>
      <c r="K7" s="4">
        <v>6</v>
      </c>
      <c r="L7" s="4">
        <v>4.5999999999999996</v>
      </c>
      <c r="M7" s="4">
        <v>4.0999999999999996</v>
      </c>
      <c r="N7" s="4">
        <v>4.5</v>
      </c>
      <c r="O7" s="4">
        <v>5.0999999999999996</v>
      </c>
      <c r="P7" s="4">
        <v>4.0999999999999996</v>
      </c>
      <c r="Q7" s="4">
        <v>3.7</v>
      </c>
      <c r="R7" s="4">
        <v>3.3</v>
      </c>
      <c r="S7" s="4">
        <v>3</v>
      </c>
      <c r="T7" s="4">
        <v>2.9</v>
      </c>
      <c r="U7" s="4">
        <v>2.9</v>
      </c>
    </row>
    <row r="8" spans="1:21" ht="106.5" x14ac:dyDescent="0.2">
      <c r="A8" s="1" t="s">
        <v>1</v>
      </c>
      <c r="B8" s="1" t="s">
        <v>36</v>
      </c>
      <c r="C8" s="8" t="s">
        <v>62</v>
      </c>
      <c r="D8" s="9" t="s">
        <v>61</v>
      </c>
      <c r="E8" s="1" t="s">
        <v>63</v>
      </c>
      <c r="F8" s="4">
        <f>344.94/4</f>
        <v>86.234999999999999</v>
      </c>
      <c r="G8" s="4">
        <f t="shared" ref="G8:I8" si="0">344.94/4</f>
        <v>86.234999999999999</v>
      </c>
      <c r="H8" s="4">
        <f t="shared" si="0"/>
        <v>86.234999999999999</v>
      </c>
      <c r="I8" s="4">
        <f t="shared" si="0"/>
        <v>86.234999999999999</v>
      </c>
      <c r="J8" s="4">
        <f>368.91/4</f>
        <v>92.227500000000006</v>
      </c>
      <c r="K8" s="4">
        <f t="shared" ref="K8:M8" si="1">368.91/4</f>
        <v>92.227500000000006</v>
      </c>
      <c r="L8" s="4">
        <f t="shared" si="1"/>
        <v>92.227500000000006</v>
      </c>
      <c r="M8" s="4">
        <f t="shared" si="1"/>
        <v>92.227500000000006</v>
      </c>
      <c r="N8" s="4">
        <f>359.84/4</f>
        <v>89.96</v>
      </c>
      <c r="O8" s="4">
        <f t="shared" ref="O8:Q8" si="2">359.84/4</f>
        <v>89.96</v>
      </c>
      <c r="P8" s="4">
        <f t="shared" si="2"/>
        <v>89.96</v>
      </c>
      <c r="Q8" s="4">
        <f t="shared" si="2"/>
        <v>89.96</v>
      </c>
      <c r="R8" s="4">
        <f>365.6/4</f>
        <v>91.4</v>
      </c>
      <c r="S8" s="4">
        <f t="shared" ref="S8:U8" si="3">365.6/4</f>
        <v>91.4</v>
      </c>
      <c r="T8" s="4">
        <f t="shared" si="3"/>
        <v>91.4</v>
      </c>
      <c r="U8" s="4">
        <f t="shared" si="3"/>
        <v>91.4</v>
      </c>
    </row>
    <row r="9" spans="1:21" ht="112.5" x14ac:dyDescent="0.25">
      <c r="A9" s="1" t="s">
        <v>4</v>
      </c>
      <c r="B9" s="1" t="s">
        <v>37</v>
      </c>
      <c r="C9" s="8" t="s">
        <v>66</v>
      </c>
      <c r="D9" s="10" t="s">
        <v>67</v>
      </c>
      <c r="E9" s="1" t="s">
        <v>27</v>
      </c>
      <c r="F9" s="4">
        <v>62.9</v>
      </c>
      <c r="G9" s="4">
        <v>52.3</v>
      </c>
      <c r="H9" s="4">
        <v>59.8</v>
      </c>
      <c r="I9" s="4">
        <v>63.8</v>
      </c>
      <c r="J9" s="4">
        <v>66.599999999999994</v>
      </c>
      <c r="K9" s="4">
        <v>66.8</v>
      </c>
      <c r="L9" s="4">
        <v>68</v>
      </c>
      <c r="M9" s="4">
        <v>63.4</v>
      </c>
      <c r="N9" s="4">
        <v>50.6</v>
      </c>
      <c r="O9" s="4">
        <v>53.7</v>
      </c>
      <c r="P9" s="4">
        <v>43.9</v>
      </c>
      <c r="Q9" s="4">
        <v>28.3</v>
      </c>
      <c r="R9" s="4">
        <v>66.099999999999994</v>
      </c>
      <c r="S9" s="4">
        <v>61</v>
      </c>
      <c r="T9" s="4">
        <v>52.6</v>
      </c>
      <c r="U9" s="4">
        <v>51</v>
      </c>
    </row>
    <row r="10" spans="1:21" ht="176.25" x14ac:dyDescent="0.25">
      <c r="A10" s="1" t="s">
        <v>85</v>
      </c>
      <c r="B10" s="1" t="s">
        <v>68</v>
      </c>
      <c r="C10" s="8" t="s">
        <v>70</v>
      </c>
      <c r="D10" s="10" t="s">
        <v>69</v>
      </c>
      <c r="E10" s="1" t="s">
        <v>71</v>
      </c>
      <c r="F10" s="4">
        <v>27.9</v>
      </c>
      <c r="G10" s="4">
        <v>24.2</v>
      </c>
      <c r="H10" s="4">
        <v>25.1</v>
      </c>
      <c r="I10" s="4">
        <v>26.5</v>
      </c>
      <c r="J10" s="4">
        <v>28.9</v>
      </c>
      <c r="K10" s="4">
        <v>29.1</v>
      </c>
      <c r="L10" s="4">
        <v>24.8</v>
      </c>
      <c r="M10" s="4">
        <v>23.99</v>
      </c>
      <c r="N10" s="4">
        <v>21.91</v>
      </c>
      <c r="O10" s="4">
        <v>20.72</v>
      </c>
      <c r="P10" s="4">
        <v>17.75</v>
      </c>
      <c r="Q10" s="4">
        <v>19.899999999999999</v>
      </c>
      <c r="R10" s="4">
        <v>20.58</v>
      </c>
      <c r="S10" s="4">
        <v>19.45</v>
      </c>
      <c r="T10" s="4">
        <v>17.95</v>
      </c>
      <c r="U10" s="4">
        <v>17.45</v>
      </c>
    </row>
    <row r="11" spans="1:21" ht="87.75" x14ac:dyDescent="0.2">
      <c r="A11" s="1" t="s">
        <v>7</v>
      </c>
      <c r="B11" s="1" t="s">
        <v>38</v>
      </c>
      <c r="C11" s="8" t="s">
        <v>75</v>
      </c>
      <c r="D11" s="12" t="s">
        <v>74</v>
      </c>
      <c r="E11" s="1" t="s">
        <v>28</v>
      </c>
      <c r="F11" s="4">
        <v>0.5</v>
      </c>
      <c r="G11" s="4">
        <v>0.5</v>
      </c>
      <c r="H11" s="4">
        <v>0.5</v>
      </c>
      <c r="I11" s="4">
        <v>0.5</v>
      </c>
      <c r="J11" s="4">
        <v>0.5</v>
      </c>
      <c r="K11" s="4">
        <v>0.5</v>
      </c>
      <c r="L11" s="4">
        <v>0.5</v>
      </c>
      <c r="M11" s="4">
        <v>0.5</v>
      </c>
      <c r="N11" s="4">
        <v>0.5</v>
      </c>
      <c r="O11" s="4">
        <v>0.5</v>
      </c>
      <c r="P11" s="4">
        <v>0.5</v>
      </c>
      <c r="Q11" s="4">
        <v>0.5</v>
      </c>
      <c r="R11" s="4">
        <v>0.5</v>
      </c>
      <c r="S11" s="4">
        <v>0.5</v>
      </c>
      <c r="T11" s="4">
        <v>0.5</v>
      </c>
      <c r="U11" s="4">
        <v>0.5</v>
      </c>
    </row>
    <row r="12" spans="1:21" ht="54.75" x14ac:dyDescent="0.2">
      <c r="A12" s="1" t="s">
        <v>77</v>
      </c>
      <c r="B12" s="1" t="s">
        <v>78</v>
      </c>
      <c r="C12" s="8" t="s">
        <v>76</v>
      </c>
      <c r="D12" s="1" t="s">
        <v>6</v>
      </c>
      <c r="E12" s="1" t="s">
        <v>29</v>
      </c>
      <c r="F12" s="5">
        <f>(20900+6800)/4</f>
        <v>6925</v>
      </c>
      <c r="G12" s="5">
        <f>(20900+6800)/4</f>
        <v>6925</v>
      </c>
      <c r="H12" s="5">
        <f t="shared" ref="H12:I12" si="4">(20900+6800)/4</f>
        <v>6925</v>
      </c>
      <c r="I12" s="5">
        <f t="shared" si="4"/>
        <v>6925</v>
      </c>
      <c r="J12" s="5">
        <f>(14400+6800)/4</f>
        <v>5300</v>
      </c>
      <c r="K12" s="5">
        <f t="shared" ref="K12:M12" si="5">(14400+6800)/4</f>
        <v>5300</v>
      </c>
      <c r="L12" s="5">
        <f t="shared" si="5"/>
        <v>5300</v>
      </c>
      <c r="M12" s="5">
        <f t="shared" si="5"/>
        <v>5300</v>
      </c>
      <c r="N12" s="5">
        <f>(21200+5000)/4</f>
        <v>6550</v>
      </c>
      <c r="O12" s="5">
        <f t="shared" ref="O12:Q12" si="6">(21200+5000)/4</f>
        <v>6550</v>
      </c>
      <c r="P12" s="5">
        <f t="shared" si="6"/>
        <v>6550</v>
      </c>
      <c r="Q12" s="5">
        <f t="shared" si="6"/>
        <v>6550</v>
      </c>
      <c r="R12" s="5">
        <f>(13900+7100)/4</f>
        <v>5250</v>
      </c>
      <c r="S12" s="5">
        <f t="shared" ref="S12:U12" si="7">(13900+7100)/4</f>
        <v>5250</v>
      </c>
      <c r="T12" s="5">
        <f t="shared" si="7"/>
        <v>5250</v>
      </c>
      <c r="U12" s="5">
        <f t="shared" si="7"/>
        <v>5250</v>
      </c>
    </row>
    <row r="13" spans="1:21" ht="41.25" x14ac:dyDescent="0.2">
      <c r="A13" s="1" t="s">
        <v>8</v>
      </c>
      <c r="B13" s="1" t="s">
        <v>39</v>
      </c>
      <c r="C13" s="8" t="s">
        <v>79</v>
      </c>
      <c r="E13" s="1" t="s">
        <v>80</v>
      </c>
      <c r="F13" s="5">
        <f>73322/4</f>
        <v>18330.5</v>
      </c>
      <c r="G13" s="5">
        <f>73322/4</f>
        <v>18330.5</v>
      </c>
      <c r="H13" s="5">
        <f>73322/4</f>
        <v>18330.5</v>
      </c>
      <c r="I13" s="5">
        <f t="shared" ref="H13:I13" si="8">73322/4</f>
        <v>18330.5</v>
      </c>
      <c r="J13" s="5">
        <f>96133/4</f>
        <v>24033.25</v>
      </c>
      <c r="K13" s="5">
        <f t="shared" ref="K13:M13" si="9">96133/4</f>
        <v>24033.25</v>
      </c>
      <c r="L13" s="5">
        <f t="shared" si="9"/>
        <v>24033.25</v>
      </c>
      <c r="M13" s="5">
        <f t="shared" si="9"/>
        <v>24033.25</v>
      </c>
      <c r="N13" s="5">
        <f>59619/4</f>
        <v>14904.75</v>
      </c>
      <c r="O13" s="5">
        <f t="shared" ref="O13:Q13" si="10">59619/4</f>
        <v>14904.75</v>
      </c>
      <c r="P13" s="5">
        <f t="shared" si="10"/>
        <v>14904.75</v>
      </c>
      <c r="Q13" s="5">
        <f t="shared" si="10"/>
        <v>14904.75</v>
      </c>
      <c r="R13" s="5">
        <f>58035/4</f>
        <v>14508.75</v>
      </c>
      <c r="S13" s="5">
        <f t="shared" ref="S13:U13" si="11">58035/4</f>
        <v>14508.75</v>
      </c>
      <c r="T13" s="5">
        <f t="shared" si="11"/>
        <v>14508.75</v>
      </c>
      <c r="U13" s="5">
        <f t="shared" si="11"/>
        <v>14508.75</v>
      </c>
    </row>
    <row r="15" spans="1:21" ht="41.25" x14ac:dyDescent="0.2">
      <c r="A15" s="1" t="s">
        <v>81</v>
      </c>
      <c r="B15" s="1" t="s">
        <v>82</v>
      </c>
      <c r="C15" s="8" t="s">
        <v>83</v>
      </c>
      <c r="D15" s="13" t="s">
        <v>84</v>
      </c>
      <c r="E15" s="1" t="s">
        <v>80</v>
      </c>
      <c r="F15" s="5">
        <f>-93.9/4</f>
        <v>-23.475000000000001</v>
      </c>
      <c r="G15" s="5">
        <f t="shared" ref="G15:U15" si="12">-93.9/4</f>
        <v>-23.475000000000001</v>
      </c>
      <c r="H15" s="5">
        <f t="shared" si="12"/>
        <v>-23.475000000000001</v>
      </c>
      <c r="I15" s="5">
        <f t="shared" si="12"/>
        <v>-23.475000000000001</v>
      </c>
      <c r="J15" s="5">
        <f>-25.1/4</f>
        <v>-6.2750000000000004</v>
      </c>
      <c r="K15" s="5">
        <f t="shared" ref="K15:M15" si="13">-25.1/4</f>
        <v>-6.2750000000000004</v>
      </c>
      <c r="L15" s="5">
        <f t="shared" si="13"/>
        <v>-6.2750000000000004</v>
      </c>
      <c r="M15" s="5">
        <f t="shared" si="13"/>
        <v>-6.2750000000000004</v>
      </c>
      <c r="N15" s="5">
        <f>71/4</f>
        <v>17.75</v>
      </c>
      <c r="O15" s="5">
        <f t="shared" ref="O15:Q15" si="14">71/4</f>
        <v>17.75</v>
      </c>
      <c r="P15" s="5">
        <f t="shared" si="14"/>
        <v>17.75</v>
      </c>
      <c r="Q15" s="5">
        <f t="shared" si="14"/>
        <v>17.75</v>
      </c>
      <c r="R15" s="5">
        <f>30.5/4</f>
        <v>7.625</v>
      </c>
      <c r="S15" s="5">
        <f t="shared" ref="S15:U15" si="15">30.5/4</f>
        <v>7.625</v>
      </c>
      <c r="T15" s="5">
        <f t="shared" si="15"/>
        <v>7.625</v>
      </c>
      <c r="U15" s="5">
        <f t="shared" si="15"/>
        <v>7.625</v>
      </c>
    </row>
    <row r="16" spans="1:21" ht="41.25" x14ac:dyDescent="0.2">
      <c r="A16" s="1" t="s">
        <v>86</v>
      </c>
      <c r="B16" s="1" t="s">
        <v>87</v>
      </c>
      <c r="C16" s="8" t="s">
        <v>89</v>
      </c>
      <c r="D16" s="9" t="s">
        <v>88</v>
      </c>
      <c r="E16" s="1" t="s">
        <v>25</v>
      </c>
      <c r="F16" s="2">
        <v>-6.9</v>
      </c>
      <c r="G16" s="2">
        <v>3.1</v>
      </c>
      <c r="H16" s="2">
        <v>4.8</v>
      </c>
      <c r="I16" s="2">
        <v>6.4</v>
      </c>
      <c r="J16" s="2">
        <v>8.6999999999999993</v>
      </c>
      <c r="K16" s="2">
        <v>8.3000000000000007</v>
      </c>
      <c r="L16" s="2">
        <v>5.2</v>
      </c>
      <c r="M16" s="2">
        <v>4.3</v>
      </c>
      <c r="N16" s="2">
        <v>4.8</v>
      </c>
      <c r="O16" s="2">
        <v>8.4</v>
      </c>
      <c r="P16" s="2">
        <v>3.9</v>
      </c>
      <c r="Q16" s="2">
        <v>2.9</v>
      </c>
      <c r="R16" s="2">
        <v>9.1</v>
      </c>
      <c r="S16" s="2">
        <v>6.3</v>
      </c>
      <c r="T16" s="2">
        <v>4.9000000000000004</v>
      </c>
      <c r="U16" s="2">
        <v>5.3</v>
      </c>
    </row>
    <row r="17" spans="1:21" ht="54.75" x14ac:dyDescent="0.2">
      <c r="A17" s="6" t="s">
        <v>91</v>
      </c>
      <c r="B17" s="6" t="s">
        <v>40</v>
      </c>
      <c r="C17" s="8" t="s">
        <v>65</v>
      </c>
      <c r="D17" s="9" t="s">
        <v>64</v>
      </c>
      <c r="E17" s="6" t="s">
        <v>30</v>
      </c>
      <c r="F17" s="4">
        <v>2.2400000000000002</v>
      </c>
      <c r="G17" s="4">
        <v>-2.79</v>
      </c>
      <c r="H17" s="4">
        <v>-1.08</v>
      </c>
      <c r="I17" s="4">
        <v>-0.08</v>
      </c>
      <c r="J17" s="4">
        <v>2.2000000000000002</v>
      </c>
      <c r="K17" s="4">
        <v>2.4900000000000002</v>
      </c>
      <c r="L17" s="4">
        <v>3.75</v>
      </c>
      <c r="M17" s="4">
        <v>3.65</v>
      </c>
      <c r="N17" s="4">
        <v>-0.05</v>
      </c>
      <c r="O17" s="4">
        <v>-2.2599999999999998</v>
      </c>
      <c r="P17" s="4">
        <v>-7.42</v>
      </c>
      <c r="Q17" s="4">
        <v>-13.55</v>
      </c>
      <c r="R17" s="4">
        <v>-10.24</v>
      </c>
      <c r="S17" s="4">
        <v>-8.7100000000000009</v>
      </c>
      <c r="T17" s="4">
        <v>-8.59</v>
      </c>
      <c r="U17" s="4">
        <v>-7.22</v>
      </c>
    </row>
  </sheetData>
  <hyperlinks>
    <hyperlink ref="C3" r:id="rId1" xr:uid="{CA034548-A555-3543-ACE8-623E2BD0D6AB}"/>
    <hyperlink ref="C2" r:id="rId2" xr:uid="{6ABA36E2-B11D-FF46-8A62-6DDB3D470956}"/>
    <hyperlink ref="C5" r:id="rId3" xr:uid="{EA1577CB-4772-A94E-8506-3AA464A8037F}"/>
    <hyperlink ref="C4" r:id="rId4" xr:uid="{77A4C796-979F-7545-B2BE-B769C5CC01CA}"/>
    <hyperlink ref="C7" r:id="rId5" xr:uid="{D4DC344F-1DF2-7440-9124-1C494CE228AE}"/>
    <hyperlink ref="C8" r:id="rId6" xr:uid="{5695C8EB-7EC3-7C40-9BCD-D2152E07C6E3}"/>
    <hyperlink ref="C17" r:id="rId7" xr:uid="{C18D4F95-76B6-7C44-BDFF-1CB15F9BBA40}"/>
    <hyperlink ref="C9" r:id="rId8" xr:uid="{316A5DB1-CC82-1E4E-B49D-23FE449E7964}"/>
    <hyperlink ref="C10" r:id="rId9" xr:uid="{8BBB8B9E-D11E-9847-BB99-6EA8052A77EF}"/>
    <hyperlink ref="C6" r:id="rId10" xr:uid="{7362F826-8D90-E149-BA28-30A5701827CF}"/>
    <hyperlink ref="C11" r:id="rId11" xr:uid="{9A1660BE-0AA8-C944-B10A-2D72FBBFFC70}"/>
    <hyperlink ref="C12" r:id="rId12" xr:uid="{6982E57F-5BA3-5A4C-8791-F18BE0F4E1E7}"/>
    <hyperlink ref="C13" r:id="rId13" xr:uid="{7DB5FDAA-A428-7145-8A12-A55F891EDAFE}"/>
    <hyperlink ref="C15" r:id="rId14" xr:uid="{36978638-8C47-3141-BB9B-54CD387631E4}"/>
    <hyperlink ref="C16" r:id="rId15" xr:uid="{87E1E6C3-9F18-0F4A-A676-521F14361223}"/>
  </hyperlinks>
  <pageMargins left="0.7" right="0.7" top="0.75" bottom="0.75" header="0.3" footer="0.3"/>
  <pageSetup paperSize="9" scale="0" firstPageNumber="0" fitToWidth="0" fitToHeight="0" orientation="landscape" horizontalDpi="0" verticalDpi="0" copies="0"/>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HALLWORTH</dc:creator>
  <dcterms:created xsi:type="dcterms:W3CDTF">2024-06-26T11:23:38Z</dcterms:created>
</cp:coreProperties>
</file>