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menninger/Documents/Important/School/Caltech/Classes/EE:CS 052/EECS52/Timing Diagrams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1" l="1"/>
  <c r="M25" i="1"/>
  <c r="K25" i="1"/>
  <c r="I25" i="1"/>
  <c r="G25" i="1"/>
  <c r="E25" i="1"/>
  <c r="N24" i="1"/>
  <c r="L24" i="1"/>
  <c r="J24" i="1"/>
  <c r="H24" i="1"/>
  <c r="E13" i="1"/>
  <c r="O13" i="1"/>
  <c r="M13" i="1"/>
  <c r="K13" i="1"/>
  <c r="I13" i="1"/>
  <c r="G13" i="1"/>
  <c r="N12" i="1"/>
  <c r="L12" i="1"/>
  <c r="J12" i="1"/>
  <c r="H12" i="1"/>
  <c r="E40" i="1"/>
  <c r="Q40" i="1"/>
  <c r="G40" i="1"/>
  <c r="P39" i="1"/>
  <c r="N39" i="1"/>
  <c r="L39" i="1"/>
  <c r="J39" i="1"/>
  <c r="H39" i="1"/>
  <c r="Q46" i="1"/>
  <c r="K46" i="1"/>
  <c r="E46" i="1"/>
  <c r="P45" i="1"/>
  <c r="N45" i="1"/>
  <c r="L45" i="1"/>
  <c r="J45" i="1"/>
  <c r="H45" i="1"/>
  <c r="K43" i="1"/>
  <c r="E43" i="1"/>
  <c r="N42" i="1"/>
  <c r="L42" i="1"/>
  <c r="J42" i="1"/>
  <c r="H42" i="1"/>
  <c r="M37" i="1"/>
  <c r="I37" i="1"/>
  <c r="E37" i="1"/>
  <c r="P36" i="1"/>
  <c r="N36" i="1"/>
  <c r="L36" i="1"/>
  <c r="J36" i="1"/>
  <c r="H36" i="1"/>
  <c r="M34" i="1"/>
  <c r="G34" i="1"/>
  <c r="E34" i="1"/>
  <c r="L33" i="1"/>
  <c r="J33" i="1"/>
  <c r="H33" i="1"/>
  <c r="G31" i="1"/>
  <c r="E31" i="1"/>
  <c r="L30" i="1"/>
  <c r="J30" i="1"/>
  <c r="H30" i="1"/>
  <c r="M16" i="1"/>
  <c r="I16" i="1"/>
  <c r="G16" i="1"/>
  <c r="E16" i="1"/>
  <c r="P15" i="1"/>
  <c r="N15" i="1"/>
  <c r="L15" i="1"/>
  <c r="J15" i="1"/>
  <c r="H15" i="1"/>
  <c r="G28" i="1"/>
  <c r="I28" i="1"/>
  <c r="M28" i="1"/>
  <c r="E28" i="1"/>
  <c r="P27" i="1"/>
  <c r="N27" i="1"/>
  <c r="L27" i="1"/>
  <c r="J27" i="1"/>
  <c r="H27" i="1"/>
  <c r="E22" i="1"/>
  <c r="H21" i="1"/>
  <c r="E10" i="1"/>
  <c r="G19" i="1"/>
  <c r="I19" i="1"/>
  <c r="E19" i="1"/>
  <c r="P18" i="1"/>
  <c r="N18" i="1"/>
  <c r="L18" i="1"/>
  <c r="J18" i="1"/>
  <c r="H18" i="1"/>
  <c r="E4" i="1"/>
  <c r="H3" i="1"/>
  <c r="P6" i="1"/>
  <c r="N6" i="1"/>
  <c r="I7" i="1"/>
  <c r="G7" i="1"/>
  <c r="E7" i="1"/>
  <c r="H9" i="1"/>
  <c r="F7" i="1"/>
  <c r="C7" i="1"/>
  <c r="L6" i="1"/>
  <c r="J6" i="1"/>
  <c r="H6" i="1"/>
</calcChain>
</file>

<file path=xl/sharedStrings.xml><?xml version="1.0" encoding="utf-8"?>
<sst xmlns="http://schemas.openxmlformats.org/spreadsheetml/2006/main" count="136" uniqueCount="49">
  <si>
    <t>Function</t>
  </si>
  <si>
    <t>Requirement</t>
  </si>
  <si>
    <t>ROM Read</t>
  </si>
  <si>
    <t>T_DVCL</t>
  </si>
  <si>
    <t>&lt;=</t>
  </si>
  <si>
    <t>T_CLK</t>
  </si>
  <si>
    <t>T_CVCTV</t>
  </si>
  <si>
    <t>t_PZL</t>
  </si>
  <si>
    <t>3 * T_CLK</t>
  </si>
  <si>
    <t>Setup</t>
  </si>
  <si>
    <t>Hold</t>
  </si>
  <si>
    <t>T_CLDX</t>
  </si>
  <si>
    <t>T_CVDEX</t>
  </si>
  <si>
    <t>t_PHZ</t>
  </si>
  <si>
    <t>t_OE</t>
  </si>
  <si>
    <t>t_PHL</t>
  </si>
  <si>
    <t>T_CLRL</t>
  </si>
  <si>
    <t>T_LHLL</t>
  </si>
  <si>
    <t>T_CHLL</t>
  </si>
  <si>
    <t>SRAM Read</t>
  </si>
  <si>
    <t>Read Cycle</t>
  </si>
  <si>
    <t>T_RC</t>
  </si>
  <si>
    <t>t_PLH</t>
  </si>
  <si>
    <t>T_RHLH</t>
  </si>
  <si>
    <t>T_CLRH</t>
  </si>
  <si>
    <t>2.5 * T_CLK</t>
  </si>
  <si>
    <t>SRAM Write</t>
  </si>
  <si>
    <t>CPU ALE</t>
  </si>
  <si>
    <t>t_DW</t>
  </si>
  <si>
    <t>t_DH</t>
  </si>
  <si>
    <t>Write Cycle</t>
  </si>
  <si>
    <t>T_CLAX</t>
  </si>
  <si>
    <t>4 * T_CLK</t>
  </si>
  <si>
    <t>T_CLDOX</t>
  </si>
  <si>
    <t>t_WC</t>
  </si>
  <si>
    <t>Write Enable</t>
  </si>
  <si>
    <t>t_WP</t>
  </si>
  <si>
    <t>Chip Select</t>
  </si>
  <si>
    <t>t_CW</t>
  </si>
  <si>
    <t>T_CHCSX</t>
  </si>
  <si>
    <t>3.5 * T_CLK</t>
  </si>
  <si>
    <t>T_CLCSV</t>
  </si>
  <si>
    <t>T_CVCTX</t>
  </si>
  <si>
    <t>Write Recovery</t>
  </si>
  <si>
    <t>t_WR</t>
  </si>
  <si>
    <t>T_CHDX</t>
  </si>
  <si>
    <t>Output Hold</t>
  </si>
  <si>
    <t>T_OH</t>
  </si>
  <si>
    <t>Ouput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</si>
</sst>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showRuler="0" workbookViewId="0">
      <selection activeCell="S25" sqref="S25"/>
    </sheetView>
  </sheetViews>
  <sheetFormatPr baseColWidth="10" defaultRowHeight="16" x14ac:dyDescent="0.2"/>
  <cols>
    <col min="2" max="2" width="13.6640625" bestFit="1" customWidth="1"/>
    <col min="3" max="3" width="11.6640625" bestFit="1" customWidth="1"/>
    <col min="6" max="6" width="2" bestFit="1" customWidth="1"/>
    <col min="8" max="8" width="1.6640625" bestFit="1" customWidth="1"/>
    <col min="10" max="10" width="2" bestFit="1" customWidth="1"/>
    <col min="12" max="12" width="2" bestFit="1" customWidth="1"/>
    <col min="14" max="14" width="1.6640625" bestFit="1" customWidth="1"/>
    <col min="16" max="16" width="1.6640625" bestFit="1" customWidth="1"/>
    <col min="18" max="18" width="1.6640625" bestFit="1" customWidth="1"/>
  </cols>
  <sheetData>
    <row r="1" spans="1:23" x14ac:dyDescent="0.2">
      <c r="A1" s="8" t="s">
        <v>0</v>
      </c>
      <c r="B1" s="9"/>
      <c r="C1" s="10" t="s">
        <v>1</v>
      </c>
    </row>
    <row r="2" spans="1:23" x14ac:dyDescent="0.2">
      <c r="A2" s="5"/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4" t="s">
        <v>27</v>
      </c>
      <c r="B3" s="6"/>
      <c r="C3" t="s">
        <v>17</v>
      </c>
      <c r="D3" t="s">
        <v>4</v>
      </c>
      <c r="G3" t="s">
        <v>5</v>
      </c>
      <c r="H3" t="str">
        <f>"+"</f>
        <v>+</v>
      </c>
      <c r="I3" t="s">
        <v>18</v>
      </c>
    </row>
    <row r="4" spans="1:23" x14ac:dyDescent="0.2">
      <c r="A4" s="4"/>
      <c r="B4" s="6"/>
      <c r="C4">
        <v>68.332999999999998</v>
      </c>
      <c r="D4" t="s">
        <v>4</v>
      </c>
      <c r="E4" s="1">
        <f>SUM(G4:I4)</f>
        <v>103.333</v>
      </c>
      <c r="G4">
        <v>83.332999999999998</v>
      </c>
      <c r="I4">
        <v>20</v>
      </c>
    </row>
    <row r="5" spans="1:23" x14ac:dyDescent="0.2">
      <c r="A5" s="5"/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4" t="s">
        <v>2</v>
      </c>
      <c r="B6" s="6" t="s">
        <v>9</v>
      </c>
      <c r="C6" t="s">
        <v>3</v>
      </c>
      <c r="D6" t="s">
        <v>4</v>
      </c>
      <c r="G6" t="s">
        <v>8</v>
      </c>
      <c r="H6" t="str">
        <f>"-"</f>
        <v>-</v>
      </c>
      <c r="I6" t="s">
        <v>7</v>
      </c>
      <c r="J6" t="str">
        <f>"-"</f>
        <v>-</v>
      </c>
      <c r="K6" t="s">
        <v>14</v>
      </c>
      <c r="L6" t="str">
        <f>"-"</f>
        <v>-</v>
      </c>
      <c r="M6" t="s">
        <v>15</v>
      </c>
      <c r="N6" t="str">
        <f>"-"</f>
        <v>-</v>
      </c>
      <c r="O6" t="s">
        <v>16</v>
      </c>
      <c r="P6" t="str">
        <f>"-"</f>
        <v>-</v>
      </c>
      <c r="Q6" t="s">
        <v>5</v>
      </c>
    </row>
    <row r="7" spans="1:23" x14ac:dyDescent="0.2">
      <c r="A7" s="4"/>
      <c r="B7" s="6"/>
      <c r="C7">
        <f>15</f>
        <v>15</v>
      </c>
      <c r="D7" t="s">
        <v>4</v>
      </c>
      <c r="E7" s="1">
        <f>SUM(G7:AA7)</f>
        <v>44.665999999999997</v>
      </c>
      <c r="F7" t="str">
        <f>"="</f>
        <v>=</v>
      </c>
      <c r="G7">
        <f>3*83.333</f>
        <v>249.999</v>
      </c>
      <c r="I7">
        <f>-20</f>
        <v>-20</v>
      </c>
      <c r="K7">
        <v>-55</v>
      </c>
      <c r="M7">
        <v>-10</v>
      </c>
      <c r="O7">
        <v>-37</v>
      </c>
      <c r="Q7">
        <v>-83.332999999999998</v>
      </c>
    </row>
    <row r="8" spans="1:23" x14ac:dyDescent="0.2">
      <c r="A8" s="4"/>
      <c r="B8" s="6"/>
    </row>
    <row r="9" spans="1:23" x14ac:dyDescent="0.2">
      <c r="A9" s="4"/>
      <c r="B9" s="6" t="s">
        <v>10</v>
      </c>
      <c r="C9" t="s">
        <v>11</v>
      </c>
      <c r="D9" t="s">
        <v>4</v>
      </c>
      <c r="G9" t="s">
        <v>12</v>
      </c>
      <c r="H9" t="str">
        <f>"+"</f>
        <v>+</v>
      </c>
      <c r="I9" t="s">
        <v>13</v>
      </c>
    </row>
    <row r="10" spans="1:23" x14ac:dyDescent="0.2">
      <c r="A10" s="4"/>
      <c r="B10" s="6"/>
      <c r="C10">
        <v>3</v>
      </c>
      <c r="D10" t="s">
        <v>4</v>
      </c>
      <c r="E10" s="1">
        <f>SUM(G10:AA10)</f>
        <v>5</v>
      </c>
      <c r="G10">
        <v>3</v>
      </c>
      <c r="I10">
        <v>2</v>
      </c>
    </row>
    <row r="11" spans="1:23" x14ac:dyDescent="0.2">
      <c r="A11" s="4"/>
      <c r="B11" s="6"/>
      <c r="E11" s="2"/>
    </row>
    <row r="12" spans="1:23" x14ac:dyDescent="0.2">
      <c r="A12" s="4"/>
      <c r="B12" s="6" t="s">
        <v>46</v>
      </c>
      <c r="C12" t="s">
        <v>47</v>
      </c>
      <c r="D12" t="s">
        <v>4</v>
      </c>
      <c r="E12" s="2"/>
      <c r="G12" t="s">
        <v>8</v>
      </c>
      <c r="H12" t="str">
        <f>"+"</f>
        <v>+</v>
      </c>
      <c r="I12" t="s">
        <v>23</v>
      </c>
      <c r="J12" t="str">
        <f>"+"</f>
        <v>+</v>
      </c>
      <c r="K12" t="s">
        <v>22</v>
      </c>
      <c r="L12" t="str">
        <f>"-"</f>
        <v>-</v>
      </c>
      <c r="M12" t="s">
        <v>22</v>
      </c>
      <c r="N12" t="str">
        <f>"-"</f>
        <v>-</v>
      </c>
      <c r="O12" t="s">
        <v>8</v>
      </c>
    </row>
    <row r="13" spans="1:23" x14ac:dyDescent="0.2">
      <c r="A13" s="4"/>
      <c r="B13" s="6"/>
      <c r="C13">
        <v>0</v>
      </c>
      <c r="D13" t="s">
        <v>4</v>
      </c>
      <c r="E13" s="1">
        <f>SUM(G13:AA13)</f>
        <v>20.666500000000013</v>
      </c>
      <c r="G13">
        <f>3*83.333</f>
        <v>249.999</v>
      </c>
      <c r="I13">
        <f>0.5*83.333-14</f>
        <v>27.666499999999999</v>
      </c>
      <c r="K13">
        <f>3</f>
        <v>3</v>
      </c>
      <c r="M13">
        <f>-10</f>
        <v>-10</v>
      </c>
      <c r="O13">
        <f>-3*83.333</f>
        <v>-249.999</v>
      </c>
    </row>
    <row r="14" spans="1:23" x14ac:dyDescent="0.2">
      <c r="A14" s="4"/>
      <c r="B14" s="6"/>
      <c r="E14" s="2"/>
    </row>
    <row r="15" spans="1:23" x14ac:dyDescent="0.2">
      <c r="A15" s="4"/>
      <c r="B15" s="6" t="s">
        <v>20</v>
      </c>
      <c r="C15" t="s">
        <v>21</v>
      </c>
      <c r="D15" t="s">
        <v>4</v>
      </c>
      <c r="E15" s="2"/>
      <c r="G15" t="s">
        <v>22</v>
      </c>
      <c r="H15" t="str">
        <f>"+"</f>
        <v>+</v>
      </c>
      <c r="I15" t="s">
        <v>23</v>
      </c>
      <c r="J15" t="str">
        <f>"+"</f>
        <v>+</v>
      </c>
      <c r="K15" t="s">
        <v>24</v>
      </c>
      <c r="L15" t="str">
        <f>"+"</f>
        <v>+</v>
      </c>
      <c r="M15" t="s">
        <v>25</v>
      </c>
      <c r="N15" t="str">
        <f>"-"</f>
        <v>-</v>
      </c>
      <c r="O15" t="s">
        <v>18</v>
      </c>
      <c r="P15" t="str">
        <f>"-"</f>
        <v>-</v>
      </c>
      <c r="Q15" t="s">
        <v>15</v>
      </c>
    </row>
    <row r="16" spans="1:23" x14ac:dyDescent="0.2">
      <c r="A16" s="4"/>
      <c r="B16" s="6"/>
      <c r="C16">
        <v>200</v>
      </c>
      <c r="D16" t="s">
        <v>4</v>
      </c>
      <c r="E16" s="1">
        <f>SUM(G16:AA16)</f>
        <v>213.99899999999997</v>
      </c>
      <c r="G16">
        <f>10</f>
        <v>10</v>
      </c>
      <c r="I16">
        <f>0.5*83.333-14</f>
        <v>27.666499999999999</v>
      </c>
      <c r="K16">
        <v>3</v>
      </c>
      <c r="M16">
        <f>2.5*83.333</f>
        <v>208.33249999999998</v>
      </c>
      <c r="O16">
        <v>-25</v>
      </c>
      <c r="Q16">
        <v>-10</v>
      </c>
    </row>
    <row r="17" spans="1:23" x14ac:dyDescent="0.2">
      <c r="A17" s="5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">
      <c r="A18" s="4" t="s">
        <v>19</v>
      </c>
      <c r="B18" s="6" t="s">
        <v>9</v>
      </c>
      <c r="C18" t="s">
        <v>3</v>
      </c>
      <c r="D18" t="s">
        <v>4</v>
      </c>
      <c r="G18" t="s">
        <v>8</v>
      </c>
      <c r="H18" t="str">
        <f>"-"</f>
        <v>-</v>
      </c>
      <c r="I18" t="s">
        <v>7</v>
      </c>
      <c r="J18" t="str">
        <f>"-"</f>
        <v>-</v>
      </c>
      <c r="K18" t="s">
        <v>14</v>
      </c>
      <c r="L18" t="str">
        <f>"-"</f>
        <v>-</v>
      </c>
      <c r="M18" t="s">
        <v>15</v>
      </c>
      <c r="N18" t="str">
        <f>"-"</f>
        <v>-</v>
      </c>
      <c r="O18" t="s">
        <v>16</v>
      </c>
      <c r="P18" t="str">
        <f>"-"</f>
        <v>-</v>
      </c>
      <c r="Q18" t="s">
        <v>5</v>
      </c>
    </row>
    <row r="19" spans="1:23" x14ac:dyDescent="0.2">
      <c r="A19" s="4"/>
      <c r="B19" s="6"/>
      <c r="C19">
        <v>15</v>
      </c>
      <c r="D19" t="s">
        <v>4</v>
      </c>
      <c r="E19" s="1">
        <f>SUM(G19:AA19)</f>
        <v>54.665999999999997</v>
      </c>
      <c r="G19">
        <f>3*83.333</f>
        <v>249.999</v>
      </c>
      <c r="I19">
        <f>-20</f>
        <v>-20</v>
      </c>
      <c r="K19">
        <v>-45</v>
      </c>
      <c r="M19">
        <v>-10</v>
      </c>
      <c r="O19">
        <v>-37</v>
      </c>
      <c r="Q19">
        <v>-83.332999999999998</v>
      </c>
    </row>
    <row r="20" spans="1:23" x14ac:dyDescent="0.2">
      <c r="A20" s="4"/>
      <c r="B20" s="6"/>
    </row>
    <row r="21" spans="1:23" x14ac:dyDescent="0.2">
      <c r="A21" s="4"/>
      <c r="B21" s="6" t="s">
        <v>10</v>
      </c>
      <c r="C21" t="s">
        <v>11</v>
      </c>
      <c r="D21" t="s">
        <v>4</v>
      </c>
      <c r="G21" t="s">
        <v>12</v>
      </c>
      <c r="H21" t="str">
        <f>"+"</f>
        <v>+</v>
      </c>
      <c r="I21" t="s">
        <v>13</v>
      </c>
    </row>
    <row r="22" spans="1:23" x14ac:dyDescent="0.2">
      <c r="A22" s="4"/>
      <c r="B22" s="6"/>
      <c r="C22">
        <v>3</v>
      </c>
      <c r="D22" t="s">
        <v>4</v>
      </c>
      <c r="E22" s="1">
        <f>SUM(G22:AA22)</f>
        <v>5</v>
      </c>
      <c r="G22">
        <v>3</v>
      </c>
      <c r="I22">
        <v>2</v>
      </c>
    </row>
    <row r="23" spans="1:23" x14ac:dyDescent="0.2">
      <c r="A23" s="4"/>
      <c r="B23" s="6"/>
      <c r="E23" s="2"/>
    </row>
    <row r="24" spans="1:23" x14ac:dyDescent="0.2">
      <c r="A24" s="4"/>
      <c r="B24" s="6" t="s">
        <v>48</v>
      </c>
      <c r="C24" t="s">
        <v>47</v>
      </c>
      <c r="D24" t="s">
        <v>4</v>
      </c>
      <c r="E24" s="2"/>
      <c r="G24" t="s">
        <v>8</v>
      </c>
      <c r="H24" t="str">
        <f>"+"</f>
        <v>+</v>
      </c>
      <c r="I24" t="s">
        <v>23</v>
      </c>
      <c r="J24" t="str">
        <f>"+"</f>
        <v>+</v>
      </c>
      <c r="K24" t="s">
        <v>22</v>
      </c>
      <c r="L24" t="str">
        <f>"-"</f>
        <v>-</v>
      </c>
      <c r="M24" t="s">
        <v>22</v>
      </c>
      <c r="N24" t="str">
        <f>"-"</f>
        <v>-</v>
      </c>
      <c r="O24" t="s">
        <v>8</v>
      </c>
    </row>
    <row r="25" spans="1:23" x14ac:dyDescent="0.2">
      <c r="A25" s="4"/>
      <c r="B25" s="6"/>
      <c r="C25">
        <v>10</v>
      </c>
      <c r="D25" t="s">
        <v>4</v>
      </c>
      <c r="E25" s="1">
        <f>SUM(G25:AA25)</f>
        <v>20.666500000000013</v>
      </c>
      <c r="G25">
        <f>3*83.333</f>
        <v>249.999</v>
      </c>
      <c r="I25">
        <f>0.5*83.333-14</f>
        <v>27.666499999999999</v>
      </c>
      <c r="K25">
        <f>3</f>
        <v>3</v>
      </c>
      <c r="M25">
        <f>-10</f>
        <v>-10</v>
      </c>
      <c r="O25">
        <f>-3*83.333</f>
        <v>-249.999</v>
      </c>
    </row>
    <row r="26" spans="1:23" x14ac:dyDescent="0.2">
      <c r="A26" s="4"/>
      <c r="B26" s="6"/>
    </row>
    <row r="27" spans="1:23" x14ac:dyDescent="0.2">
      <c r="A27" s="4"/>
      <c r="B27" s="6" t="s">
        <v>20</v>
      </c>
      <c r="C27" t="s">
        <v>21</v>
      </c>
      <c r="D27" t="s">
        <v>4</v>
      </c>
      <c r="G27" t="s">
        <v>22</v>
      </c>
      <c r="H27" t="str">
        <f>"+"</f>
        <v>+</v>
      </c>
      <c r="I27" t="s">
        <v>23</v>
      </c>
      <c r="J27" t="str">
        <f>"+"</f>
        <v>+</v>
      </c>
      <c r="K27" t="s">
        <v>24</v>
      </c>
      <c r="L27" t="str">
        <f>"+"</f>
        <v>+</v>
      </c>
      <c r="M27" t="s">
        <v>25</v>
      </c>
      <c r="N27" t="str">
        <f>"-"</f>
        <v>-</v>
      </c>
      <c r="O27" t="s">
        <v>18</v>
      </c>
      <c r="P27" t="str">
        <f>"-"</f>
        <v>-</v>
      </c>
      <c r="Q27" t="s">
        <v>15</v>
      </c>
    </row>
    <row r="28" spans="1:23" x14ac:dyDescent="0.2">
      <c r="A28" s="4"/>
      <c r="B28" s="6"/>
      <c r="C28">
        <v>85</v>
      </c>
      <c r="D28" t="s">
        <v>4</v>
      </c>
      <c r="E28" s="1">
        <f>SUM(G28:AA28)</f>
        <v>213.99899999999997</v>
      </c>
      <c r="G28">
        <f>10</f>
        <v>10</v>
      </c>
      <c r="I28">
        <f>0.5*83.333-14</f>
        <v>27.666499999999999</v>
      </c>
      <c r="K28">
        <v>3</v>
      </c>
      <c r="M28">
        <f>2.5*83.333</f>
        <v>208.33249999999998</v>
      </c>
      <c r="O28">
        <v>-25</v>
      </c>
      <c r="Q28">
        <v>-10</v>
      </c>
    </row>
    <row r="29" spans="1:23" x14ac:dyDescent="0.2">
      <c r="A29" s="5"/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">
      <c r="A30" s="4" t="s">
        <v>26</v>
      </c>
      <c r="B30" s="6" t="s">
        <v>9</v>
      </c>
      <c r="C30" t="s">
        <v>28</v>
      </c>
      <c r="D30" t="s">
        <v>4</v>
      </c>
      <c r="G30" t="s">
        <v>8</v>
      </c>
      <c r="H30" t="str">
        <f>"-"</f>
        <v>-</v>
      </c>
      <c r="I30" t="s">
        <v>5</v>
      </c>
      <c r="J30" t="str">
        <f>"-"</f>
        <v>-</v>
      </c>
      <c r="K30" t="s">
        <v>31</v>
      </c>
      <c r="L30" t="str">
        <f>"-"</f>
        <v>-</v>
      </c>
      <c r="M30" t="s">
        <v>22</v>
      </c>
    </row>
    <row r="31" spans="1:23" x14ac:dyDescent="0.2">
      <c r="A31" s="4"/>
      <c r="B31" s="6"/>
      <c r="C31">
        <v>35</v>
      </c>
      <c r="D31" t="s">
        <v>4</v>
      </c>
      <c r="E31" s="1">
        <f>SUM(G31:AA31)</f>
        <v>156.666</v>
      </c>
      <c r="G31">
        <f>3*83.333</f>
        <v>249.999</v>
      </c>
      <c r="I31">
        <v>-83.332999999999998</v>
      </c>
      <c r="K31">
        <v>0</v>
      </c>
      <c r="M31">
        <v>-10</v>
      </c>
    </row>
    <row r="32" spans="1:23" x14ac:dyDescent="0.2">
      <c r="A32" s="4"/>
      <c r="B32" s="6"/>
    </row>
    <row r="33" spans="1:23" x14ac:dyDescent="0.2">
      <c r="A33" s="4"/>
      <c r="B33" s="6" t="s">
        <v>10</v>
      </c>
      <c r="C33" t="s">
        <v>29</v>
      </c>
      <c r="D33" t="s">
        <v>4</v>
      </c>
      <c r="G33" t="s">
        <v>32</v>
      </c>
      <c r="H33" t="str">
        <f>"+"</f>
        <v>+</v>
      </c>
      <c r="I33" t="s">
        <v>33</v>
      </c>
      <c r="J33" t="str">
        <f>"+"</f>
        <v>+</v>
      </c>
      <c r="K33" t="s">
        <v>15</v>
      </c>
      <c r="L33" t="str">
        <f>"-"</f>
        <v>-</v>
      </c>
      <c r="M33" t="s">
        <v>8</v>
      </c>
    </row>
    <row r="34" spans="1:23" x14ac:dyDescent="0.2">
      <c r="A34" s="4"/>
      <c r="B34" s="6"/>
      <c r="C34">
        <v>0</v>
      </c>
      <c r="D34" t="s">
        <v>4</v>
      </c>
      <c r="E34" s="1">
        <f>SUM(G34:AA34)</f>
        <v>96.332999999999998</v>
      </c>
      <c r="G34">
        <f>4*83.333</f>
        <v>333.33199999999999</v>
      </c>
      <c r="I34">
        <v>3</v>
      </c>
      <c r="K34">
        <v>10</v>
      </c>
      <c r="M34">
        <f>-3*83.333</f>
        <v>-249.999</v>
      </c>
    </row>
    <row r="35" spans="1:23" x14ac:dyDescent="0.2">
      <c r="A35" s="4"/>
      <c r="B35" s="6"/>
    </row>
    <row r="36" spans="1:23" x14ac:dyDescent="0.2">
      <c r="A36" s="4"/>
      <c r="B36" s="6" t="s">
        <v>30</v>
      </c>
      <c r="C36" t="s">
        <v>34</v>
      </c>
      <c r="D36" t="s">
        <v>4</v>
      </c>
      <c r="G36" t="s">
        <v>22</v>
      </c>
      <c r="H36" t="str">
        <f>"+"</f>
        <v>+</v>
      </c>
      <c r="I36" t="s">
        <v>23</v>
      </c>
      <c r="J36" t="str">
        <f>"+"</f>
        <v>+</v>
      </c>
      <c r="K36" t="s">
        <v>24</v>
      </c>
      <c r="L36" t="str">
        <f>"+"</f>
        <v>+</v>
      </c>
      <c r="M36" t="s">
        <v>25</v>
      </c>
      <c r="N36" t="str">
        <f>"-"</f>
        <v>-</v>
      </c>
      <c r="O36" t="s">
        <v>18</v>
      </c>
      <c r="P36" t="str">
        <f>"-"</f>
        <v>-</v>
      </c>
      <c r="Q36" t="s">
        <v>15</v>
      </c>
    </row>
    <row r="37" spans="1:23" x14ac:dyDescent="0.2">
      <c r="A37" s="4"/>
      <c r="B37" s="6"/>
      <c r="C37">
        <v>85</v>
      </c>
      <c r="D37" t="s">
        <v>4</v>
      </c>
      <c r="E37" s="1">
        <f>SUM(G37:AA37)</f>
        <v>206.99899999999997</v>
      </c>
      <c r="G37">
        <v>3</v>
      </c>
      <c r="I37">
        <f>0.5*83.333-14</f>
        <v>27.666499999999999</v>
      </c>
      <c r="K37">
        <v>3</v>
      </c>
      <c r="M37">
        <f>2.5*83.333</f>
        <v>208.33249999999998</v>
      </c>
      <c r="O37">
        <v>-25</v>
      </c>
      <c r="Q37">
        <v>-10</v>
      </c>
    </row>
    <row r="38" spans="1:23" x14ac:dyDescent="0.2">
      <c r="A38" s="4"/>
      <c r="B38" s="6"/>
      <c r="E38" s="2"/>
    </row>
    <row r="39" spans="1:23" x14ac:dyDescent="0.2">
      <c r="A39" s="4"/>
      <c r="B39" s="6" t="s">
        <v>43</v>
      </c>
      <c r="C39" t="s">
        <v>44</v>
      </c>
      <c r="D39" t="s">
        <v>4</v>
      </c>
      <c r="E39" s="2"/>
      <c r="G39" t="s">
        <v>40</v>
      </c>
      <c r="H39" t="str">
        <f>"+"</f>
        <v>+</v>
      </c>
      <c r="I39" t="s">
        <v>45</v>
      </c>
      <c r="J39" t="str">
        <f>"+"</f>
        <v>+</v>
      </c>
      <c r="K39" t="s">
        <v>22</v>
      </c>
      <c r="L39" t="str">
        <f>"-"</f>
        <v>-</v>
      </c>
      <c r="M39" t="s">
        <v>22</v>
      </c>
      <c r="N39" t="str">
        <f>"-"</f>
        <v>-</v>
      </c>
      <c r="O39" t="s">
        <v>42</v>
      </c>
      <c r="P39" t="str">
        <f>"-"</f>
        <v>-</v>
      </c>
      <c r="Q39" t="s">
        <v>8</v>
      </c>
    </row>
    <row r="40" spans="1:23" x14ac:dyDescent="0.2">
      <c r="A40" s="4"/>
      <c r="B40" s="6"/>
      <c r="C40">
        <v>0</v>
      </c>
      <c r="D40" t="s">
        <v>4</v>
      </c>
      <c r="E40" s="1">
        <f>SUM(G40:AA40)</f>
        <v>21.666500000000013</v>
      </c>
      <c r="G40">
        <f>3.5*83.333</f>
        <v>291.66550000000001</v>
      </c>
      <c r="I40">
        <v>10</v>
      </c>
      <c r="K40">
        <v>10</v>
      </c>
      <c r="M40">
        <v>-3</v>
      </c>
      <c r="O40">
        <v>-37</v>
      </c>
      <c r="Q40">
        <f>-3*83.333</f>
        <v>-249.999</v>
      </c>
    </row>
    <row r="41" spans="1:23" x14ac:dyDescent="0.2">
      <c r="A41" s="4"/>
      <c r="B41" s="6"/>
      <c r="E41" s="2"/>
    </row>
    <row r="42" spans="1:23" x14ac:dyDescent="0.2">
      <c r="A42" s="4"/>
      <c r="B42" s="6" t="s">
        <v>37</v>
      </c>
      <c r="C42" t="s">
        <v>38</v>
      </c>
      <c r="D42" t="s">
        <v>4</v>
      </c>
      <c r="E42" s="2"/>
      <c r="G42" t="s">
        <v>22</v>
      </c>
      <c r="H42" t="str">
        <f>"+"</f>
        <v>+</v>
      </c>
      <c r="I42" t="s">
        <v>39</v>
      </c>
      <c r="J42" t="str">
        <f>"+"</f>
        <v>+</v>
      </c>
      <c r="K42" t="s">
        <v>40</v>
      </c>
      <c r="L42" t="str">
        <f>"-"</f>
        <v>-</v>
      </c>
      <c r="M42" t="s">
        <v>41</v>
      </c>
      <c r="N42" t="str">
        <f>"-"</f>
        <v>-</v>
      </c>
      <c r="O42" t="s">
        <v>15</v>
      </c>
    </row>
    <row r="43" spans="1:23" x14ac:dyDescent="0.2">
      <c r="A43" s="4"/>
      <c r="B43" s="6"/>
      <c r="C43">
        <v>75</v>
      </c>
      <c r="D43" t="s">
        <v>4</v>
      </c>
      <c r="E43" s="1">
        <f>SUM(G43:AA43)</f>
        <v>277.66550000000001</v>
      </c>
      <c r="G43">
        <v>3</v>
      </c>
      <c r="I43">
        <v>3</v>
      </c>
      <c r="K43">
        <f>3.5*83.333</f>
        <v>291.66550000000001</v>
      </c>
      <c r="M43">
        <v>-10</v>
      </c>
      <c r="O43">
        <v>-10</v>
      </c>
    </row>
    <row r="44" spans="1:23" x14ac:dyDescent="0.2">
      <c r="A44" s="4"/>
      <c r="B44" s="6"/>
      <c r="E44" s="2"/>
    </row>
    <row r="45" spans="1:23" x14ac:dyDescent="0.2">
      <c r="A45" s="4"/>
      <c r="B45" s="6" t="s">
        <v>35</v>
      </c>
      <c r="C45" t="s">
        <v>36</v>
      </c>
      <c r="D45" t="s">
        <v>4</v>
      </c>
      <c r="E45" s="2"/>
      <c r="G45" t="s">
        <v>22</v>
      </c>
      <c r="H45" t="str">
        <f>"+"</f>
        <v>+</v>
      </c>
      <c r="I45" t="s">
        <v>42</v>
      </c>
      <c r="J45" t="str">
        <f>"+"</f>
        <v>+</v>
      </c>
      <c r="K45" t="s">
        <v>8</v>
      </c>
      <c r="L45" t="str">
        <f>"-"</f>
        <v>-</v>
      </c>
      <c r="M45" t="s">
        <v>5</v>
      </c>
      <c r="N45" t="str">
        <f>"-"</f>
        <v>-</v>
      </c>
      <c r="O45" t="s">
        <v>6</v>
      </c>
      <c r="P45" t="str">
        <f>"-"</f>
        <v>-</v>
      </c>
      <c r="Q45" t="s">
        <v>15</v>
      </c>
    </row>
    <row r="46" spans="1:23" x14ac:dyDescent="0.2">
      <c r="A46" s="4"/>
      <c r="B46" s="6"/>
      <c r="C46">
        <v>55</v>
      </c>
      <c r="D46" t="s">
        <v>4</v>
      </c>
      <c r="E46" s="1">
        <f>SUM(G46:AA46)</f>
        <v>125.666</v>
      </c>
      <c r="G46">
        <v>3</v>
      </c>
      <c r="I46">
        <v>3</v>
      </c>
      <c r="K46">
        <f>3*83.333</f>
        <v>249.999</v>
      </c>
      <c r="M46">
        <v>-83.332999999999998</v>
      </c>
      <c r="O46">
        <v>-37</v>
      </c>
      <c r="Q46">
        <f>-10</f>
        <v>-10</v>
      </c>
    </row>
    <row r="47" spans="1:23" x14ac:dyDescent="0.2">
      <c r="A47" s="5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2016-02-09T22:06:15Z</dcterms:created>
  <dcterms:modified xsi:type="dcterms:W3CDTF">2016-02-09T23:31:44Z</dcterms:modified>
</cp:coreProperties>
</file>