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Tim\Desktop\Classes\eecs52\Timing Diagrams\"/>
    </mc:Choice>
  </mc:AlternateContent>
  <bookViews>
    <workbookView xWindow="75" yWindow="465" windowWidth="15285" windowHeight="7185" tabRatio="500" activeTab="1"/>
  </bookViews>
  <sheets>
    <sheet name="Times" sheetId="2" r:id="rId1"/>
    <sheet name="Sheet1" sheetId="1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9" i="1" l="1"/>
  <c r="L59" i="1"/>
  <c r="J59" i="1"/>
  <c r="H59" i="1"/>
  <c r="M58" i="1"/>
  <c r="K58" i="1"/>
  <c r="I58" i="1"/>
  <c r="N55" i="1"/>
  <c r="L55" i="1"/>
  <c r="J55" i="1"/>
  <c r="H55" i="1"/>
  <c r="N47" i="1"/>
  <c r="J47" i="1"/>
  <c r="H47" i="1"/>
  <c r="M54" i="1"/>
  <c r="K54" i="1"/>
  <c r="I54" i="1"/>
  <c r="J51" i="1"/>
  <c r="H51" i="1"/>
  <c r="L47" i="1"/>
  <c r="N43" i="1"/>
  <c r="M42" i="1"/>
  <c r="D5" i="2"/>
  <c r="H35" i="1"/>
  <c r="J35" i="1"/>
  <c r="I34" i="1"/>
  <c r="L51" i="1"/>
  <c r="K50" i="1"/>
  <c r="I50" i="1"/>
  <c r="M46" i="1"/>
  <c r="K46" i="1"/>
  <c r="I46" i="1"/>
  <c r="L43" i="1"/>
  <c r="J43" i="1"/>
  <c r="H43" i="1"/>
  <c r="K42" i="1"/>
  <c r="I42" i="1"/>
  <c r="F43" i="1"/>
  <c r="H39" i="1"/>
  <c r="F39" i="1"/>
  <c r="L139" i="1"/>
  <c r="N139" i="1"/>
  <c r="F139" i="1"/>
  <c r="C139" i="1"/>
  <c r="H135" i="1"/>
  <c r="P135" i="1"/>
  <c r="F135" i="1"/>
  <c r="C135" i="1"/>
  <c r="L131" i="1"/>
  <c r="N131" i="1"/>
  <c r="F131" i="1"/>
  <c r="D131" i="1"/>
  <c r="C131" i="1"/>
  <c r="H127" i="1"/>
  <c r="N127" i="1"/>
  <c r="F127" i="1"/>
  <c r="D127" i="1"/>
  <c r="C127" i="1"/>
  <c r="H123" i="1"/>
  <c r="F123" i="1"/>
  <c r="C123" i="1"/>
  <c r="J119" i="1"/>
  <c r="L119" i="1"/>
  <c r="F119" i="1"/>
  <c r="C119" i="1"/>
  <c r="H115" i="1"/>
  <c r="F115" i="1"/>
  <c r="C115" i="1"/>
  <c r="H111" i="1"/>
  <c r="L111" i="1"/>
  <c r="F111" i="1"/>
  <c r="C111" i="1"/>
  <c r="J107" i="1"/>
  <c r="L107" i="1"/>
  <c r="F107" i="1"/>
  <c r="C107" i="1"/>
  <c r="H103" i="1"/>
  <c r="P103" i="1"/>
  <c r="F103" i="1"/>
  <c r="D103" i="1"/>
  <c r="C103" i="1"/>
  <c r="H99" i="1"/>
  <c r="J99" i="1"/>
  <c r="L99" i="1"/>
  <c r="F99" i="1"/>
  <c r="D99" i="1"/>
  <c r="C99" i="1"/>
  <c r="H95" i="1"/>
  <c r="P95" i="1"/>
  <c r="F95" i="1"/>
  <c r="D95" i="1"/>
  <c r="C95" i="1"/>
  <c r="H91" i="1"/>
  <c r="J91" i="1"/>
  <c r="L91" i="1"/>
  <c r="F91" i="1"/>
  <c r="D91" i="1"/>
  <c r="C91" i="1"/>
  <c r="H87" i="1"/>
  <c r="N87" i="1"/>
  <c r="F87" i="1"/>
  <c r="C87" i="1"/>
  <c r="H83" i="1"/>
  <c r="L83" i="1"/>
  <c r="N83" i="1"/>
  <c r="P83" i="1"/>
  <c r="F83" i="1"/>
  <c r="C83" i="1"/>
  <c r="H79" i="1"/>
  <c r="F79" i="1"/>
  <c r="C79" i="1"/>
  <c r="H75" i="1"/>
  <c r="F75" i="1"/>
  <c r="D75" i="1"/>
  <c r="C75" i="1"/>
  <c r="H71" i="1"/>
  <c r="F71" i="1"/>
  <c r="D71" i="1"/>
  <c r="C71" i="1"/>
  <c r="H67" i="1"/>
  <c r="J67" i="1"/>
  <c r="N67" i="1"/>
  <c r="P67" i="1"/>
  <c r="F67" i="1"/>
  <c r="D67" i="1"/>
  <c r="C67" i="1"/>
  <c r="H63" i="1"/>
  <c r="N63" i="1"/>
  <c r="P63" i="1"/>
  <c r="F63" i="1"/>
  <c r="C63" i="1"/>
  <c r="F59" i="1"/>
  <c r="D59" i="1"/>
  <c r="C59" i="1"/>
  <c r="F55" i="1"/>
  <c r="D55" i="1"/>
  <c r="C55" i="1"/>
  <c r="F35" i="1"/>
  <c r="F51" i="1"/>
  <c r="D51" i="1"/>
  <c r="C51" i="1"/>
  <c r="F47" i="1"/>
  <c r="D47" i="1"/>
  <c r="C47" i="1"/>
  <c r="D43" i="1"/>
  <c r="C43" i="1"/>
  <c r="D39" i="1"/>
  <c r="C39" i="1"/>
  <c r="D35" i="1"/>
  <c r="C35" i="1"/>
  <c r="H30" i="1"/>
  <c r="J30" i="1"/>
  <c r="L30" i="1"/>
  <c r="N30" i="1"/>
  <c r="P30" i="1"/>
  <c r="F30" i="1"/>
  <c r="D30" i="1"/>
  <c r="C30" i="1"/>
  <c r="H26" i="1"/>
  <c r="J26" i="1"/>
  <c r="L26" i="1"/>
  <c r="N26" i="1"/>
  <c r="P26" i="1"/>
  <c r="R26" i="1"/>
  <c r="F26" i="1"/>
  <c r="D26" i="1"/>
  <c r="C26" i="1"/>
  <c r="H21" i="1"/>
  <c r="J21" i="1"/>
  <c r="F21" i="1"/>
  <c r="D21" i="1"/>
  <c r="C21" i="1"/>
  <c r="H17" i="1"/>
  <c r="J17" i="1"/>
  <c r="L17" i="1"/>
  <c r="N17" i="1"/>
  <c r="F17" i="1"/>
  <c r="D17" i="1"/>
  <c r="C17" i="1"/>
  <c r="H9" i="1"/>
  <c r="J9" i="1"/>
  <c r="F9" i="1"/>
  <c r="D9" i="1"/>
  <c r="C9" i="1"/>
  <c r="H13" i="1"/>
  <c r="D7" i="2"/>
  <c r="D11" i="2"/>
  <c r="J13" i="1"/>
  <c r="L13" i="1"/>
  <c r="N13" i="1"/>
  <c r="P13" i="1"/>
  <c r="R13" i="1"/>
  <c r="F13" i="1"/>
  <c r="D13" i="1"/>
  <c r="C13" i="1"/>
  <c r="H5" i="1"/>
  <c r="J5" i="1"/>
  <c r="L5" i="1"/>
  <c r="N5" i="1"/>
  <c r="P5" i="1"/>
  <c r="F5" i="1"/>
  <c r="D5" i="1"/>
  <c r="C5" i="1"/>
  <c r="D14" i="2"/>
  <c r="O29" i="1"/>
  <c r="M25" i="1"/>
  <c r="K25" i="1"/>
  <c r="I25" i="1"/>
  <c r="D10" i="2"/>
  <c r="D6" i="2"/>
  <c r="O138" i="1"/>
  <c r="K138" i="1"/>
  <c r="I138" i="1"/>
  <c r="M134" i="1"/>
  <c r="K134" i="1"/>
  <c r="I134" i="1"/>
  <c r="K122" i="1"/>
  <c r="I122" i="1"/>
  <c r="K110" i="1"/>
  <c r="I110" i="1"/>
  <c r="K118" i="1"/>
  <c r="I118" i="1"/>
  <c r="O106" i="1"/>
  <c r="M106" i="1"/>
  <c r="K106" i="1"/>
  <c r="I106" i="1"/>
  <c r="I114" i="1"/>
  <c r="K114" i="1"/>
  <c r="Q98" i="1"/>
  <c r="O98" i="1"/>
  <c r="M98" i="1"/>
  <c r="K98" i="1"/>
  <c r="I98" i="1"/>
  <c r="O90" i="1"/>
  <c r="O102" i="1"/>
  <c r="M102" i="1"/>
  <c r="K102" i="1"/>
  <c r="I102" i="1"/>
  <c r="S90" i="1"/>
  <c r="Q90" i="1"/>
  <c r="M90" i="1"/>
  <c r="K90" i="1"/>
  <c r="I90" i="1"/>
  <c r="O94" i="1"/>
  <c r="M94" i="1"/>
  <c r="K94" i="1"/>
  <c r="I94" i="1"/>
  <c r="M86" i="1"/>
  <c r="K86" i="1"/>
  <c r="I86" i="1"/>
  <c r="O82" i="1"/>
  <c r="M82" i="1"/>
  <c r="K82" i="1"/>
  <c r="I82" i="1"/>
  <c r="O78" i="1"/>
  <c r="M78" i="1"/>
  <c r="K78" i="1"/>
  <c r="I78" i="1"/>
  <c r="O66" i="1"/>
  <c r="M66" i="1"/>
  <c r="K66" i="1"/>
  <c r="I66" i="1"/>
  <c r="O62" i="1"/>
  <c r="M62" i="1"/>
  <c r="K62" i="1"/>
  <c r="I62" i="1"/>
  <c r="M29" i="1"/>
  <c r="K29" i="1"/>
  <c r="I29" i="1"/>
  <c r="Q25" i="1"/>
  <c r="O25" i="1"/>
  <c r="Q12" i="1"/>
  <c r="O12" i="1"/>
  <c r="M12" i="1"/>
  <c r="K12" i="1"/>
  <c r="I12" i="1"/>
  <c r="I20" i="1"/>
  <c r="M16" i="1"/>
  <c r="K16" i="1"/>
  <c r="I16" i="1"/>
  <c r="O4" i="1"/>
  <c r="M4" i="1"/>
  <c r="I8" i="1"/>
  <c r="G5" i="1"/>
  <c r="K4" i="1"/>
  <c r="I4" i="1"/>
</calcChain>
</file>

<file path=xl/sharedStrings.xml><?xml version="1.0" encoding="utf-8"?>
<sst xmlns="http://schemas.openxmlformats.org/spreadsheetml/2006/main" count="486" uniqueCount="163">
  <si>
    <t>Function</t>
  </si>
  <si>
    <t>Requirement</t>
  </si>
  <si>
    <t>ROM Read</t>
  </si>
  <si>
    <t>T_DVCL</t>
  </si>
  <si>
    <t>&lt;=</t>
  </si>
  <si>
    <t>T_CLK</t>
  </si>
  <si>
    <t>T_CVCTV</t>
  </si>
  <si>
    <t>t_PZL</t>
  </si>
  <si>
    <t>3 * T_CLK</t>
  </si>
  <si>
    <t>Setup</t>
  </si>
  <si>
    <t>Hold</t>
  </si>
  <si>
    <t>T_CLDX</t>
  </si>
  <si>
    <t>T_CVDEX</t>
  </si>
  <si>
    <t>t_PHZ</t>
  </si>
  <si>
    <t>t_OE</t>
  </si>
  <si>
    <t>t_PHL</t>
  </si>
  <si>
    <t>T_CLRL</t>
  </si>
  <si>
    <t>T_CHLL</t>
  </si>
  <si>
    <t>SRAM Read</t>
  </si>
  <si>
    <t>Read Cycle</t>
  </si>
  <si>
    <t>T_RC</t>
  </si>
  <si>
    <t>t_PLH</t>
  </si>
  <si>
    <t>T_RHLH</t>
  </si>
  <si>
    <t>T_CLRH</t>
  </si>
  <si>
    <t>2.5 * T_CLK</t>
  </si>
  <si>
    <t>SRAM Write</t>
  </si>
  <si>
    <t>t_DH</t>
  </si>
  <si>
    <t>T_CLAX</t>
  </si>
  <si>
    <t>4 * T_CLK</t>
  </si>
  <si>
    <t>T_CLDOX</t>
  </si>
  <si>
    <t>t_WP</t>
  </si>
  <si>
    <t>3.5 * T_CLK</t>
  </si>
  <si>
    <t>T_CLCSV</t>
  </si>
  <si>
    <t>T_CVCTX</t>
  </si>
  <si>
    <t>Output Hold</t>
  </si>
  <si>
    <t>Display Write</t>
  </si>
  <si>
    <t>Address Setup</t>
  </si>
  <si>
    <t>Address Hold</t>
  </si>
  <si>
    <t>Data Setup</t>
  </si>
  <si>
    <t>Enable Width</t>
  </si>
  <si>
    <t>1.5 * T_CLK</t>
  </si>
  <si>
    <t>Data Hold</t>
  </si>
  <si>
    <t>tSU</t>
  </si>
  <si>
    <t>t_pd2</t>
  </si>
  <si>
    <t>tH</t>
  </si>
  <si>
    <t>2 * T_CLK</t>
  </si>
  <si>
    <t>4.5 * T_CLK</t>
  </si>
  <si>
    <t>Width Low</t>
  </si>
  <si>
    <t>tWL</t>
  </si>
  <si>
    <t>tWH</t>
  </si>
  <si>
    <t>Width High</t>
  </si>
  <si>
    <t>CS Wait</t>
  </si>
  <si>
    <t>tXCSS</t>
  </si>
  <si>
    <t>IDE Read High</t>
  </si>
  <si>
    <t>MP3 Write</t>
  </si>
  <si>
    <t>IDE Write</t>
  </si>
  <si>
    <t>tG</t>
  </si>
  <si>
    <t>IDE Read Low</t>
  </si>
  <si>
    <t>tF</t>
  </si>
  <si>
    <t>2 * t_PLH</t>
  </si>
  <si>
    <t>t_CLDOX</t>
  </si>
  <si>
    <t>tE</t>
  </si>
  <si>
    <t>2 * t_PHL</t>
  </si>
  <si>
    <t>t_PZH</t>
  </si>
  <si>
    <t>DRAM Read</t>
  </si>
  <si>
    <t>DRAM</t>
  </si>
  <si>
    <t>Column before CAS</t>
  </si>
  <si>
    <t>Row before RAS</t>
  </si>
  <si>
    <t>Write Pulse</t>
  </si>
  <si>
    <t>Column after CAS</t>
  </si>
  <si>
    <t>Row after RAS</t>
  </si>
  <si>
    <t>t_RAH</t>
  </si>
  <si>
    <t>t_CAH</t>
  </si>
  <si>
    <t>t_ASR</t>
  </si>
  <si>
    <t>t_ASC</t>
  </si>
  <si>
    <t>T_CLAV</t>
  </si>
  <si>
    <t>DRAM Write</t>
  </si>
  <si>
    <t>t_DS</t>
  </si>
  <si>
    <t>-</t>
  </si>
  <si>
    <t>+</t>
  </si>
  <si>
    <t>80C188</t>
  </si>
  <si>
    <t>CPU</t>
  </si>
  <si>
    <t>Description</t>
  </si>
  <si>
    <t>Symbol</t>
  </si>
  <si>
    <t>Data in Setup (A/D)</t>
  </si>
  <si>
    <t>Min (ns)</t>
  </si>
  <si>
    <t>Max (ns)</t>
  </si>
  <si>
    <t>Data in Hold (A/D)</t>
  </si>
  <si>
    <t>Clock Cycle</t>
  </si>
  <si>
    <t>ROM</t>
  </si>
  <si>
    <t>Output Enable Access Time</t>
  </si>
  <si>
    <t>74HCT245</t>
  </si>
  <si>
    <t>Output Enable Time</t>
  </si>
  <si>
    <t>RD Active Delay</t>
  </si>
  <si>
    <t>DEN Inactive Delay</t>
  </si>
  <si>
    <t>Output Propagation Delay</t>
  </si>
  <si>
    <t>t_PHL, tPLH</t>
  </si>
  <si>
    <t>t_PZL, t_PZH</t>
  </si>
  <si>
    <t>Output Disable Time</t>
  </si>
  <si>
    <t>t_PLZ, t_PHZ</t>
  </si>
  <si>
    <t>RD Inactive to ALE High</t>
  </si>
  <si>
    <t>CLKOUT Low Time</t>
  </si>
  <si>
    <t>T_CLCH</t>
  </si>
  <si>
    <t>CLKOUT High Time</t>
  </si>
  <si>
    <t>T_CHCL</t>
  </si>
  <si>
    <t>Clock</t>
  </si>
  <si>
    <t>Frequency (MHz)</t>
  </si>
  <si>
    <t>RD Pulse Width</t>
  </si>
  <si>
    <t>T_RLRH</t>
  </si>
  <si>
    <t>RD Inactive Delay</t>
  </si>
  <si>
    <t>ALE Inactive Delay</t>
  </si>
  <si>
    <t>t_OH</t>
  </si>
  <si>
    <t>Read Cycle Time</t>
  </si>
  <si>
    <t>t_RC</t>
  </si>
  <si>
    <t>AM28F020-150</t>
  </si>
  <si>
    <t>Control Active Delay 1</t>
  </si>
  <si>
    <t>ATT7C199P-20</t>
  </si>
  <si>
    <t>t_ADXADX</t>
  </si>
  <si>
    <t>SRAM</t>
  </si>
  <si>
    <t>Control Inactive Delay</t>
  </si>
  <si>
    <t>Data Hold Time</t>
  </si>
  <si>
    <t>74HCT573</t>
  </si>
  <si>
    <t>AM28F020-120</t>
  </si>
  <si>
    <t>Buffer</t>
  </si>
  <si>
    <t>Latch</t>
  </si>
  <si>
    <t>Propagation Delay</t>
  </si>
  <si>
    <t>t_PHL, t_PLH</t>
  </si>
  <si>
    <t>Enable Propagation delay</t>
  </si>
  <si>
    <t>Disable Propagation Delay</t>
  </si>
  <si>
    <t>T_WLWH</t>
  </si>
  <si>
    <t>WR Pulse Width</t>
  </si>
  <si>
    <t>t_pd</t>
  </si>
  <si>
    <t>PLD</t>
  </si>
  <si>
    <t>GAL16V8</t>
  </si>
  <si>
    <t>Display</t>
  </si>
  <si>
    <t>NHD-0420DZ-FSW-FBW</t>
  </si>
  <si>
    <t>Address Setup Time</t>
  </si>
  <si>
    <t>Enable Pulse Width</t>
  </si>
  <si>
    <t>t_DIVWEH</t>
  </si>
  <si>
    <t>t_WEHDIX</t>
  </si>
  <si>
    <t>Data Valid to End of WE</t>
  </si>
  <si>
    <t>End of WE to Data Change</t>
  </si>
  <si>
    <t>Address Hold Time</t>
  </si>
  <si>
    <t>Data Setup Time</t>
  </si>
  <si>
    <t>Display Read</t>
  </si>
  <si>
    <t>Data Setup Time Write</t>
  </si>
  <si>
    <t>Data Setup Time Read</t>
  </si>
  <si>
    <t>Surplus</t>
  </si>
  <si>
    <t>7 * T_CLK</t>
  </si>
  <si>
    <t>7.5 * T_CLK</t>
  </si>
  <si>
    <t>Enable Rise/Fall Time</t>
  </si>
  <si>
    <t>t_H</t>
  </si>
  <si>
    <t>t_DSW</t>
  </si>
  <si>
    <t>t_AH</t>
  </si>
  <si>
    <t>t_AS</t>
  </si>
  <si>
    <t>t_PW</t>
  </si>
  <si>
    <t>t_DDR</t>
  </si>
  <si>
    <t>t_r, t_f</t>
  </si>
  <si>
    <t>t_r</t>
  </si>
  <si>
    <t>8 * T_CLK</t>
  </si>
  <si>
    <t>t_f</t>
  </si>
  <si>
    <t>t_S</t>
  </si>
  <si>
    <t>0.5 * T_CLK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</si>
</sst>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 applyBorder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/>
    <xf numFmtId="1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6699"/>
        </patternFill>
      </fill>
    </dxf>
  </dxfs>
  <tableStyles count="0" defaultTableStyle="TableStyleMedium9" defaultPivotStyle="PivotStyleMedium7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E57" sqref="E57"/>
    </sheetView>
  </sheetViews>
  <sheetFormatPr defaultRowHeight="15.75" x14ac:dyDescent="0.25"/>
  <cols>
    <col min="3" max="3" width="11.25" bestFit="1" customWidth="1"/>
  </cols>
  <sheetData>
    <row r="1" spans="1:5" x14ac:dyDescent="0.25">
      <c r="B1" t="s">
        <v>82</v>
      </c>
      <c r="C1" t="s">
        <v>83</v>
      </c>
      <c r="D1" t="s">
        <v>85</v>
      </c>
      <c r="E1" t="s">
        <v>86</v>
      </c>
    </row>
    <row r="2" spans="1:5" x14ac:dyDescent="0.25">
      <c r="A2" t="s">
        <v>105</v>
      </c>
      <c r="B2" t="s">
        <v>106</v>
      </c>
      <c r="D2" s="11">
        <v>24</v>
      </c>
      <c r="E2" s="11"/>
    </row>
    <row r="3" spans="1:5" x14ac:dyDescent="0.25">
      <c r="A3" t="s">
        <v>80</v>
      </c>
      <c r="B3" t="s">
        <v>84</v>
      </c>
      <c r="C3" t="s">
        <v>3</v>
      </c>
      <c r="D3">
        <v>10</v>
      </c>
    </row>
    <row r="4" spans="1:5" x14ac:dyDescent="0.25">
      <c r="A4" t="s">
        <v>81</v>
      </c>
      <c r="B4" t="s">
        <v>87</v>
      </c>
      <c r="C4" t="s">
        <v>11</v>
      </c>
      <c r="D4">
        <v>3</v>
      </c>
    </row>
    <row r="5" spans="1:5" x14ac:dyDescent="0.25">
      <c r="B5" t="s">
        <v>88</v>
      </c>
      <c r="C5" t="s">
        <v>5</v>
      </c>
      <c r="D5" s="9">
        <f>1/(D2*1000000/2)*1000000000</f>
        <v>83.333333333333343</v>
      </c>
      <c r="E5" s="9"/>
    </row>
    <row r="6" spans="1:5" x14ac:dyDescent="0.25">
      <c r="B6" t="s">
        <v>103</v>
      </c>
      <c r="C6" t="s">
        <v>104</v>
      </c>
      <c r="D6">
        <f>D5*0.5-5</f>
        <v>36.666666666666671</v>
      </c>
    </row>
    <row r="7" spans="1:5" x14ac:dyDescent="0.25">
      <c r="B7" t="s">
        <v>101</v>
      </c>
      <c r="C7" t="s">
        <v>102</v>
      </c>
      <c r="D7">
        <f>D5*0.5-5</f>
        <v>36.666666666666671</v>
      </c>
    </row>
    <row r="8" spans="1:5" x14ac:dyDescent="0.25">
      <c r="B8" t="s">
        <v>93</v>
      </c>
      <c r="C8" t="s">
        <v>16</v>
      </c>
      <c r="D8">
        <v>3</v>
      </c>
      <c r="E8">
        <v>27</v>
      </c>
    </row>
    <row r="9" spans="1:5" x14ac:dyDescent="0.25">
      <c r="B9" t="s">
        <v>109</v>
      </c>
      <c r="C9" t="s">
        <v>23</v>
      </c>
      <c r="D9">
        <v>3</v>
      </c>
      <c r="E9">
        <v>27</v>
      </c>
    </row>
    <row r="10" spans="1:5" x14ac:dyDescent="0.25">
      <c r="B10" t="s">
        <v>107</v>
      </c>
      <c r="C10" t="s">
        <v>108</v>
      </c>
      <c r="D10">
        <f>2*D5-14</f>
        <v>152.66666666666669</v>
      </c>
    </row>
    <row r="11" spans="1:5" x14ac:dyDescent="0.25">
      <c r="B11" t="s">
        <v>100</v>
      </c>
      <c r="C11" t="s">
        <v>22</v>
      </c>
      <c r="D11">
        <f>D7-14</f>
        <v>22.666666666666671</v>
      </c>
    </row>
    <row r="14" spans="1:5" x14ac:dyDescent="0.25">
      <c r="B14" t="s">
        <v>130</v>
      </c>
      <c r="C14" t="s">
        <v>129</v>
      </c>
      <c r="D14">
        <f>2*D5-20</f>
        <v>146.66666666666669</v>
      </c>
    </row>
    <row r="16" spans="1:5" x14ac:dyDescent="0.25">
      <c r="B16" t="s">
        <v>110</v>
      </c>
      <c r="C16" t="s">
        <v>17</v>
      </c>
      <c r="D16">
        <v>20</v>
      </c>
    </row>
    <row r="17" spans="1:5" x14ac:dyDescent="0.25">
      <c r="B17" t="s">
        <v>94</v>
      </c>
      <c r="C17" t="s">
        <v>12</v>
      </c>
      <c r="D17">
        <v>3</v>
      </c>
      <c r="E17">
        <v>22</v>
      </c>
    </row>
    <row r="18" spans="1:5" x14ac:dyDescent="0.25">
      <c r="B18" t="s">
        <v>115</v>
      </c>
      <c r="C18" t="s">
        <v>6</v>
      </c>
      <c r="D18">
        <v>3</v>
      </c>
      <c r="E18">
        <v>22</v>
      </c>
    </row>
    <row r="19" spans="1:5" x14ac:dyDescent="0.25">
      <c r="B19" t="s">
        <v>119</v>
      </c>
      <c r="C19" t="s">
        <v>33</v>
      </c>
      <c r="D19">
        <v>3</v>
      </c>
      <c r="E19">
        <v>25</v>
      </c>
    </row>
    <row r="20" spans="1:5" x14ac:dyDescent="0.25">
      <c r="B20" t="s">
        <v>37</v>
      </c>
      <c r="C20" t="s">
        <v>27</v>
      </c>
      <c r="D20">
        <v>0</v>
      </c>
    </row>
    <row r="21" spans="1:5" x14ac:dyDescent="0.25">
      <c r="B21" t="s">
        <v>120</v>
      </c>
      <c r="C21" t="s">
        <v>29</v>
      </c>
      <c r="D21">
        <v>3</v>
      </c>
    </row>
    <row r="25" spans="1:5" x14ac:dyDescent="0.25">
      <c r="A25" t="s">
        <v>123</v>
      </c>
      <c r="B25" t="s">
        <v>92</v>
      </c>
      <c r="C25" t="s">
        <v>97</v>
      </c>
      <c r="D25">
        <v>6</v>
      </c>
      <c r="E25">
        <v>40</v>
      </c>
    </row>
    <row r="26" spans="1:5" x14ac:dyDescent="0.25">
      <c r="A26" t="s">
        <v>91</v>
      </c>
      <c r="B26" t="s">
        <v>95</v>
      </c>
      <c r="C26" t="s">
        <v>96</v>
      </c>
      <c r="D26">
        <v>6</v>
      </c>
      <c r="E26">
        <v>20</v>
      </c>
    </row>
    <row r="27" spans="1:5" x14ac:dyDescent="0.25">
      <c r="B27" t="s">
        <v>98</v>
      </c>
      <c r="C27" t="s">
        <v>99</v>
      </c>
      <c r="D27">
        <v>6</v>
      </c>
      <c r="E27">
        <v>25</v>
      </c>
    </row>
    <row r="31" spans="1:5" x14ac:dyDescent="0.25">
      <c r="A31" t="s">
        <v>124</v>
      </c>
      <c r="B31" t="s">
        <v>125</v>
      </c>
      <c r="C31" t="s">
        <v>126</v>
      </c>
      <c r="D31">
        <v>2</v>
      </c>
      <c r="E31">
        <v>27</v>
      </c>
    </row>
    <row r="32" spans="1:5" x14ac:dyDescent="0.25">
      <c r="A32" t="s">
        <v>121</v>
      </c>
      <c r="B32" t="s">
        <v>127</v>
      </c>
      <c r="C32" t="s">
        <v>97</v>
      </c>
      <c r="D32">
        <v>2</v>
      </c>
      <c r="E32">
        <v>30</v>
      </c>
    </row>
    <row r="33" spans="1:5" x14ac:dyDescent="0.25">
      <c r="B33" t="s">
        <v>128</v>
      </c>
      <c r="C33" t="s">
        <v>99</v>
      </c>
      <c r="D33">
        <v>2</v>
      </c>
      <c r="E33">
        <v>23</v>
      </c>
    </row>
    <row r="34" spans="1:5" x14ac:dyDescent="0.25">
      <c r="B34" t="s">
        <v>143</v>
      </c>
      <c r="C34" t="s">
        <v>161</v>
      </c>
      <c r="D34">
        <v>5</v>
      </c>
    </row>
    <row r="35" spans="1:5" x14ac:dyDescent="0.25">
      <c r="B35" t="s">
        <v>120</v>
      </c>
      <c r="C35" t="s">
        <v>151</v>
      </c>
      <c r="D35">
        <v>12</v>
      </c>
    </row>
    <row r="39" spans="1:5" x14ac:dyDescent="0.25">
      <c r="A39" t="s">
        <v>89</v>
      </c>
      <c r="B39" t="s">
        <v>90</v>
      </c>
      <c r="C39" t="s">
        <v>14</v>
      </c>
      <c r="E39">
        <v>50</v>
      </c>
    </row>
    <row r="40" spans="1:5" x14ac:dyDescent="0.25">
      <c r="A40" t="s">
        <v>122</v>
      </c>
      <c r="B40" t="s">
        <v>34</v>
      </c>
      <c r="C40" t="s">
        <v>111</v>
      </c>
      <c r="D40">
        <v>0</v>
      </c>
    </row>
    <row r="41" spans="1:5" x14ac:dyDescent="0.25">
      <c r="B41" t="s">
        <v>112</v>
      </c>
      <c r="C41" t="s">
        <v>113</v>
      </c>
      <c r="D41">
        <v>120</v>
      </c>
    </row>
    <row r="45" spans="1:5" x14ac:dyDescent="0.25">
      <c r="A45" t="s">
        <v>118</v>
      </c>
      <c r="B45" t="s">
        <v>112</v>
      </c>
      <c r="C45" t="s">
        <v>117</v>
      </c>
      <c r="D45">
        <v>20</v>
      </c>
    </row>
    <row r="46" spans="1:5" x14ac:dyDescent="0.25">
      <c r="A46" t="s">
        <v>116</v>
      </c>
      <c r="B46" t="s">
        <v>140</v>
      </c>
      <c r="C46" t="s">
        <v>138</v>
      </c>
      <c r="D46">
        <v>10</v>
      </c>
    </row>
    <row r="47" spans="1:5" x14ac:dyDescent="0.25">
      <c r="B47" t="s">
        <v>141</v>
      </c>
      <c r="C47" t="s">
        <v>139</v>
      </c>
      <c r="D47">
        <v>0</v>
      </c>
    </row>
    <row r="51" spans="1:5" x14ac:dyDescent="0.25">
      <c r="A51" t="s">
        <v>134</v>
      </c>
      <c r="B51" t="s">
        <v>136</v>
      </c>
      <c r="C51" t="s">
        <v>154</v>
      </c>
      <c r="D51">
        <v>0</v>
      </c>
    </row>
    <row r="52" spans="1:5" x14ac:dyDescent="0.25">
      <c r="A52" t="s">
        <v>135</v>
      </c>
      <c r="B52" t="s">
        <v>142</v>
      </c>
      <c r="C52" t="s">
        <v>153</v>
      </c>
      <c r="D52">
        <v>10</v>
      </c>
    </row>
    <row r="53" spans="1:5" x14ac:dyDescent="0.25">
      <c r="B53" t="s">
        <v>145</v>
      </c>
      <c r="C53" t="s">
        <v>152</v>
      </c>
      <c r="D53">
        <v>80</v>
      </c>
    </row>
    <row r="54" spans="1:5" x14ac:dyDescent="0.25">
      <c r="B54" t="s">
        <v>146</v>
      </c>
      <c r="C54" t="s">
        <v>156</v>
      </c>
      <c r="E54">
        <v>320</v>
      </c>
    </row>
    <row r="55" spans="1:5" x14ac:dyDescent="0.25">
      <c r="B55" t="s">
        <v>120</v>
      </c>
      <c r="C55" t="s">
        <v>151</v>
      </c>
      <c r="D55">
        <v>10</v>
      </c>
    </row>
    <row r="56" spans="1:5" x14ac:dyDescent="0.25">
      <c r="B56" t="s">
        <v>137</v>
      </c>
      <c r="C56" t="s">
        <v>155</v>
      </c>
      <c r="D56">
        <v>480</v>
      </c>
    </row>
    <row r="57" spans="1:5" x14ac:dyDescent="0.25">
      <c r="B57" t="s">
        <v>150</v>
      </c>
      <c r="C57" t="s">
        <v>157</v>
      </c>
      <c r="D57">
        <v>0</v>
      </c>
      <c r="E57">
        <v>25</v>
      </c>
    </row>
    <row r="61" spans="1:5" x14ac:dyDescent="0.25">
      <c r="A61" t="s">
        <v>132</v>
      </c>
      <c r="B61" t="s">
        <v>125</v>
      </c>
      <c r="C61" t="s">
        <v>131</v>
      </c>
      <c r="D61">
        <v>1</v>
      </c>
      <c r="E61">
        <v>7.5</v>
      </c>
    </row>
    <row r="62" spans="1:5" x14ac:dyDescent="0.25">
      <c r="A62" t="s">
        <v>133</v>
      </c>
    </row>
  </sheetData>
  <mergeCells count="2">
    <mergeCell ref="D5:E5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0"/>
  <sheetViews>
    <sheetView tabSelected="1" showRuler="0" topLeftCell="A32" zoomScale="85" zoomScaleNormal="85" workbookViewId="0">
      <selection activeCell="S58" sqref="S58"/>
    </sheetView>
  </sheetViews>
  <sheetFormatPr defaultColWidth="11" defaultRowHeight="15.75" x14ac:dyDescent="0.25"/>
  <cols>
    <col min="1" max="1" width="12.5" bestFit="1" customWidth="1"/>
    <col min="2" max="2" width="16.5" bestFit="1" customWidth="1"/>
    <col min="3" max="3" width="16.5" style="3" customWidth="1"/>
    <col min="4" max="4" width="11.625" bestFit="1" customWidth="1"/>
    <col min="5" max="5" width="3" bestFit="1" customWidth="1"/>
    <col min="6" max="6" width="11" style="1"/>
    <col min="7" max="7" width="2" bestFit="1" customWidth="1"/>
    <col min="9" max="9" width="1.625" bestFit="1" customWidth="1"/>
    <col min="11" max="11" width="2" bestFit="1" customWidth="1"/>
    <col min="13" max="13" width="2" bestFit="1" customWidth="1"/>
    <col min="15" max="15" width="1.625" bestFit="1" customWidth="1"/>
    <col min="17" max="17" width="1.625" bestFit="1" customWidth="1"/>
    <col min="19" max="19" width="1.625" bestFit="1" customWidth="1"/>
  </cols>
  <sheetData>
    <row r="1" spans="1:24" x14ac:dyDescent="0.25">
      <c r="A1" s="5" t="s">
        <v>0</v>
      </c>
      <c r="B1" s="13"/>
      <c r="C1" s="3" t="s">
        <v>147</v>
      </c>
      <c r="D1" s="6" t="s">
        <v>1</v>
      </c>
    </row>
    <row r="2" spans="1:24" x14ac:dyDescent="0.25">
      <c r="A2" s="4"/>
      <c r="B2" s="10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1" customFormat="1" x14ac:dyDescent="0.25">
      <c r="A3" s="3" t="s">
        <v>2</v>
      </c>
      <c r="B3" s="14" t="s">
        <v>9</v>
      </c>
      <c r="C3" s="3"/>
      <c r="D3" s="1" t="s">
        <v>81</v>
      </c>
      <c r="H3" s="1" t="s">
        <v>81</v>
      </c>
      <c r="J3" s="1" t="s">
        <v>91</v>
      </c>
      <c r="L3" s="1" t="s">
        <v>89</v>
      </c>
      <c r="N3" s="1" t="s">
        <v>81</v>
      </c>
      <c r="P3" s="1" t="s">
        <v>81</v>
      </c>
    </row>
    <row r="4" spans="1:24" x14ac:dyDescent="0.25">
      <c r="A4" s="3"/>
      <c r="B4" s="14"/>
      <c r="D4" t="s">
        <v>3</v>
      </c>
      <c r="E4" t="s">
        <v>4</v>
      </c>
      <c r="H4" t="s">
        <v>8</v>
      </c>
      <c r="I4" t="str">
        <f>"-"</f>
        <v>-</v>
      </c>
      <c r="J4" t="s">
        <v>7</v>
      </c>
      <c r="K4" t="str">
        <f>"-"</f>
        <v>-</v>
      </c>
      <c r="L4" t="s">
        <v>14</v>
      </c>
      <c r="M4" t="str">
        <f>"-"</f>
        <v>-</v>
      </c>
      <c r="N4" t="s">
        <v>16</v>
      </c>
      <c r="O4" t="str">
        <f>"-"</f>
        <v>-</v>
      </c>
      <c r="P4" t="s">
        <v>5</v>
      </c>
    </row>
    <row r="5" spans="1:24" x14ac:dyDescent="0.25">
      <c r="A5" s="3"/>
      <c r="B5" s="14"/>
      <c r="C5" s="3">
        <f>F5-D5</f>
        <v>39.666666666666686</v>
      </c>
      <c r="D5">
        <f>Times!D3</f>
        <v>10</v>
      </c>
      <c r="E5" t="s">
        <v>4</v>
      </c>
      <c r="F5" s="1">
        <f>SUM(H5:AB5)</f>
        <v>49.666666666666686</v>
      </c>
      <c r="G5" t="str">
        <f>"="</f>
        <v>=</v>
      </c>
      <c r="H5">
        <f>3*Times!D5</f>
        <v>250.00000000000003</v>
      </c>
      <c r="J5">
        <f>-1*Times!E25</f>
        <v>-40</v>
      </c>
      <c r="L5">
        <f>-1*Times!E39</f>
        <v>-50</v>
      </c>
      <c r="N5">
        <f>-1*Times!E8</f>
        <v>-27</v>
      </c>
      <c r="P5" s="8">
        <f>-1*Times!D5</f>
        <v>-83.333333333333343</v>
      </c>
    </row>
    <row r="6" spans="1:24" x14ac:dyDescent="0.25">
      <c r="A6" s="3"/>
      <c r="B6" s="14"/>
    </row>
    <row r="7" spans="1:24" x14ac:dyDescent="0.25">
      <c r="A7" s="3"/>
      <c r="B7" s="14" t="s">
        <v>10</v>
      </c>
      <c r="D7" t="s">
        <v>81</v>
      </c>
      <c r="H7" t="s">
        <v>81</v>
      </c>
      <c r="J7" t="s">
        <v>91</v>
      </c>
    </row>
    <row r="8" spans="1:24" x14ac:dyDescent="0.25">
      <c r="A8" s="3"/>
      <c r="B8" s="14"/>
      <c r="D8" t="s">
        <v>11</v>
      </c>
      <c r="E8" t="s">
        <v>4</v>
      </c>
      <c r="H8" t="s">
        <v>12</v>
      </c>
      <c r="I8" t="str">
        <f>"+"</f>
        <v>+</v>
      </c>
      <c r="J8" t="s">
        <v>13</v>
      </c>
    </row>
    <row r="9" spans="1:24" x14ac:dyDescent="0.25">
      <c r="A9" s="3"/>
      <c r="B9" s="14"/>
      <c r="C9" s="3">
        <f t="shared" ref="C9" si="0">F9-D9</f>
        <v>6</v>
      </c>
      <c r="D9">
        <f>Times!D4</f>
        <v>3</v>
      </c>
      <c r="E9" t="s">
        <v>4</v>
      </c>
      <c r="F9" s="1">
        <f>SUM(H9:AB9)</f>
        <v>9</v>
      </c>
      <c r="H9">
        <f>Times!D17</f>
        <v>3</v>
      </c>
      <c r="J9">
        <f>Times!D27</f>
        <v>6</v>
      </c>
    </row>
    <row r="10" spans="1:24" x14ac:dyDescent="0.25">
      <c r="A10" s="3"/>
      <c r="B10" s="14"/>
    </row>
    <row r="11" spans="1:24" x14ac:dyDescent="0.25">
      <c r="A11" s="3"/>
      <c r="B11" s="14" t="s">
        <v>19</v>
      </c>
      <c r="D11" t="s">
        <v>114</v>
      </c>
      <c r="H11" t="s">
        <v>91</v>
      </c>
      <c r="J11" t="s">
        <v>81</v>
      </c>
      <c r="L11" t="s">
        <v>81</v>
      </c>
      <c r="N11" s="1" t="s">
        <v>81</v>
      </c>
      <c r="P11" t="s">
        <v>81</v>
      </c>
      <c r="R11" t="s">
        <v>91</v>
      </c>
    </row>
    <row r="12" spans="1:24" x14ac:dyDescent="0.25">
      <c r="D12" s="14" t="s">
        <v>20</v>
      </c>
      <c r="E12" t="s">
        <v>4</v>
      </c>
      <c r="H12" t="s">
        <v>21</v>
      </c>
      <c r="I12" t="str">
        <f>"+"</f>
        <v>+</v>
      </c>
      <c r="J12" t="s">
        <v>22</v>
      </c>
      <c r="K12" t="str">
        <f>"+"</f>
        <v>+</v>
      </c>
      <c r="L12" t="s">
        <v>23</v>
      </c>
      <c r="M12" t="str">
        <f>"+"</f>
        <v>+</v>
      </c>
      <c r="N12" t="s">
        <v>24</v>
      </c>
      <c r="O12" t="str">
        <f>"-"</f>
        <v>-</v>
      </c>
      <c r="P12" t="s">
        <v>17</v>
      </c>
      <c r="Q12" t="str">
        <f>"-"</f>
        <v>-</v>
      </c>
      <c r="R12" t="s">
        <v>15</v>
      </c>
    </row>
    <row r="13" spans="1:24" x14ac:dyDescent="0.25">
      <c r="A13" s="3"/>
      <c r="B13" s="14"/>
      <c r="C13" s="3">
        <f t="shared" ref="C13" si="1">F13-D13</f>
        <v>80.000000000000057</v>
      </c>
      <c r="D13">
        <f>Times!D41</f>
        <v>120</v>
      </c>
      <c r="E13" t="s">
        <v>4</v>
      </c>
      <c r="F13" s="1">
        <f>SUM(H13:AB13)</f>
        <v>200.00000000000006</v>
      </c>
      <c r="H13">
        <f>Times!D26</f>
        <v>6</v>
      </c>
      <c r="J13">
        <f>Times!D11</f>
        <v>22.666666666666671</v>
      </c>
      <c r="L13">
        <f>Times!D9</f>
        <v>3</v>
      </c>
      <c r="N13">
        <f>2.5*Times!D5</f>
        <v>208.33333333333337</v>
      </c>
      <c r="P13">
        <f>-1*Times!D16</f>
        <v>-20</v>
      </c>
      <c r="R13">
        <f>-1*Times!E26</f>
        <v>-20</v>
      </c>
    </row>
    <row r="14" spans="1:24" x14ac:dyDescent="0.25">
      <c r="A14" s="4"/>
      <c r="B14" s="10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s="1" customFormat="1" x14ac:dyDescent="0.25">
      <c r="A15" s="7" t="s">
        <v>18</v>
      </c>
      <c r="B15" s="15" t="s">
        <v>9</v>
      </c>
      <c r="C15" s="7"/>
      <c r="D15" s="1" t="s">
        <v>81</v>
      </c>
      <c r="H15" s="1" t="s">
        <v>81</v>
      </c>
      <c r="J15" s="1" t="s">
        <v>91</v>
      </c>
      <c r="L15" s="1" t="s">
        <v>81</v>
      </c>
      <c r="N15" s="1" t="s">
        <v>81</v>
      </c>
    </row>
    <row r="16" spans="1:24" x14ac:dyDescent="0.25">
      <c r="A16" s="3"/>
      <c r="B16" s="14"/>
      <c r="D16" t="s">
        <v>3</v>
      </c>
      <c r="E16" t="s">
        <v>4</v>
      </c>
      <c r="H16" t="s">
        <v>8</v>
      </c>
      <c r="I16" t="str">
        <f>"-"</f>
        <v>-</v>
      </c>
      <c r="J16" t="s">
        <v>7</v>
      </c>
      <c r="K16" t="str">
        <f>"-"</f>
        <v>-</v>
      </c>
      <c r="L16" t="s">
        <v>6</v>
      </c>
      <c r="M16" t="str">
        <f>"-"</f>
        <v>-</v>
      </c>
      <c r="N16" t="s">
        <v>40</v>
      </c>
    </row>
    <row r="17" spans="1:24" x14ac:dyDescent="0.25">
      <c r="A17" s="3"/>
      <c r="B17" s="14"/>
      <c r="C17" s="3">
        <f>F17-D17</f>
        <v>53.000000000000014</v>
      </c>
      <c r="D17">
        <f>Times!D3</f>
        <v>10</v>
      </c>
      <c r="E17" t="s">
        <v>4</v>
      </c>
      <c r="F17" s="1">
        <f>SUM(H17:AB17)</f>
        <v>63.000000000000014</v>
      </c>
      <c r="H17">
        <f>3*Times!D5</f>
        <v>250.00000000000003</v>
      </c>
      <c r="J17">
        <f>-1*Times!E25</f>
        <v>-40</v>
      </c>
      <c r="L17">
        <f>-1*Times!E18</f>
        <v>-22</v>
      </c>
      <c r="N17">
        <f xml:space="preserve"> -1.5 *Times!D5</f>
        <v>-125.00000000000001</v>
      </c>
    </row>
    <row r="18" spans="1:24" x14ac:dyDescent="0.25">
      <c r="A18" s="3"/>
      <c r="B18" s="14"/>
    </row>
    <row r="19" spans="1:24" x14ac:dyDescent="0.25">
      <c r="A19" s="3"/>
      <c r="B19" s="14" t="s">
        <v>10</v>
      </c>
      <c r="D19" s="1" t="s">
        <v>81</v>
      </c>
      <c r="H19" t="s">
        <v>81</v>
      </c>
      <c r="J19" t="s">
        <v>91</v>
      </c>
    </row>
    <row r="20" spans="1:24" x14ac:dyDescent="0.25">
      <c r="A20" s="3"/>
      <c r="B20" s="14"/>
      <c r="D20" t="s">
        <v>11</v>
      </c>
      <c r="E20" t="s">
        <v>4</v>
      </c>
      <c r="H20" t="s">
        <v>12</v>
      </c>
      <c r="I20" t="str">
        <f>"+"</f>
        <v>+</v>
      </c>
      <c r="J20" t="s">
        <v>13</v>
      </c>
    </row>
    <row r="21" spans="1:24" x14ac:dyDescent="0.25">
      <c r="A21" s="3"/>
      <c r="B21" s="14"/>
      <c r="C21" s="3">
        <f>F21-D21</f>
        <v>6</v>
      </c>
      <c r="D21">
        <f>Times!D4</f>
        <v>3</v>
      </c>
      <c r="E21" t="s">
        <v>4</v>
      </c>
      <c r="F21" s="1">
        <f>SUM(H21:AB21)</f>
        <v>9</v>
      </c>
      <c r="H21">
        <f>Times!D17</f>
        <v>3</v>
      </c>
      <c r="J21">
        <f>Times!D27</f>
        <v>6</v>
      </c>
    </row>
    <row r="22" spans="1:24" x14ac:dyDescent="0.25">
      <c r="A22" s="3"/>
      <c r="B22" s="14"/>
    </row>
    <row r="23" spans="1:24" x14ac:dyDescent="0.25">
      <c r="A23" s="4"/>
      <c r="B23" s="10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s="1" customFormat="1" x14ac:dyDescent="0.25">
      <c r="A24" s="7" t="s">
        <v>25</v>
      </c>
      <c r="B24" s="15" t="s">
        <v>9</v>
      </c>
      <c r="C24" s="7"/>
      <c r="D24" s="1" t="s">
        <v>116</v>
      </c>
      <c r="H24" s="1" t="s">
        <v>81</v>
      </c>
      <c r="J24" s="1" t="s">
        <v>81</v>
      </c>
      <c r="L24" s="1" t="s">
        <v>91</v>
      </c>
      <c r="N24" s="1" t="s">
        <v>81</v>
      </c>
      <c r="P24" s="1" t="s">
        <v>81</v>
      </c>
      <c r="R24" s="1" t="s">
        <v>91</v>
      </c>
    </row>
    <row r="25" spans="1:24" x14ac:dyDescent="0.25">
      <c r="A25" s="3"/>
      <c r="B25" s="14"/>
      <c r="D25" t="s">
        <v>138</v>
      </c>
      <c r="E25" t="s">
        <v>4</v>
      </c>
      <c r="H25" t="s">
        <v>8</v>
      </c>
      <c r="I25" t="str">
        <f>"+"</f>
        <v>+</v>
      </c>
      <c r="J25" t="s">
        <v>33</v>
      </c>
      <c r="K25" t="str">
        <f>"+"</f>
        <v>+</v>
      </c>
      <c r="L25" t="s">
        <v>21</v>
      </c>
      <c r="M25" t="str">
        <f>"-"</f>
        <v>-</v>
      </c>
      <c r="N25" t="s">
        <v>5</v>
      </c>
      <c r="O25" t="str">
        <f>"-"</f>
        <v>-</v>
      </c>
      <c r="P25" t="s">
        <v>27</v>
      </c>
      <c r="Q25" t="str">
        <f>"-"</f>
        <v>-</v>
      </c>
      <c r="R25" t="s">
        <v>21</v>
      </c>
    </row>
    <row r="26" spans="1:24" x14ac:dyDescent="0.25">
      <c r="A26" s="3"/>
      <c r="B26" s="14"/>
      <c r="C26" s="3">
        <f>F26-D26</f>
        <v>145.66666666666666</v>
      </c>
      <c r="D26">
        <f>Times!D46</f>
        <v>10</v>
      </c>
      <c r="E26" t="s">
        <v>4</v>
      </c>
      <c r="F26" s="1">
        <f>SUM(H26:AB26)</f>
        <v>155.66666666666666</v>
      </c>
      <c r="H26">
        <f>3*Times!D5</f>
        <v>250.00000000000003</v>
      </c>
      <c r="J26">
        <f>Times!D19</f>
        <v>3</v>
      </c>
      <c r="L26">
        <f>Times!D26</f>
        <v>6</v>
      </c>
      <c r="N26">
        <f>-1*Times!D5</f>
        <v>-83.333333333333343</v>
      </c>
      <c r="P26">
        <f>-1*Times!D20</f>
        <v>0</v>
      </c>
      <c r="R26">
        <f>-1*Times!E26</f>
        <v>-20</v>
      </c>
    </row>
    <row r="27" spans="1:24" x14ac:dyDescent="0.25">
      <c r="A27" s="3"/>
      <c r="B27" s="14"/>
    </row>
    <row r="28" spans="1:24" x14ac:dyDescent="0.25">
      <c r="A28" s="3"/>
      <c r="B28" s="14" t="s">
        <v>10</v>
      </c>
      <c r="D28" t="s">
        <v>116</v>
      </c>
      <c r="H28" s="1" t="s">
        <v>81</v>
      </c>
      <c r="J28" t="s">
        <v>81</v>
      </c>
      <c r="L28" t="s">
        <v>121</v>
      </c>
      <c r="N28" s="1" t="s">
        <v>81</v>
      </c>
      <c r="P28" t="s">
        <v>81</v>
      </c>
    </row>
    <row r="29" spans="1:24" x14ac:dyDescent="0.25">
      <c r="A29" s="3"/>
      <c r="B29" s="14"/>
      <c r="D29" t="s">
        <v>139</v>
      </c>
      <c r="E29" t="s">
        <v>4</v>
      </c>
      <c r="H29" t="s">
        <v>28</v>
      </c>
      <c r="I29" t="str">
        <f>"+"</f>
        <v>+</v>
      </c>
      <c r="J29" t="s">
        <v>29</v>
      </c>
      <c r="K29" t="str">
        <f>"+"</f>
        <v>+</v>
      </c>
      <c r="L29" t="s">
        <v>15</v>
      </c>
      <c r="M29" t="str">
        <f>"-"</f>
        <v>-</v>
      </c>
      <c r="N29" t="s">
        <v>8</v>
      </c>
      <c r="O29" t="str">
        <f>"-"</f>
        <v>-</v>
      </c>
      <c r="P29" t="s">
        <v>33</v>
      </c>
    </row>
    <row r="30" spans="1:24" x14ac:dyDescent="0.25">
      <c r="A30" s="3"/>
      <c r="B30" s="14"/>
      <c r="C30" s="3">
        <f>F30-D30</f>
        <v>63.333333333333343</v>
      </c>
      <c r="D30">
        <f>Times!D47</f>
        <v>0</v>
      </c>
      <c r="E30" t="s">
        <v>4</v>
      </c>
      <c r="F30" s="1">
        <f>SUM(H30:AB30)</f>
        <v>63.333333333333343</v>
      </c>
      <c r="H30">
        <f>4*Times!D5</f>
        <v>333.33333333333337</v>
      </c>
      <c r="J30">
        <f>Times!D21</f>
        <v>3</v>
      </c>
      <c r="L30">
        <f>Times!D31</f>
        <v>2</v>
      </c>
      <c r="N30">
        <f>-3*Times!D5</f>
        <v>-250.00000000000003</v>
      </c>
      <c r="P30">
        <f>-1*Times!E19</f>
        <v>-25</v>
      </c>
    </row>
    <row r="31" spans="1:24" x14ac:dyDescent="0.25">
      <c r="A31" s="3"/>
      <c r="B31" s="14"/>
    </row>
    <row r="32" spans="1:24" x14ac:dyDescent="0.25">
      <c r="A32" s="10"/>
      <c r="B32" s="10"/>
      <c r="C32" s="4"/>
      <c r="D32" s="1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14" s="1" customFormat="1" x14ac:dyDescent="0.25">
      <c r="A33" s="1" t="s">
        <v>35</v>
      </c>
      <c r="B33" s="1" t="s">
        <v>39</v>
      </c>
      <c r="C33" s="7"/>
      <c r="D33" s="15"/>
      <c r="H33" s="1" t="s">
        <v>81</v>
      </c>
    </row>
    <row r="34" spans="1:14" x14ac:dyDescent="0.25">
      <c r="D34" s="14" t="s">
        <v>155</v>
      </c>
      <c r="E34" t="s">
        <v>4</v>
      </c>
      <c r="H34" t="s">
        <v>148</v>
      </c>
      <c r="I34" t="str">
        <f>"-"</f>
        <v>-</v>
      </c>
      <c r="J34" t="s">
        <v>158</v>
      </c>
    </row>
    <row r="35" spans="1:14" x14ac:dyDescent="0.25">
      <c r="C35" s="3">
        <f>F35-D35</f>
        <v>78.333333333333371</v>
      </c>
      <c r="D35" s="14">
        <f>Times!D56</f>
        <v>480</v>
      </c>
      <c r="E35" t="s">
        <v>4</v>
      </c>
      <c r="F35" s="1">
        <f>SUM(H35:J35)</f>
        <v>558.33333333333337</v>
      </c>
      <c r="H35">
        <f>Times!D5*7</f>
        <v>583.33333333333337</v>
      </c>
      <c r="J35">
        <f>-Times!E57</f>
        <v>-25</v>
      </c>
    </row>
    <row r="36" spans="1:14" x14ac:dyDescent="0.25">
      <c r="D36" s="14"/>
    </row>
    <row r="37" spans="1:14" x14ac:dyDescent="0.25">
      <c r="B37" t="s">
        <v>36</v>
      </c>
      <c r="D37" s="14"/>
      <c r="H37" t="s">
        <v>81</v>
      </c>
    </row>
    <row r="38" spans="1:14" x14ac:dyDescent="0.25">
      <c r="D38" s="14" t="s">
        <v>154</v>
      </c>
      <c r="E38" t="s">
        <v>4</v>
      </c>
      <c r="H38" t="s">
        <v>5</v>
      </c>
    </row>
    <row r="39" spans="1:14" x14ac:dyDescent="0.25">
      <c r="C39" s="3">
        <f>F39-D39</f>
        <v>83.333333333333343</v>
      </c>
      <c r="D39" s="14">
        <f>Times!D51</f>
        <v>0</v>
      </c>
      <c r="E39" t="s">
        <v>4</v>
      </c>
      <c r="F39" s="18">
        <f>SUM(H39:AA39)</f>
        <v>83.333333333333343</v>
      </c>
      <c r="H39" s="8">
        <f>Times!D5</f>
        <v>83.333333333333343</v>
      </c>
    </row>
    <row r="40" spans="1:14" x14ac:dyDescent="0.25">
      <c r="D40" s="14"/>
    </row>
    <row r="41" spans="1:14" x14ac:dyDescent="0.25">
      <c r="B41" t="s">
        <v>37</v>
      </c>
      <c r="D41" s="14"/>
      <c r="H41" t="s">
        <v>133</v>
      </c>
      <c r="J41" t="s">
        <v>81</v>
      </c>
      <c r="L41" t="s">
        <v>133</v>
      </c>
      <c r="N41" t="s">
        <v>134</v>
      </c>
    </row>
    <row r="42" spans="1:14" x14ac:dyDescent="0.25">
      <c r="D42" s="14" t="s">
        <v>153</v>
      </c>
      <c r="E42" t="s">
        <v>4</v>
      </c>
      <c r="H42" t="s">
        <v>131</v>
      </c>
      <c r="I42" t="str">
        <f>"+"</f>
        <v>+</v>
      </c>
      <c r="J42" t="s">
        <v>5</v>
      </c>
      <c r="K42" t="str">
        <f>"-"</f>
        <v>-</v>
      </c>
      <c r="L42" t="s">
        <v>131</v>
      </c>
      <c r="M42" t="str">
        <f>"-"</f>
        <v>-</v>
      </c>
      <c r="N42" t="s">
        <v>160</v>
      </c>
    </row>
    <row r="43" spans="1:14" x14ac:dyDescent="0.25">
      <c r="C43" s="3">
        <f>F43-D43</f>
        <v>41.833333333333343</v>
      </c>
      <c r="D43" s="14">
        <f>Times!D52</f>
        <v>10</v>
      </c>
      <c r="E43" t="s">
        <v>4</v>
      </c>
      <c r="F43" s="1">
        <f>SUM(H43:AA43)</f>
        <v>51.833333333333343</v>
      </c>
      <c r="H43" s="12">
        <f>Times!D61</f>
        <v>1</v>
      </c>
      <c r="J43" s="8">
        <f>Times!D5</f>
        <v>83.333333333333343</v>
      </c>
      <c r="L43">
        <f>-Times!E61</f>
        <v>-7.5</v>
      </c>
      <c r="N43">
        <f>-Times!E57</f>
        <v>-25</v>
      </c>
    </row>
    <row r="44" spans="1:14" x14ac:dyDescent="0.25">
      <c r="D44" s="14"/>
    </row>
    <row r="45" spans="1:14" x14ac:dyDescent="0.25">
      <c r="B45" t="s">
        <v>38</v>
      </c>
      <c r="D45" s="14"/>
      <c r="H45" s="1" t="s">
        <v>81</v>
      </c>
      <c r="J45" s="1" t="s">
        <v>81</v>
      </c>
      <c r="L45" t="s">
        <v>91</v>
      </c>
      <c r="N45" t="s">
        <v>91</v>
      </c>
    </row>
    <row r="46" spans="1:14" x14ac:dyDescent="0.25">
      <c r="D46" s="14" t="s">
        <v>152</v>
      </c>
      <c r="E46" t="s">
        <v>4</v>
      </c>
      <c r="H46" s="1" t="s">
        <v>159</v>
      </c>
      <c r="I46" t="str">
        <f>"-"</f>
        <v>-</v>
      </c>
      <c r="J46" s="1" t="s">
        <v>27</v>
      </c>
      <c r="K46" t="str">
        <f>"-"</f>
        <v>-</v>
      </c>
      <c r="L46" t="s">
        <v>21</v>
      </c>
      <c r="M46" t="str">
        <f>"-"</f>
        <v>-</v>
      </c>
      <c r="N46" t="s">
        <v>21</v>
      </c>
    </row>
    <row r="47" spans="1:14" x14ac:dyDescent="0.25">
      <c r="C47" s="3">
        <f>F47-D47</f>
        <v>532.66666666666674</v>
      </c>
      <c r="D47" s="14">
        <f>Times!D53</f>
        <v>80</v>
      </c>
      <c r="E47" t="s">
        <v>4</v>
      </c>
      <c r="F47" s="1">
        <f>SUM(H47:P47)</f>
        <v>612.66666666666674</v>
      </c>
      <c r="H47">
        <f>8*Times!D5</f>
        <v>666.66666666666674</v>
      </c>
      <c r="J47">
        <f>-Times!D20</f>
        <v>0</v>
      </c>
      <c r="L47">
        <f>-Times!E31</f>
        <v>-27</v>
      </c>
      <c r="N47">
        <f>-Times!E31</f>
        <v>-27</v>
      </c>
    </row>
    <row r="48" spans="1:14" x14ac:dyDescent="0.25">
      <c r="D48" s="14"/>
    </row>
    <row r="49" spans="1:24" x14ac:dyDescent="0.25">
      <c r="B49" t="s">
        <v>41</v>
      </c>
      <c r="D49" s="14"/>
      <c r="H49" s="1"/>
    </row>
    <row r="50" spans="1:24" x14ac:dyDescent="0.25">
      <c r="D50" s="14" t="s">
        <v>151</v>
      </c>
      <c r="E50" t="s">
        <v>4</v>
      </c>
      <c r="H50" t="s">
        <v>21</v>
      </c>
      <c r="I50" t="str">
        <f>"+"</f>
        <v>+</v>
      </c>
      <c r="J50" t="s">
        <v>21</v>
      </c>
      <c r="K50" t="str">
        <f>"+"</f>
        <v>+</v>
      </c>
      <c r="L50" t="s">
        <v>29</v>
      </c>
    </row>
    <row r="51" spans="1:24" x14ac:dyDescent="0.25">
      <c r="A51" s="1"/>
      <c r="B51" s="1"/>
      <c r="C51" s="16">
        <f>F51-D51</f>
        <v>5</v>
      </c>
      <c r="D51" s="14">
        <f>Times!D55</f>
        <v>10</v>
      </c>
      <c r="E51" t="s">
        <v>4</v>
      </c>
      <c r="F51" s="17">
        <f>SUM(H51:AB51)</f>
        <v>15</v>
      </c>
      <c r="H51" s="12">
        <f>Times!D26</f>
        <v>6</v>
      </c>
      <c r="J51">
        <f>Times!D26</f>
        <v>6</v>
      </c>
      <c r="L51">
        <f>Times!D21</f>
        <v>3</v>
      </c>
    </row>
    <row r="52" spans="1:24" x14ac:dyDescent="0.25">
      <c r="A52" s="10"/>
      <c r="B52" s="10"/>
      <c r="C52" s="4"/>
      <c r="D52" s="1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s="1" customFormat="1" x14ac:dyDescent="0.25">
      <c r="A53" s="7" t="s">
        <v>144</v>
      </c>
      <c r="B53" s="15" t="s">
        <v>9</v>
      </c>
      <c r="C53" s="7"/>
      <c r="D53" s="1" t="s">
        <v>81</v>
      </c>
      <c r="H53" s="1" t="s">
        <v>81</v>
      </c>
      <c r="I53"/>
      <c r="K53"/>
      <c r="L53"/>
      <c r="M53"/>
      <c r="N53"/>
    </row>
    <row r="54" spans="1:24" x14ac:dyDescent="0.25">
      <c r="A54" s="3"/>
      <c r="B54" s="14"/>
      <c r="D54" t="s">
        <v>3</v>
      </c>
      <c r="E54" t="s">
        <v>4</v>
      </c>
      <c r="H54" s="1" t="s">
        <v>149</v>
      </c>
      <c r="I54" t="str">
        <f>"-"</f>
        <v>-</v>
      </c>
      <c r="J54" s="1" t="s">
        <v>131</v>
      </c>
      <c r="K54" t="str">
        <f>"-"</f>
        <v>-</v>
      </c>
      <c r="L54" t="s">
        <v>158</v>
      </c>
      <c r="M54" t="str">
        <f>"-"</f>
        <v>-</v>
      </c>
      <c r="N54" t="s">
        <v>156</v>
      </c>
    </row>
    <row r="55" spans="1:24" x14ac:dyDescent="0.25">
      <c r="A55" s="3"/>
      <c r="B55" s="14"/>
      <c r="C55" s="3">
        <f>F55-D55</f>
        <v>262.50000000000011</v>
      </c>
      <c r="D55">
        <f>Times!D3</f>
        <v>10</v>
      </c>
      <c r="E55" t="s">
        <v>4</v>
      </c>
      <c r="F55" s="1">
        <f>SUM(H55:AB55)</f>
        <v>272.50000000000011</v>
      </c>
      <c r="H55">
        <f>7.5*Times!D5</f>
        <v>625.00000000000011</v>
      </c>
      <c r="J55">
        <f>-Times!E61</f>
        <v>-7.5</v>
      </c>
      <c r="L55">
        <f>-Times!E57</f>
        <v>-25</v>
      </c>
      <c r="N55">
        <f>-Times!E54</f>
        <v>-320</v>
      </c>
      <c r="R55" s="8"/>
    </row>
    <row r="56" spans="1:24" x14ac:dyDescent="0.25">
      <c r="A56" s="3"/>
      <c r="B56" s="14"/>
    </row>
    <row r="57" spans="1:24" x14ac:dyDescent="0.25">
      <c r="A57" s="3"/>
      <c r="B57" s="14" t="s">
        <v>10</v>
      </c>
      <c r="D57" s="1" t="s">
        <v>81</v>
      </c>
    </row>
    <row r="58" spans="1:24" x14ac:dyDescent="0.25">
      <c r="A58" s="3"/>
      <c r="B58" s="14"/>
      <c r="D58" t="s">
        <v>11</v>
      </c>
      <c r="E58" t="s">
        <v>4</v>
      </c>
      <c r="H58" t="s">
        <v>151</v>
      </c>
      <c r="I58" t="str">
        <f>"+"</f>
        <v>+</v>
      </c>
      <c r="J58" t="s">
        <v>131</v>
      </c>
      <c r="K58" t="str">
        <f>"+"</f>
        <v>+</v>
      </c>
      <c r="L58" t="s">
        <v>160</v>
      </c>
      <c r="M58" t="str">
        <f>"+"</f>
        <v>+</v>
      </c>
      <c r="N58" t="s">
        <v>162</v>
      </c>
    </row>
    <row r="59" spans="1:24" x14ac:dyDescent="0.25">
      <c r="A59" s="3"/>
      <c r="B59" s="14"/>
      <c r="C59" s="3">
        <f>F59-D59</f>
        <v>49.666666666666671</v>
      </c>
      <c r="D59">
        <f>Times!D4</f>
        <v>3</v>
      </c>
      <c r="E59" t="s">
        <v>4</v>
      </c>
      <c r="F59" s="1">
        <f>SUM(H59:AB59)</f>
        <v>52.666666666666671</v>
      </c>
      <c r="H59">
        <f>Times!D55</f>
        <v>10</v>
      </c>
      <c r="J59">
        <f>Times!D61</f>
        <v>1</v>
      </c>
      <c r="L59">
        <f>Times!D57</f>
        <v>0</v>
      </c>
      <c r="N59">
        <f>0.5*Times!D5</f>
        <v>41.666666666666671</v>
      </c>
    </row>
    <row r="60" spans="1:24" x14ac:dyDescent="0.25">
      <c r="A60" s="2"/>
      <c r="B60" s="2"/>
      <c r="C60" s="4"/>
      <c r="D60" s="1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s="1" customFormat="1" x14ac:dyDescent="0.25">
      <c r="A61" s="1" t="s">
        <v>54</v>
      </c>
      <c r="B61" s="1" t="s">
        <v>9</v>
      </c>
      <c r="C61" s="7"/>
      <c r="D61" s="15"/>
      <c r="H61" s="1" t="s">
        <v>81</v>
      </c>
      <c r="N61" s="1" t="s">
        <v>81</v>
      </c>
      <c r="P61" s="1" t="s">
        <v>81</v>
      </c>
    </row>
    <row r="62" spans="1:24" x14ac:dyDescent="0.25">
      <c r="D62" s="14" t="s">
        <v>42</v>
      </c>
      <c r="E62" t="s">
        <v>4</v>
      </c>
      <c r="H62" t="s">
        <v>40</v>
      </c>
      <c r="I62" t="str">
        <f>"+"</f>
        <v>+</v>
      </c>
      <c r="J62" t="s">
        <v>43</v>
      </c>
      <c r="K62" t="str">
        <f>"-"</f>
        <v>-</v>
      </c>
      <c r="L62" t="s">
        <v>21</v>
      </c>
      <c r="M62" t="str">
        <f>"-"</f>
        <v>-</v>
      </c>
      <c r="N62" t="s">
        <v>27</v>
      </c>
      <c r="O62" t="str">
        <f>"-"</f>
        <v>-</v>
      </c>
      <c r="P62" t="s">
        <v>5</v>
      </c>
    </row>
    <row r="63" spans="1:24" x14ac:dyDescent="0.25">
      <c r="C63" s="3">
        <f>F63-D63</f>
        <v>22.666666666666657</v>
      </c>
      <c r="D63" s="14">
        <v>26</v>
      </c>
      <c r="E63" t="s">
        <v>4</v>
      </c>
      <c r="F63" s="1">
        <f>SUM(H63:P63)</f>
        <v>48.666666666666657</v>
      </c>
      <c r="H63">
        <f>1.5*Times!D5</f>
        <v>125.00000000000001</v>
      </c>
      <c r="J63">
        <v>17</v>
      </c>
      <c r="L63">
        <v>-10</v>
      </c>
      <c r="N63">
        <f>-1*Times!D20</f>
        <v>0</v>
      </c>
      <c r="P63">
        <f>-1*Times!D5</f>
        <v>-83.333333333333343</v>
      </c>
    </row>
    <row r="64" spans="1:24" x14ac:dyDescent="0.25">
      <c r="D64" s="14"/>
    </row>
    <row r="65" spans="1:24" x14ac:dyDescent="0.25">
      <c r="B65" t="s">
        <v>10</v>
      </c>
      <c r="D65" s="14"/>
      <c r="H65" s="1" t="s">
        <v>81</v>
      </c>
      <c r="J65" t="s">
        <v>81</v>
      </c>
      <c r="N65" s="1" t="s">
        <v>81</v>
      </c>
    </row>
    <row r="66" spans="1:24" x14ac:dyDescent="0.25">
      <c r="D66" s="14" t="s">
        <v>44</v>
      </c>
      <c r="E66" t="s">
        <v>4</v>
      </c>
      <c r="H66" t="s">
        <v>46</v>
      </c>
      <c r="I66" t="str">
        <f>"+"</f>
        <v>+</v>
      </c>
      <c r="J66" t="s">
        <v>33</v>
      </c>
      <c r="K66" t="str">
        <f>"+"</f>
        <v>+</v>
      </c>
      <c r="L66" t="s">
        <v>21</v>
      </c>
      <c r="M66" t="str">
        <f>"-"</f>
        <v>-</v>
      </c>
      <c r="N66" t="s">
        <v>40</v>
      </c>
      <c r="O66" t="str">
        <f>"-"</f>
        <v>-</v>
      </c>
      <c r="P66" t="s">
        <v>21</v>
      </c>
    </row>
    <row r="67" spans="1:24" x14ac:dyDescent="0.25">
      <c r="C67" s="3">
        <f>F67-D67</f>
        <v>82.240000000000066</v>
      </c>
      <c r="D67" s="14">
        <f>2*81.38</f>
        <v>162.76</v>
      </c>
      <c r="E67" t="s">
        <v>4</v>
      </c>
      <c r="F67" s="1">
        <f>SUM(H67:P67)</f>
        <v>245.00000000000006</v>
      </c>
      <c r="H67">
        <f>4.5*Times!D5</f>
        <v>375.00000000000006</v>
      </c>
      <c r="J67">
        <f>Times!D19</f>
        <v>3</v>
      </c>
      <c r="L67">
        <v>2</v>
      </c>
      <c r="N67">
        <f>-1.5*Times!D5</f>
        <v>-125.00000000000001</v>
      </c>
      <c r="P67">
        <f>-10</f>
        <v>-10</v>
      </c>
    </row>
    <row r="68" spans="1:24" x14ac:dyDescent="0.25">
      <c r="D68" s="14"/>
    </row>
    <row r="69" spans="1:24" x14ac:dyDescent="0.25">
      <c r="B69" t="s">
        <v>47</v>
      </c>
      <c r="D69" s="14"/>
      <c r="H69" s="1" t="s">
        <v>81</v>
      </c>
    </row>
    <row r="70" spans="1:24" x14ac:dyDescent="0.25">
      <c r="D70" s="14" t="s">
        <v>48</v>
      </c>
      <c r="E70" t="s">
        <v>4</v>
      </c>
      <c r="H70" t="s">
        <v>45</v>
      </c>
    </row>
    <row r="71" spans="1:24" x14ac:dyDescent="0.25">
      <c r="C71" s="3">
        <f>F71-D71</f>
        <v>3.9066666666666947</v>
      </c>
      <c r="D71" s="14">
        <f>2*81.38</f>
        <v>162.76</v>
      </c>
      <c r="E71" t="s">
        <v>4</v>
      </c>
      <c r="F71" s="1">
        <f>SUM(H71)</f>
        <v>166.66666666666669</v>
      </c>
      <c r="H71">
        <f>2*Times!D5</f>
        <v>166.66666666666669</v>
      </c>
    </row>
    <row r="72" spans="1:24" x14ac:dyDescent="0.25">
      <c r="D72" s="14"/>
    </row>
    <row r="73" spans="1:24" x14ac:dyDescent="0.25">
      <c r="B73" t="s">
        <v>50</v>
      </c>
      <c r="D73" s="14"/>
      <c r="H73" s="1" t="s">
        <v>81</v>
      </c>
    </row>
    <row r="74" spans="1:24" x14ac:dyDescent="0.25">
      <c r="D74" s="14" t="s">
        <v>49</v>
      </c>
      <c r="E74" t="s">
        <v>4</v>
      </c>
      <c r="H74" t="s">
        <v>45</v>
      </c>
    </row>
    <row r="75" spans="1:24" x14ac:dyDescent="0.25">
      <c r="C75" s="3">
        <f>F75-D75</f>
        <v>3.9066666666666947</v>
      </c>
      <c r="D75" s="14">
        <f>2*81.38</f>
        <v>162.76</v>
      </c>
      <c r="E75" t="s">
        <v>4</v>
      </c>
      <c r="F75" s="1">
        <f>SUM(H75)</f>
        <v>166.66666666666669</v>
      </c>
      <c r="H75">
        <f>2*Times!D5</f>
        <v>166.66666666666669</v>
      </c>
    </row>
    <row r="76" spans="1:24" x14ac:dyDescent="0.25">
      <c r="D76" s="14"/>
    </row>
    <row r="77" spans="1:24" x14ac:dyDescent="0.25">
      <c r="B77" t="s">
        <v>51</v>
      </c>
      <c r="D77" s="14"/>
      <c r="H77" s="1" t="s">
        <v>81</v>
      </c>
      <c r="L77" s="1"/>
    </row>
    <row r="78" spans="1:24" x14ac:dyDescent="0.25">
      <c r="D78" s="14" t="s">
        <v>52</v>
      </c>
      <c r="E78" t="s">
        <v>4</v>
      </c>
      <c r="H78" t="s">
        <v>45</v>
      </c>
      <c r="I78" t="str">
        <f>"+"</f>
        <v>+</v>
      </c>
      <c r="J78" t="s">
        <v>43</v>
      </c>
      <c r="K78" t="str">
        <f>"-"</f>
        <v>-</v>
      </c>
      <c r="L78" t="s">
        <v>32</v>
      </c>
      <c r="M78" t="str">
        <f>"-"</f>
        <v>-</v>
      </c>
      <c r="N78" t="s">
        <v>15</v>
      </c>
      <c r="O78" t="str">
        <f>"-"</f>
        <v>-</v>
      </c>
      <c r="P78" t="s">
        <v>43</v>
      </c>
    </row>
    <row r="79" spans="1:24" x14ac:dyDescent="0.25">
      <c r="A79" s="1"/>
      <c r="B79" s="1"/>
      <c r="C79" s="7">
        <f>F79-D79</f>
        <v>118.66666666666669</v>
      </c>
      <c r="D79" s="14">
        <v>5</v>
      </c>
      <c r="E79" t="s">
        <v>4</v>
      </c>
      <c r="F79" s="1">
        <f>SUM(H79:P79)</f>
        <v>123.66666666666669</v>
      </c>
      <c r="H79">
        <f>2*Times!D5</f>
        <v>166.66666666666669</v>
      </c>
      <c r="J79">
        <v>17</v>
      </c>
      <c r="L79">
        <v>-33</v>
      </c>
      <c r="N79">
        <v>-10</v>
      </c>
      <c r="P79">
        <v>-17</v>
      </c>
    </row>
    <row r="80" spans="1:24" x14ac:dyDescent="0.25">
      <c r="A80" s="2"/>
      <c r="B80" s="2"/>
      <c r="C80" s="4"/>
      <c r="D80" s="1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s="1" customFormat="1" x14ac:dyDescent="0.25">
      <c r="A81" s="1" t="s">
        <v>55</v>
      </c>
      <c r="B81" s="1" t="s">
        <v>9</v>
      </c>
      <c r="C81" s="7"/>
      <c r="D81" s="15"/>
      <c r="H81" s="1" t="s">
        <v>81</v>
      </c>
      <c r="L81" s="1" t="s">
        <v>81</v>
      </c>
      <c r="N81" s="1" t="s">
        <v>81</v>
      </c>
    </row>
    <row r="82" spans="1:24" x14ac:dyDescent="0.25">
      <c r="D82" s="14" t="s">
        <v>56</v>
      </c>
      <c r="E82" t="s">
        <v>4</v>
      </c>
      <c r="H82" t="s">
        <v>8</v>
      </c>
      <c r="I82" t="str">
        <f>"+"</f>
        <v>+</v>
      </c>
      <c r="J82" t="s">
        <v>43</v>
      </c>
      <c r="K82" t="str">
        <f>"-"</f>
        <v>-</v>
      </c>
      <c r="L82" t="s">
        <v>5</v>
      </c>
      <c r="M82" t="str">
        <f>"-"</f>
        <v>-</v>
      </c>
      <c r="N82" t="s">
        <v>27</v>
      </c>
      <c r="O82" t="str">
        <f>"-"</f>
        <v>-</v>
      </c>
      <c r="P82" t="s">
        <v>59</v>
      </c>
    </row>
    <row r="83" spans="1:24" x14ac:dyDescent="0.25">
      <c r="C83" s="3">
        <f>F83-D83</f>
        <v>143.66666666666666</v>
      </c>
      <c r="D83" s="14">
        <v>20</v>
      </c>
      <c r="E83" t="s">
        <v>4</v>
      </c>
      <c r="F83" s="1">
        <f>SUM(H83:P83)</f>
        <v>163.66666666666666</v>
      </c>
      <c r="H83">
        <f>3*Times!D5</f>
        <v>250.00000000000003</v>
      </c>
      <c r="J83">
        <v>17</v>
      </c>
      <c r="L83">
        <f>-1*Times!D5</f>
        <v>-83.333333333333343</v>
      </c>
      <c r="N83">
        <f>-1*Times!D20</f>
        <v>0</v>
      </c>
      <c r="P83">
        <f>-2*10</f>
        <v>-20</v>
      </c>
    </row>
    <row r="84" spans="1:24" x14ac:dyDescent="0.25">
      <c r="D84" s="14"/>
    </row>
    <row r="85" spans="1:24" x14ac:dyDescent="0.25">
      <c r="B85" t="s">
        <v>10</v>
      </c>
      <c r="D85" s="14"/>
      <c r="H85" s="1" t="s">
        <v>81</v>
      </c>
      <c r="N85" s="1" t="s">
        <v>81</v>
      </c>
    </row>
    <row r="86" spans="1:24" x14ac:dyDescent="0.25">
      <c r="D86" s="14" t="s">
        <v>44</v>
      </c>
      <c r="E86" t="s">
        <v>4</v>
      </c>
      <c r="H86" t="s">
        <v>28</v>
      </c>
      <c r="I86" t="str">
        <f>"+"</f>
        <v>+</v>
      </c>
      <c r="J86" t="s">
        <v>60</v>
      </c>
      <c r="K86" t="str">
        <f>"+"</f>
        <v>+</v>
      </c>
      <c r="L86" t="s">
        <v>59</v>
      </c>
      <c r="M86" t="str">
        <f>"-"</f>
        <v>-</v>
      </c>
      <c r="N86" t="s">
        <v>8</v>
      </c>
    </row>
    <row r="87" spans="1:24" x14ac:dyDescent="0.25">
      <c r="A87" s="1"/>
      <c r="B87" s="1"/>
      <c r="C87" s="7">
        <f>F87-D87</f>
        <v>80.333333333333343</v>
      </c>
      <c r="D87" s="14">
        <v>10</v>
      </c>
      <c r="E87" t="s">
        <v>4</v>
      </c>
      <c r="F87" s="1">
        <f>SUM(H87:N87)</f>
        <v>90.333333333333343</v>
      </c>
      <c r="H87">
        <f>4*Times!D5</f>
        <v>333.33333333333337</v>
      </c>
      <c r="J87">
        <v>3</v>
      </c>
      <c r="L87">
        <v>4</v>
      </c>
      <c r="N87">
        <f>-3*Times!D5</f>
        <v>-250.00000000000003</v>
      </c>
    </row>
    <row r="88" spans="1:24" x14ac:dyDescent="0.25">
      <c r="A88" s="2"/>
      <c r="B88" s="2"/>
      <c r="C88" s="4"/>
      <c r="D88" s="1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s="1" customFormat="1" x14ac:dyDescent="0.25">
      <c r="A89" s="1" t="s">
        <v>57</v>
      </c>
      <c r="B89" s="1" t="s">
        <v>9</v>
      </c>
      <c r="C89" s="7"/>
      <c r="D89" s="1" t="s">
        <v>81</v>
      </c>
      <c r="H89" s="1" t="s">
        <v>81</v>
      </c>
      <c r="J89" s="1" t="s">
        <v>81</v>
      </c>
      <c r="L89" s="1" t="s">
        <v>81</v>
      </c>
    </row>
    <row r="90" spans="1:24" x14ac:dyDescent="0.25">
      <c r="D90" s="14" t="s">
        <v>3</v>
      </c>
      <c r="E90" t="s">
        <v>4</v>
      </c>
      <c r="H90" t="s">
        <v>8</v>
      </c>
      <c r="I90" t="str">
        <f>"-"</f>
        <v>-</v>
      </c>
      <c r="J90" t="s">
        <v>5</v>
      </c>
      <c r="K90" t="str">
        <f>"-"</f>
        <v>-</v>
      </c>
      <c r="L90" t="s">
        <v>16</v>
      </c>
      <c r="M90" t="str">
        <f>"-"</f>
        <v>-</v>
      </c>
      <c r="N90" t="s">
        <v>62</v>
      </c>
      <c r="O90" t="str">
        <f>"-"</f>
        <v>-</v>
      </c>
      <c r="P90" t="s">
        <v>21</v>
      </c>
      <c r="Q90" t="str">
        <f>"-"</f>
        <v>-</v>
      </c>
      <c r="R90" t="s">
        <v>43</v>
      </c>
      <c r="S90" t="str">
        <f>"-"</f>
        <v>-</v>
      </c>
      <c r="T90" t="s">
        <v>61</v>
      </c>
    </row>
    <row r="91" spans="1:24" x14ac:dyDescent="0.25">
      <c r="C91" s="3">
        <f>F91-D91</f>
        <v>26.366666666666688</v>
      </c>
      <c r="D91" s="14">
        <f>Times!D3</f>
        <v>10</v>
      </c>
      <c r="E91" t="s">
        <v>4</v>
      </c>
      <c r="F91" s="1">
        <f>SUM(H91:T91)</f>
        <v>36.366666666666688</v>
      </c>
      <c r="H91">
        <f>3*Times!D5</f>
        <v>250.00000000000003</v>
      </c>
      <c r="J91">
        <f>-1*Times!D5</f>
        <v>-83.333333333333343</v>
      </c>
      <c r="L91">
        <f>-1*Times!E8</f>
        <v>-27</v>
      </c>
      <c r="N91">
        <v>-20</v>
      </c>
      <c r="P91">
        <v>-6.3</v>
      </c>
      <c r="R91">
        <v>-17</v>
      </c>
      <c r="T91">
        <v>-60</v>
      </c>
    </row>
    <row r="92" spans="1:24" x14ac:dyDescent="0.25">
      <c r="D92" s="14"/>
    </row>
    <row r="93" spans="1:24" x14ac:dyDescent="0.25">
      <c r="B93" t="s">
        <v>10</v>
      </c>
      <c r="D93" s="1" t="s">
        <v>81</v>
      </c>
      <c r="H93" s="1" t="s">
        <v>81</v>
      </c>
      <c r="P93" s="1" t="s">
        <v>81</v>
      </c>
    </row>
    <row r="94" spans="1:24" x14ac:dyDescent="0.25">
      <c r="D94" s="14" t="s">
        <v>11</v>
      </c>
      <c r="E94" t="s">
        <v>4</v>
      </c>
      <c r="H94" t="s">
        <v>8</v>
      </c>
      <c r="I94" t="str">
        <f>"+"</f>
        <v>+</v>
      </c>
      <c r="J94" t="s">
        <v>43</v>
      </c>
      <c r="K94" t="str">
        <f>"+"</f>
        <v>+</v>
      </c>
      <c r="L94" t="s">
        <v>58</v>
      </c>
      <c r="M94" t="str">
        <f>"+"</f>
        <v>+</v>
      </c>
      <c r="N94" t="s">
        <v>59</v>
      </c>
      <c r="O94" t="str">
        <f>"-"</f>
        <v>-</v>
      </c>
      <c r="P94" t="s">
        <v>8</v>
      </c>
    </row>
    <row r="95" spans="1:24" x14ac:dyDescent="0.25">
      <c r="A95" s="1"/>
      <c r="B95" s="1"/>
      <c r="C95" s="7">
        <f>F95-D95</f>
        <v>22.999999999999972</v>
      </c>
      <c r="D95" s="14">
        <f>Times!D4</f>
        <v>3</v>
      </c>
      <c r="E95" t="s">
        <v>4</v>
      </c>
      <c r="F95" s="1">
        <f>SUM(H95:P95)</f>
        <v>25.999999999999972</v>
      </c>
      <c r="H95">
        <f>3*Times!D5</f>
        <v>250.00000000000003</v>
      </c>
      <c r="J95">
        <v>17</v>
      </c>
      <c r="L95">
        <v>5</v>
      </c>
      <c r="N95">
        <v>4</v>
      </c>
      <c r="P95">
        <f>-3*Times!D5</f>
        <v>-250.00000000000003</v>
      </c>
    </row>
    <row r="96" spans="1:24" x14ac:dyDescent="0.25">
      <c r="A96" s="2"/>
      <c r="B96" s="2"/>
      <c r="C96" s="4"/>
      <c r="D96" s="1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s="1" customFormat="1" x14ac:dyDescent="0.25">
      <c r="A97" s="1" t="s">
        <v>53</v>
      </c>
      <c r="B97" s="1" t="s">
        <v>9</v>
      </c>
      <c r="C97" s="7"/>
      <c r="D97" s="1" t="s">
        <v>81</v>
      </c>
      <c r="H97" s="1" t="s">
        <v>81</v>
      </c>
      <c r="J97" s="1" t="s">
        <v>81</v>
      </c>
      <c r="L97" s="1" t="s">
        <v>81</v>
      </c>
    </row>
    <row r="98" spans="1:24" x14ac:dyDescent="0.25">
      <c r="D98" s="14" t="s">
        <v>3</v>
      </c>
      <c r="E98" t="s">
        <v>4</v>
      </c>
      <c r="H98" t="s">
        <v>8</v>
      </c>
      <c r="I98" t="str">
        <f>"-"</f>
        <v>-</v>
      </c>
      <c r="J98" t="s">
        <v>5</v>
      </c>
      <c r="K98" t="str">
        <f>"-"</f>
        <v>-</v>
      </c>
      <c r="L98" t="s">
        <v>16</v>
      </c>
      <c r="M98" t="str">
        <f>"-"</f>
        <v>-</v>
      </c>
      <c r="N98" t="s">
        <v>62</v>
      </c>
      <c r="O98" t="str">
        <f>"-"</f>
        <v>-</v>
      </c>
      <c r="P98" t="s">
        <v>63</v>
      </c>
      <c r="Q98" t="str">
        <f>"-"</f>
        <v>-</v>
      </c>
      <c r="R98" t="s">
        <v>43</v>
      </c>
    </row>
    <row r="99" spans="1:24" x14ac:dyDescent="0.25">
      <c r="C99" s="3">
        <f>F99-D99</f>
        <v>82.866666666666688</v>
      </c>
      <c r="D99" s="14">
        <f>Times!D3</f>
        <v>10</v>
      </c>
      <c r="E99" t="s">
        <v>4</v>
      </c>
      <c r="F99" s="1">
        <f>SUM(H99:R99)</f>
        <v>92.866666666666688</v>
      </c>
      <c r="H99">
        <f>3*Times!D5</f>
        <v>250.00000000000003</v>
      </c>
      <c r="J99">
        <f>-1*Times!D5</f>
        <v>-83.333333333333343</v>
      </c>
      <c r="L99">
        <f>-1*Times!E8</f>
        <v>-27</v>
      </c>
      <c r="N99">
        <v>-20</v>
      </c>
      <c r="P99">
        <v>-9.8000000000000007</v>
      </c>
      <c r="R99">
        <v>-17</v>
      </c>
    </row>
    <row r="100" spans="1:24" x14ac:dyDescent="0.25">
      <c r="D100" s="14"/>
    </row>
    <row r="101" spans="1:24" x14ac:dyDescent="0.25">
      <c r="B101" t="s">
        <v>10</v>
      </c>
      <c r="D101" s="1" t="s">
        <v>81</v>
      </c>
      <c r="H101" s="1" t="s">
        <v>81</v>
      </c>
      <c r="P101" s="1" t="s">
        <v>81</v>
      </c>
    </row>
    <row r="102" spans="1:24" x14ac:dyDescent="0.25">
      <c r="D102" s="14" t="s">
        <v>11</v>
      </c>
      <c r="E102" t="s">
        <v>4</v>
      </c>
      <c r="H102" t="s">
        <v>8</v>
      </c>
      <c r="I102" t="str">
        <f>"+"</f>
        <v>+</v>
      </c>
      <c r="J102" t="s">
        <v>43</v>
      </c>
      <c r="K102" t="str">
        <f>"+"</f>
        <v>+</v>
      </c>
      <c r="L102" t="s">
        <v>13</v>
      </c>
      <c r="M102" t="str">
        <f>"+"</f>
        <v>+</v>
      </c>
      <c r="N102" t="s">
        <v>15</v>
      </c>
      <c r="O102" t="str">
        <f>"-"</f>
        <v>-</v>
      </c>
      <c r="P102" t="s">
        <v>8</v>
      </c>
    </row>
    <row r="103" spans="1:24" x14ac:dyDescent="0.25">
      <c r="A103" s="1"/>
      <c r="B103" s="1"/>
      <c r="C103" s="7">
        <f>F103-D103</f>
        <v>17.999999999999972</v>
      </c>
      <c r="D103" s="14">
        <f>Times!D4</f>
        <v>3</v>
      </c>
      <c r="E103" t="s">
        <v>4</v>
      </c>
      <c r="F103" s="1">
        <f>SUM(H103:P103)</f>
        <v>20.999999999999972</v>
      </c>
      <c r="H103">
        <f>3*Times!D5</f>
        <v>250.00000000000003</v>
      </c>
      <c r="J103">
        <v>17</v>
      </c>
      <c r="L103">
        <v>2</v>
      </c>
      <c r="N103">
        <v>2</v>
      </c>
      <c r="P103">
        <f>-3*Times!D5</f>
        <v>-250.00000000000003</v>
      </c>
    </row>
    <row r="104" spans="1:24" x14ac:dyDescent="0.25">
      <c r="A104" s="2"/>
      <c r="B104" s="2"/>
      <c r="C104" s="4"/>
      <c r="D104" s="1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s="1" customFormat="1" x14ac:dyDescent="0.25">
      <c r="A105" s="1" t="s">
        <v>65</v>
      </c>
      <c r="B105" s="1" t="s">
        <v>66</v>
      </c>
      <c r="C105" s="7"/>
      <c r="D105" s="15"/>
      <c r="J105" s="1" t="s">
        <v>81</v>
      </c>
      <c r="L105" s="1" t="s">
        <v>81</v>
      </c>
    </row>
    <row r="106" spans="1:24" x14ac:dyDescent="0.25">
      <c r="D106" s="14" t="s">
        <v>74</v>
      </c>
      <c r="E106" t="s">
        <v>4</v>
      </c>
      <c r="H106" t="s">
        <v>43</v>
      </c>
      <c r="I106" t="str">
        <f>"+"</f>
        <v>+</v>
      </c>
      <c r="J106" t="s">
        <v>45</v>
      </c>
      <c r="K106" t="str">
        <f>"-"</f>
        <v>-</v>
      </c>
      <c r="L106" t="s">
        <v>40</v>
      </c>
      <c r="M106" t="str">
        <f>"-"</f>
        <v>-</v>
      </c>
      <c r="N106" t="s">
        <v>43</v>
      </c>
      <c r="O106" t="str">
        <f>"-"</f>
        <v>-</v>
      </c>
      <c r="P106" t="s">
        <v>15</v>
      </c>
    </row>
    <row r="107" spans="1:24" x14ac:dyDescent="0.25">
      <c r="C107" s="3">
        <f>F107-D107</f>
        <v>0.6666666666666714</v>
      </c>
      <c r="D107" s="14">
        <v>0</v>
      </c>
      <c r="E107" t="s">
        <v>4</v>
      </c>
      <c r="F107" s="1">
        <f>SUM(H107:P107)</f>
        <v>0.6666666666666714</v>
      </c>
      <c r="H107">
        <v>0</v>
      </c>
      <c r="J107">
        <f>2*Times!D5</f>
        <v>166.66666666666669</v>
      </c>
      <c r="L107">
        <f>-1.5*Times!D5</f>
        <v>-125.00000000000001</v>
      </c>
      <c r="N107">
        <v>-17</v>
      </c>
      <c r="P107">
        <v>-24</v>
      </c>
    </row>
    <row r="108" spans="1:24" x14ac:dyDescent="0.25">
      <c r="D108" s="14"/>
    </row>
    <row r="109" spans="1:24" x14ac:dyDescent="0.25">
      <c r="B109" t="s">
        <v>69</v>
      </c>
      <c r="D109" s="14"/>
      <c r="L109" s="1" t="s">
        <v>81</v>
      </c>
    </row>
    <row r="110" spans="1:24" x14ac:dyDescent="0.25">
      <c r="D110" s="14" t="s">
        <v>72</v>
      </c>
      <c r="E110" t="s">
        <v>4</v>
      </c>
      <c r="H110" t="s">
        <v>28</v>
      </c>
      <c r="I110" t="str">
        <f>"-"</f>
        <v>-</v>
      </c>
      <c r="J110" t="s">
        <v>43</v>
      </c>
      <c r="K110" t="str">
        <f>"-"</f>
        <v>-</v>
      </c>
      <c r="L110" t="s">
        <v>45</v>
      </c>
    </row>
    <row r="111" spans="1:24" x14ac:dyDescent="0.25">
      <c r="C111" s="3">
        <f>F111-D111</f>
        <v>173.66666666666669</v>
      </c>
      <c r="D111" s="14">
        <v>10</v>
      </c>
      <c r="E111" t="s">
        <v>4</v>
      </c>
      <c r="F111" s="1">
        <f t="shared" ref="F111" si="2">SUM(H111:P111)</f>
        <v>183.66666666666669</v>
      </c>
      <c r="H111">
        <f>4*Times!D5</f>
        <v>333.33333333333337</v>
      </c>
      <c r="J111">
        <v>17</v>
      </c>
      <c r="L111">
        <f>-2*Times!D5</f>
        <v>-166.66666666666669</v>
      </c>
    </row>
    <row r="112" spans="1:24" x14ac:dyDescent="0.25">
      <c r="D112" s="14"/>
    </row>
    <row r="113" spans="1:24" x14ac:dyDescent="0.25">
      <c r="B113" t="s">
        <v>67</v>
      </c>
      <c r="D113" s="14"/>
      <c r="H113" s="1" t="s">
        <v>81</v>
      </c>
    </row>
    <row r="114" spans="1:24" x14ac:dyDescent="0.25">
      <c r="D114" s="14" t="s">
        <v>73</v>
      </c>
      <c r="E114" t="s">
        <v>4</v>
      </c>
      <c r="H114" t="s">
        <v>5</v>
      </c>
      <c r="I114" t="str">
        <f>"-"</f>
        <v>-</v>
      </c>
      <c r="J114" t="s">
        <v>15</v>
      </c>
      <c r="K114" t="str">
        <f>"-"</f>
        <v>-</v>
      </c>
      <c r="L114" t="s">
        <v>75</v>
      </c>
    </row>
    <row r="115" spans="1:24" x14ac:dyDescent="0.25">
      <c r="C115" s="3">
        <f>F115-D115</f>
        <v>37.333333333333343</v>
      </c>
      <c r="D115" s="14">
        <v>0</v>
      </c>
      <c r="E115" t="s">
        <v>4</v>
      </c>
      <c r="F115" s="1">
        <f t="shared" ref="F115" si="3">SUM(H115:P115)</f>
        <v>37.333333333333343</v>
      </c>
      <c r="H115" s="8">
        <f>Times!D5</f>
        <v>83.333333333333343</v>
      </c>
      <c r="J115">
        <v>-10</v>
      </c>
      <c r="L115">
        <v>-36</v>
      </c>
    </row>
    <row r="116" spans="1:24" x14ac:dyDescent="0.25">
      <c r="D116" s="14"/>
    </row>
    <row r="117" spans="1:24" x14ac:dyDescent="0.25">
      <c r="B117" t="s">
        <v>70</v>
      </c>
      <c r="D117" s="14"/>
      <c r="J117" t="s">
        <v>81</v>
      </c>
      <c r="L117" s="1" t="s">
        <v>81</v>
      </c>
    </row>
    <row r="118" spans="1:24" x14ac:dyDescent="0.25">
      <c r="D118" s="14" t="s">
        <v>71</v>
      </c>
      <c r="E118" t="s">
        <v>4</v>
      </c>
      <c r="H118" t="s">
        <v>43</v>
      </c>
      <c r="I118" t="str">
        <f>"+"</f>
        <v>+</v>
      </c>
      <c r="J118" t="s">
        <v>45</v>
      </c>
      <c r="K118" t="str">
        <f>"-"</f>
        <v>-</v>
      </c>
      <c r="L118" t="s">
        <v>5</v>
      </c>
    </row>
    <row r="119" spans="1:24" x14ac:dyDescent="0.25">
      <c r="C119" s="3">
        <f>F119-D119</f>
        <v>73.333333333333343</v>
      </c>
      <c r="D119" s="14">
        <v>10</v>
      </c>
      <c r="E119" t="s">
        <v>4</v>
      </c>
      <c r="F119" s="1">
        <f t="shared" ref="F119" si="4">SUM(H119:P119)</f>
        <v>83.333333333333343</v>
      </c>
      <c r="H119">
        <v>0</v>
      </c>
      <c r="J119">
        <f>2*Times!D5</f>
        <v>166.66666666666669</v>
      </c>
      <c r="L119">
        <f>-1*Times!D5</f>
        <v>-83.333333333333343</v>
      </c>
    </row>
    <row r="120" spans="1:24" x14ac:dyDescent="0.25">
      <c r="D120" s="14"/>
    </row>
    <row r="121" spans="1:24" x14ac:dyDescent="0.25">
      <c r="B121" t="s">
        <v>68</v>
      </c>
      <c r="D121" s="14"/>
      <c r="H121" s="1" t="s">
        <v>81</v>
      </c>
    </row>
    <row r="122" spans="1:24" x14ac:dyDescent="0.25">
      <c r="D122" s="14" t="s">
        <v>30</v>
      </c>
      <c r="E122" t="s">
        <v>4</v>
      </c>
      <c r="H122" t="s">
        <v>45</v>
      </c>
      <c r="I122" t="str">
        <f>"+"</f>
        <v>+</v>
      </c>
      <c r="J122" t="s">
        <v>43</v>
      </c>
      <c r="K122" t="str">
        <f>"-"</f>
        <v>-</v>
      </c>
      <c r="L122" t="s">
        <v>43</v>
      </c>
    </row>
    <row r="123" spans="1:24" x14ac:dyDescent="0.25">
      <c r="A123" s="1"/>
      <c r="B123" s="1"/>
      <c r="C123" s="7">
        <f>F123-D123</f>
        <v>134.66666666666669</v>
      </c>
      <c r="D123" s="14">
        <v>15</v>
      </c>
      <c r="E123" t="s">
        <v>4</v>
      </c>
      <c r="F123" s="1">
        <f t="shared" ref="F123" si="5">SUM(H123:P123)</f>
        <v>149.66666666666669</v>
      </c>
      <c r="H123">
        <f>2*Times!D5</f>
        <v>166.66666666666669</v>
      </c>
      <c r="J123">
        <v>0</v>
      </c>
      <c r="L123">
        <v>-17</v>
      </c>
    </row>
    <row r="124" spans="1:24" x14ac:dyDescent="0.25">
      <c r="A124" s="2"/>
      <c r="B124" s="2"/>
      <c r="C124" s="4"/>
      <c r="D124" s="1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s="1" customFormat="1" x14ac:dyDescent="0.25">
      <c r="A125" s="1" t="s">
        <v>64</v>
      </c>
      <c r="B125" s="1" t="s">
        <v>9</v>
      </c>
      <c r="C125" s="7"/>
      <c r="D125" s="15"/>
      <c r="H125" s="1" t="s">
        <v>81</v>
      </c>
      <c r="N125" s="1" t="s">
        <v>81</v>
      </c>
    </row>
    <row r="126" spans="1:24" x14ac:dyDescent="0.25">
      <c r="D126" s="14" t="s">
        <v>3</v>
      </c>
      <c r="E126" t="s">
        <v>4</v>
      </c>
      <c r="H126" t="s">
        <v>8</v>
      </c>
      <c r="I126" t="s">
        <v>78</v>
      </c>
      <c r="J126" t="s">
        <v>21</v>
      </c>
      <c r="K126" t="s">
        <v>78</v>
      </c>
      <c r="L126" t="s">
        <v>43</v>
      </c>
      <c r="M126" t="s">
        <v>78</v>
      </c>
      <c r="N126" t="s">
        <v>45</v>
      </c>
    </row>
    <row r="127" spans="1:24" x14ac:dyDescent="0.25">
      <c r="C127" s="3">
        <f>F127-D127</f>
        <v>46.333333333333343</v>
      </c>
      <c r="D127" s="14">
        <f>Times!D3</f>
        <v>10</v>
      </c>
      <c r="E127" t="s">
        <v>4</v>
      </c>
      <c r="F127" s="1">
        <f>SUM(H127:R127)</f>
        <v>56.333333333333343</v>
      </c>
      <c r="H127">
        <f>3*Times!D5</f>
        <v>250.00000000000003</v>
      </c>
      <c r="J127">
        <v>-10</v>
      </c>
      <c r="L127">
        <v>-17</v>
      </c>
      <c r="N127">
        <f>-2*Times!D5</f>
        <v>-166.66666666666669</v>
      </c>
    </row>
    <row r="128" spans="1:24" x14ac:dyDescent="0.25">
      <c r="D128" s="14"/>
    </row>
    <row r="129" spans="1:24" x14ac:dyDescent="0.25">
      <c r="B129" t="s">
        <v>10</v>
      </c>
      <c r="D129" s="14"/>
      <c r="L129" s="1" t="s">
        <v>81</v>
      </c>
      <c r="N129" s="1" t="s">
        <v>81</v>
      </c>
    </row>
    <row r="130" spans="1:24" x14ac:dyDescent="0.25">
      <c r="D130" s="14" t="s">
        <v>11</v>
      </c>
      <c r="E130" t="s">
        <v>4</v>
      </c>
      <c r="H130" t="s">
        <v>15</v>
      </c>
      <c r="I130" t="s">
        <v>79</v>
      </c>
      <c r="J130" t="s">
        <v>43</v>
      </c>
      <c r="K130" t="s">
        <v>79</v>
      </c>
      <c r="L130" t="s">
        <v>31</v>
      </c>
      <c r="M130" t="s">
        <v>78</v>
      </c>
      <c r="N130" t="s">
        <v>8</v>
      </c>
    </row>
    <row r="131" spans="1:24" x14ac:dyDescent="0.25">
      <c r="A131" s="1"/>
      <c r="B131" s="1"/>
      <c r="C131" s="7">
        <f>F131-D131</f>
        <v>40.666666666666657</v>
      </c>
      <c r="D131" s="14">
        <f>Times!D4</f>
        <v>3</v>
      </c>
      <c r="E131" t="s">
        <v>4</v>
      </c>
      <c r="F131" s="1">
        <f>SUM(H131:R131)</f>
        <v>43.666666666666657</v>
      </c>
      <c r="H131">
        <v>2</v>
      </c>
      <c r="J131">
        <v>0</v>
      </c>
      <c r="L131">
        <f>3.5*Times!D5</f>
        <v>291.66666666666669</v>
      </c>
      <c r="N131">
        <f>-3*Times!D5</f>
        <v>-250.00000000000003</v>
      </c>
    </row>
    <row r="132" spans="1:24" x14ac:dyDescent="0.25">
      <c r="A132" s="2"/>
      <c r="B132" s="2"/>
      <c r="C132" s="4"/>
      <c r="D132" s="1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s="1" customFormat="1" x14ac:dyDescent="0.25">
      <c r="A133" s="1" t="s">
        <v>76</v>
      </c>
      <c r="B133" s="1" t="s">
        <v>9</v>
      </c>
      <c r="C133" s="7"/>
      <c r="D133" s="15"/>
      <c r="H133" s="1" t="s">
        <v>81</v>
      </c>
      <c r="P133" s="1" t="s">
        <v>81</v>
      </c>
    </row>
    <row r="134" spans="1:24" x14ac:dyDescent="0.25">
      <c r="D134" s="14" t="s">
        <v>77</v>
      </c>
      <c r="E134" t="s">
        <v>4</v>
      </c>
      <c r="H134" t="s">
        <v>45</v>
      </c>
      <c r="I134" t="str">
        <f>"+"</f>
        <v>+</v>
      </c>
      <c r="J134" t="s">
        <v>43</v>
      </c>
      <c r="K134" t="str">
        <f>"-"</f>
        <v>-</v>
      </c>
      <c r="L134" t="s">
        <v>21</v>
      </c>
      <c r="M134" t="str">
        <f>"-"</f>
        <v>-</v>
      </c>
      <c r="N134" t="s">
        <v>27</v>
      </c>
      <c r="O134" t="s">
        <v>78</v>
      </c>
      <c r="P134" t="s">
        <v>5</v>
      </c>
    </row>
    <row r="135" spans="1:24" x14ac:dyDescent="0.25">
      <c r="C135" s="3">
        <f>F135-D135</f>
        <v>73.333333333333343</v>
      </c>
      <c r="D135" s="14">
        <v>0</v>
      </c>
      <c r="E135" t="s">
        <v>4</v>
      </c>
      <c r="F135" s="1">
        <f>SUM(H135:R135)</f>
        <v>73.333333333333343</v>
      </c>
      <c r="H135">
        <f>2*Times!D5</f>
        <v>166.66666666666669</v>
      </c>
      <c r="J135">
        <v>0</v>
      </c>
      <c r="L135">
        <v>-10</v>
      </c>
      <c r="N135">
        <v>0</v>
      </c>
      <c r="P135">
        <f>-1*Times!D5</f>
        <v>-83.333333333333343</v>
      </c>
    </row>
    <row r="136" spans="1:24" x14ac:dyDescent="0.25">
      <c r="D136" s="14"/>
    </row>
    <row r="137" spans="1:24" x14ac:dyDescent="0.25">
      <c r="B137" t="s">
        <v>10</v>
      </c>
      <c r="D137" s="14"/>
      <c r="L137" s="1" t="s">
        <v>81</v>
      </c>
      <c r="N137" s="1" t="s">
        <v>81</v>
      </c>
    </row>
    <row r="138" spans="1:24" x14ac:dyDescent="0.25">
      <c r="D138" s="14" t="s">
        <v>26</v>
      </c>
      <c r="E138" t="s">
        <v>4</v>
      </c>
      <c r="H138" t="s">
        <v>21</v>
      </c>
      <c r="I138" t="str">
        <f>"+"</f>
        <v>+</v>
      </c>
      <c r="J138" t="s">
        <v>29</v>
      </c>
      <c r="K138" t="str">
        <f>"+"</f>
        <v>+</v>
      </c>
      <c r="L138" t="s">
        <v>28</v>
      </c>
      <c r="M138" t="s">
        <v>78</v>
      </c>
      <c r="N138" t="s">
        <v>45</v>
      </c>
      <c r="O138" t="str">
        <f>"-"</f>
        <v>-</v>
      </c>
      <c r="P138" t="s">
        <v>43</v>
      </c>
      <c r="Q138" t="s">
        <v>78</v>
      </c>
      <c r="R138" t="s">
        <v>21</v>
      </c>
    </row>
    <row r="139" spans="1:24" x14ac:dyDescent="0.25">
      <c r="C139" s="3">
        <f>F139-D139</f>
        <v>129.66666666666669</v>
      </c>
      <c r="D139" s="14">
        <v>15</v>
      </c>
      <c r="E139" t="s">
        <v>4</v>
      </c>
      <c r="F139" s="1">
        <f>SUM(H139:R139)</f>
        <v>144.66666666666669</v>
      </c>
      <c r="H139">
        <v>2</v>
      </c>
      <c r="J139">
        <v>3</v>
      </c>
      <c r="L139">
        <f>4*Times!D5</f>
        <v>333.33333333333337</v>
      </c>
      <c r="N139">
        <f>-2*Times!D5</f>
        <v>-166.66666666666669</v>
      </c>
      <c r="P139">
        <v>-17</v>
      </c>
      <c r="R139">
        <v>-10</v>
      </c>
    </row>
    <row r="140" spans="1:24" x14ac:dyDescent="0.25">
      <c r="A140" s="2"/>
      <c r="B140" s="2"/>
      <c r="C140" s="4"/>
      <c r="D140" s="1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</sheetData>
  <conditionalFormatting sqref="C2:C1048576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Menninger</cp:lastModifiedBy>
  <dcterms:created xsi:type="dcterms:W3CDTF">2016-02-09T22:06:15Z</dcterms:created>
  <dcterms:modified xsi:type="dcterms:W3CDTF">2016-10-14T03:11:13Z</dcterms:modified>
</cp:coreProperties>
</file>