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Tim\Desktop\Classes\eecs52\Timing Diagrams\"/>
    </mc:Choice>
  </mc:AlternateContent>
  <bookViews>
    <workbookView xWindow="75" yWindow="465" windowWidth="25515" windowHeight="1554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8" i="1" l="1"/>
  <c r="G88" i="1"/>
  <c r="P87" i="1"/>
  <c r="N87" i="1"/>
  <c r="L87" i="1"/>
  <c r="J87" i="1"/>
  <c r="H87" i="1"/>
  <c r="E91" i="1"/>
  <c r="O91" i="1"/>
  <c r="G91" i="1"/>
  <c r="N81" i="1"/>
  <c r="N90" i="1"/>
  <c r="L90" i="1"/>
  <c r="J90" i="1"/>
  <c r="H90" i="1"/>
  <c r="G82" i="1"/>
  <c r="E82" i="1"/>
  <c r="R81" i="1"/>
  <c r="P81" i="1"/>
  <c r="L81" i="1"/>
  <c r="J81" i="1"/>
  <c r="H81" i="1"/>
  <c r="G85" i="1"/>
  <c r="O85" i="1"/>
  <c r="E85" i="1"/>
  <c r="N84" i="1"/>
  <c r="L84" i="1"/>
  <c r="J84" i="1"/>
  <c r="H84" i="1"/>
  <c r="G79" i="1"/>
  <c r="M79" i="1"/>
  <c r="E79" i="1"/>
  <c r="L78" i="1"/>
  <c r="J78" i="1"/>
  <c r="H78" i="1"/>
  <c r="G76" i="1"/>
  <c r="O76" i="1"/>
  <c r="E76" i="1"/>
  <c r="N75" i="1"/>
  <c r="L75" i="1"/>
  <c r="J75" i="1"/>
  <c r="H75" i="1"/>
  <c r="G73" i="1"/>
  <c r="E73" i="1"/>
  <c r="N72" i="1"/>
  <c r="L72" i="1"/>
  <c r="J72" i="1"/>
  <c r="H72" i="1"/>
  <c r="G70" i="1"/>
  <c r="E70" i="1"/>
  <c r="G67" i="1"/>
  <c r="E67" i="1"/>
  <c r="C70" i="1"/>
  <c r="C67" i="1"/>
  <c r="G64" i="1"/>
  <c r="I64" i="1"/>
  <c r="M64" i="1"/>
  <c r="O64" i="1"/>
  <c r="E64" i="1"/>
  <c r="N63" i="1"/>
  <c r="L63" i="1"/>
  <c r="J63" i="1"/>
  <c r="H63" i="1"/>
  <c r="C64" i="1"/>
  <c r="G61" i="1"/>
  <c r="E61" i="1"/>
  <c r="N60" i="1"/>
  <c r="L60" i="1"/>
  <c r="J60" i="1"/>
  <c r="H60" i="1"/>
  <c r="G46" i="1"/>
  <c r="E46" i="1"/>
  <c r="H45" i="1"/>
  <c r="G55" i="1"/>
  <c r="I55" i="1"/>
  <c r="E55" i="1"/>
  <c r="N54" i="1"/>
  <c r="L54" i="1"/>
  <c r="J54" i="1"/>
  <c r="H54" i="1"/>
  <c r="O22" i="1"/>
  <c r="M22" i="1"/>
  <c r="K22" i="1"/>
  <c r="I22" i="1"/>
  <c r="G22" i="1"/>
  <c r="E22" i="1"/>
  <c r="N21" i="1"/>
  <c r="L21" i="1"/>
  <c r="J21" i="1"/>
  <c r="H21" i="1"/>
  <c r="G10" i="1"/>
  <c r="I10" i="1"/>
  <c r="K10" i="1"/>
  <c r="M10" i="1"/>
  <c r="O10" i="1"/>
  <c r="E10" i="1"/>
  <c r="N9" i="1"/>
  <c r="L9" i="1"/>
  <c r="J9" i="1"/>
  <c r="H9" i="1"/>
  <c r="G37" i="1"/>
  <c r="Q37" i="1"/>
  <c r="E37" i="1"/>
  <c r="P36" i="1"/>
  <c r="N36" i="1"/>
  <c r="L36" i="1"/>
  <c r="J36" i="1"/>
  <c r="H36" i="1"/>
  <c r="Q43" i="1"/>
  <c r="K43" i="1"/>
  <c r="E43" i="1"/>
  <c r="P42" i="1"/>
  <c r="N42" i="1"/>
  <c r="L42" i="1"/>
  <c r="J42" i="1"/>
  <c r="H42" i="1"/>
  <c r="K40" i="1"/>
  <c r="E40" i="1"/>
  <c r="N39" i="1"/>
  <c r="L39" i="1"/>
  <c r="J39" i="1"/>
  <c r="H39" i="1"/>
  <c r="M34" i="1"/>
  <c r="I34" i="1"/>
  <c r="E34" i="1"/>
  <c r="P33" i="1"/>
  <c r="N33" i="1"/>
  <c r="L33" i="1"/>
  <c r="J33" i="1"/>
  <c r="H33" i="1"/>
  <c r="M31" i="1"/>
  <c r="G31" i="1"/>
  <c r="E31" i="1"/>
  <c r="L30" i="1"/>
  <c r="J30" i="1"/>
  <c r="H30" i="1"/>
  <c r="G28" i="1"/>
  <c r="E28" i="1"/>
  <c r="L27" i="1"/>
  <c r="J27" i="1"/>
  <c r="H27" i="1"/>
  <c r="M13" i="1"/>
  <c r="I13" i="1"/>
  <c r="G13" i="1"/>
  <c r="E13" i="1"/>
  <c r="P12" i="1"/>
  <c r="N12" i="1"/>
  <c r="L12" i="1"/>
  <c r="J12" i="1"/>
  <c r="H12" i="1"/>
  <c r="G25" i="1"/>
  <c r="I25" i="1"/>
  <c r="M25" i="1"/>
  <c r="E25" i="1"/>
  <c r="P24" i="1"/>
  <c r="N24" i="1"/>
  <c r="L24" i="1"/>
  <c r="J24" i="1"/>
  <c r="H24" i="1"/>
  <c r="E19" i="1"/>
  <c r="H18" i="1"/>
  <c r="E7" i="1"/>
  <c r="G16" i="1"/>
  <c r="I16" i="1"/>
  <c r="E16" i="1"/>
  <c r="P15" i="1"/>
  <c r="N15" i="1"/>
  <c r="L15" i="1"/>
  <c r="J15" i="1"/>
  <c r="H15" i="1"/>
  <c r="P3" i="1"/>
  <c r="N3" i="1"/>
  <c r="I4" i="1"/>
  <c r="G4" i="1"/>
  <c r="E4" i="1"/>
  <c r="H6" i="1"/>
  <c r="F4" i="1"/>
  <c r="C4" i="1"/>
  <c r="L3" i="1"/>
  <c r="J3" i="1"/>
  <c r="H3" i="1"/>
</calcChain>
</file>

<file path=xl/sharedStrings.xml><?xml version="1.0" encoding="utf-8"?>
<sst xmlns="http://schemas.openxmlformats.org/spreadsheetml/2006/main" count="257" uniqueCount="82">
  <si>
    <t>Function</t>
  </si>
  <si>
    <t>Requirement</t>
  </si>
  <si>
    <t>ROM Read</t>
  </si>
  <si>
    <t>T_DVCL</t>
  </si>
  <si>
    <t>&lt;=</t>
  </si>
  <si>
    <t>T_CLK</t>
  </si>
  <si>
    <t>T_CVCTV</t>
  </si>
  <si>
    <t>t_PZL</t>
  </si>
  <si>
    <t>3 * T_CLK</t>
  </si>
  <si>
    <t>Setup</t>
  </si>
  <si>
    <t>Hold</t>
  </si>
  <si>
    <t>T_CLDX</t>
  </si>
  <si>
    <t>T_CVDEX</t>
  </si>
  <si>
    <t>t_PHZ</t>
  </si>
  <si>
    <t>t_OE</t>
  </si>
  <si>
    <t>t_PHL</t>
  </si>
  <si>
    <t>T_CLRL</t>
  </si>
  <si>
    <t>T_CHLL</t>
  </si>
  <si>
    <t>SRAM Read</t>
  </si>
  <si>
    <t>Read Cycle</t>
  </si>
  <si>
    <t>T_RC</t>
  </si>
  <si>
    <t>t_PLH</t>
  </si>
  <si>
    <t>T_RHLH</t>
  </si>
  <si>
    <t>T_CLRH</t>
  </si>
  <si>
    <t>2.5 * T_CLK</t>
  </si>
  <si>
    <t>SRAM Write</t>
  </si>
  <si>
    <t>t_DW</t>
  </si>
  <si>
    <t>t_DH</t>
  </si>
  <si>
    <t>Write Cycle</t>
  </si>
  <si>
    <t>T_CLAX</t>
  </si>
  <si>
    <t>4 * T_CLK</t>
  </si>
  <si>
    <t>T_CLDOX</t>
  </si>
  <si>
    <t>t_WC</t>
  </si>
  <si>
    <t>Write Enable</t>
  </si>
  <si>
    <t>t_WP</t>
  </si>
  <si>
    <t>Chip Select</t>
  </si>
  <si>
    <t>t_CW</t>
  </si>
  <si>
    <t>T_CHCSX</t>
  </si>
  <si>
    <t>3.5 * T_CLK</t>
  </si>
  <si>
    <t>T_CLCSV</t>
  </si>
  <si>
    <t>T_CVCTX</t>
  </si>
  <si>
    <t>Write Recovery</t>
  </si>
  <si>
    <t>t_WR</t>
  </si>
  <si>
    <t>T_CHDX</t>
  </si>
  <si>
    <t>Output Hold</t>
  </si>
  <si>
    <t>T_OH</t>
  </si>
  <si>
    <t>Ouput Hold</t>
  </si>
  <si>
    <t>Display Write</t>
  </si>
  <si>
    <t>Address Setup</t>
  </si>
  <si>
    <t>T_AH</t>
  </si>
  <si>
    <t>T_AS</t>
  </si>
  <si>
    <t>Address Hold</t>
  </si>
  <si>
    <t>Data Setup</t>
  </si>
  <si>
    <t>T_DSW</t>
  </si>
  <si>
    <t>Enable Width</t>
  </si>
  <si>
    <t>T_PW</t>
  </si>
  <si>
    <t>6 * T_CLK</t>
  </si>
  <si>
    <t>1.5 * T_CLK</t>
  </si>
  <si>
    <t>Data Hold</t>
  </si>
  <si>
    <t>T_H</t>
  </si>
  <si>
    <t>tSU</t>
  </si>
  <si>
    <t>t_pd2</t>
  </si>
  <si>
    <t>tH</t>
  </si>
  <si>
    <t>2 * T_CLK</t>
  </si>
  <si>
    <t>4.5 * T_CLK</t>
  </si>
  <si>
    <t>Width Low</t>
  </si>
  <si>
    <t>tWL</t>
  </si>
  <si>
    <t>tWH</t>
  </si>
  <si>
    <t>Width High</t>
  </si>
  <si>
    <t>CS Wait</t>
  </si>
  <si>
    <t>tXCSS</t>
  </si>
  <si>
    <t>IDE Read High</t>
  </si>
  <si>
    <t>MP3 Write</t>
  </si>
  <si>
    <t>IDE Write</t>
  </si>
  <si>
    <t>tG</t>
  </si>
  <si>
    <t>IDE Read Low</t>
  </si>
  <si>
    <t>tF</t>
  </si>
  <si>
    <t>2 * t_PLH</t>
  </si>
  <si>
    <t>t_CLDOX</t>
  </si>
  <si>
    <t>tE</t>
  </si>
  <si>
    <t>2 * t_PHL</t>
  </si>
  <si>
    <t>t_PZH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</si>
</sst>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abSelected="1" showRuler="0" topLeftCell="A58" workbookViewId="0">
      <selection activeCell="I64" sqref="I64"/>
    </sheetView>
  </sheetViews>
  <sheetFormatPr defaultColWidth="11" defaultRowHeight="15.75" x14ac:dyDescent="0.25"/>
  <cols>
    <col min="1" max="1" width="12.5" bestFit="1" customWidth="1"/>
    <col min="2" max="2" width="13.625" bestFit="1" customWidth="1"/>
    <col min="3" max="3" width="11.625" bestFit="1" customWidth="1"/>
    <col min="4" max="4" width="3" bestFit="1" customWidth="1"/>
    <col min="6" max="6" width="2" bestFit="1" customWidth="1"/>
    <col min="8" max="8" width="1.625" bestFit="1" customWidth="1"/>
    <col min="10" max="10" width="2" bestFit="1" customWidth="1"/>
    <col min="12" max="12" width="2" bestFit="1" customWidth="1"/>
    <col min="14" max="14" width="1.625" bestFit="1" customWidth="1"/>
    <col min="16" max="16" width="1.625" bestFit="1" customWidth="1"/>
    <col min="18" max="18" width="1.625" bestFit="1" customWidth="1"/>
  </cols>
  <sheetData>
    <row r="1" spans="1:23" x14ac:dyDescent="0.25">
      <c r="A1" s="8" t="s">
        <v>0</v>
      </c>
      <c r="B1" s="9"/>
      <c r="C1" s="10" t="s">
        <v>1</v>
      </c>
    </row>
    <row r="2" spans="1:23" x14ac:dyDescent="0.25">
      <c r="A2" s="5"/>
      <c r="B2" s="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4" t="s">
        <v>2</v>
      </c>
      <c r="B3" s="6" t="s">
        <v>9</v>
      </c>
      <c r="C3" t="s">
        <v>3</v>
      </c>
      <c r="D3" t="s">
        <v>4</v>
      </c>
      <c r="G3" t="s">
        <v>8</v>
      </c>
      <c r="H3" t="str">
        <f>"-"</f>
        <v>-</v>
      </c>
      <c r="I3" t="s">
        <v>7</v>
      </c>
      <c r="J3" t="str">
        <f>"-"</f>
        <v>-</v>
      </c>
      <c r="K3" t="s">
        <v>14</v>
      </c>
      <c r="L3" t="str">
        <f>"-"</f>
        <v>-</v>
      </c>
      <c r="M3" t="s">
        <v>15</v>
      </c>
      <c r="N3" t="str">
        <f>"-"</f>
        <v>-</v>
      </c>
      <c r="O3" t="s">
        <v>16</v>
      </c>
      <c r="P3" t="str">
        <f>"-"</f>
        <v>-</v>
      </c>
      <c r="Q3" t="s">
        <v>5</v>
      </c>
    </row>
    <row r="4" spans="1:23" x14ac:dyDescent="0.25">
      <c r="A4" s="4"/>
      <c r="B4" s="6"/>
      <c r="C4">
        <f>15</f>
        <v>15</v>
      </c>
      <c r="D4" t="s">
        <v>4</v>
      </c>
      <c r="E4" s="1">
        <f>SUM(G4:AA4)</f>
        <v>44.665999999999997</v>
      </c>
      <c r="F4" t="str">
        <f>"="</f>
        <v>=</v>
      </c>
      <c r="G4">
        <f>3*83.333</f>
        <v>249.999</v>
      </c>
      <c r="I4">
        <f>-20</f>
        <v>-20</v>
      </c>
      <c r="K4">
        <v>-55</v>
      </c>
      <c r="M4">
        <v>-10</v>
      </c>
      <c r="O4">
        <v>-37</v>
      </c>
      <c r="Q4">
        <v>-83.332999999999998</v>
      </c>
    </row>
    <row r="5" spans="1:23" x14ac:dyDescent="0.25">
      <c r="A5" s="4"/>
      <c r="B5" s="6"/>
    </row>
    <row r="6" spans="1:23" x14ac:dyDescent="0.25">
      <c r="A6" s="4"/>
      <c r="B6" s="6" t="s">
        <v>10</v>
      </c>
      <c r="C6" t="s">
        <v>11</v>
      </c>
      <c r="D6" t="s">
        <v>4</v>
      </c>
      <c r="G6" t="s">
        <v>12</v>
      </c>
      <c r="H6" t="str">
        <f>"+"</f>
        <v>+</v>
      </c>
      <c r="I6" t="s">
        <v>13</v>
      </c>
    </row>
    <row r="7" spans="1:23" x14ac:dyDescent="0.25">
      <c r="A7" s="4"/>
      <c r="B7" s="6"/>
      <c r="C7">
        <v>3</v>
      </c>
      <c r="D7" t="s">
        <v>4</v>
      </c>
      <c r="E7" s="1">
        <f>SUM(G7:AA7)</f>
        <v>5</v>
      </c>
      <c r="G7">
        <v>3</v>
      </c>
      <c r="I7">
        <v>2</v>
      </c>
    </row>
    <row r="8" spans="1:23" x14ac:dyDescent="0.25">
      <c r="A8" s="4"/>
      <c r="B8" s="6"/>
      <c r="E8" s="2"/>
    </row>
    <row r="9" spans="1:23" x14ac:dyDescent="0.25">
      <c r="A9" s="4"/>
      <c r="B9" s="6" t="s">
        <v>44</v>
      </c>
      <c r="C9" t="s">
        <v>45</v>
      </c>
      <c r="D9" t="s">
        <v>4</v>
      </c>
      <c r="E9" s="2"/>
      <c r="G9" t="s">
        <v>8</v>
      </c>
      <c r="H9" t="str">
        <f>"+"</f>
        <v>+</v>
      </c>
      <c r="I9" t="s">
        <v>22</v>
      </c>
      <c r="J9" t="str">
        <f>"+"</f>
        <v>+</v>
      </c>
      <c r="K9" t="s">
        <v>21</v>
      </c>
      <c r="L9" t="str">
        <f>"-"</f>
        <v>-</v>
      </c>
      <c r="M9" t="s">
        <v>21</v>
      </c>
      <c r="N9" t="str">
        <f>"-"</f>
        <v>-</v>
      </c>
      <c r="O9" t="s">
        <v>8</v>
      </c>
    </row>
    <row r="10" spans="1:23" x14ac:dyDescent="0.25">
      <c r="A10" s="4"/>
      <c r="B10" s="6"/>
      <c r="C10">
        <v>0</v>
      </c>
      <c r="D10" t="s">
        <v>4</v>
      </c>
      <c r="E10" s="1">
        <f>SUM(G10:AA10)</f>
        <v>20.666500000000013</v>
      </c>
      <c r="G10">
        <f>3*83.333</f>
        <v>249.999</v>
      </c>
      <c r="I10">
        <f>0.5*83.333-14</f>
        <v>27.666499999999999</v>
      </c>
      <c r="K10">
        <f>3</f>
        <v>3</v>
      </c>
      <c r="M10">
        <f>-10</f>
        <v>-10</v>
      </c>
      <c r="O10">
        <f>-3*83.333</f>
        <v>-249.999</v>
      </c>
    </row>
    <row r="11" spans="1:23" x14ac:dyDescent="0.25">
      <c r="A11" s="4"/>
      <c r="B11" s="6"/>
      <c r="E11" s="2"/>
    </row>
    <row r="12" spans="1:23" x14ac:dyDescent="0.25">
      <c r="A12" s="4"/>
      <c r="B12" s="6" t="s">
        <v>19</v>
      </c>
      <c r="C12" t="s">
        <v>20</v>
      </c>
      <c r="D12" t="s">
        <v>4</v>
      </c>
      <c r="E12" s="2"/>
      <c r="G12" t="s">
        <v>21</v>
      </c>
      <c r="H12" t="str">
        <f>"+"</f>
        <v>+</v>
      </c>
      <c r="I12" t="s">
        <v>22</v>
      </c>
      <c r="J12" t="str">
        <f>"+"</f>
        <v>+</v>
      </c>
      <c r="K12" t="s">
        <v>23</v>
      </c>
      <c r="L12" t="str">
        <f>"+"</f>
        <v>+</v>
      </c>
      <c r="M12" t="s">
        <v>24</v>
      </c>
      <c r="N12" t="str">
        <f>"-"</f>
        <v>-</v>
      </c>
      <c r="O12" t="s">
        <v>17</v>
      </c>
      <c r="P12" t="str">
        <f>"-"</f>
        <v>-</v>
      </c>
      <c r="Q12" t="s">
        <v>15</v>
      </c>
    </row>
    <row r="13" spans="1:23" x14ac:dyDescent="0.25">
      <c r="A13" s="4"/>
      <c r="B13" s="6"/>
      <c r="C13">
        <v>200</v>
      </c>
      <c r="D13" t="s">
        <v>4</v>
      </c>
      <c r="E13" s="1">
        <f>SUM(G13:AA13)</f>
        <v>213.99899999999997</v>
      </c>
      <c r="G13">
        <f>10</f>
        <v>10</v>
      </c>
      <c r="I13">
        <f>0.5*83.333-14</f>
        <v>27.666499999999999</v>
      </c>
      <c r="K13">
        <v>3</v>
      </c>
      <c r="M13">
        <f>2.5*83.333</f>
        <v>208.33249999999998</v>
      </c>
      <c r="O13">
        <v>-25</v>
      </c>
      <c r="Q13">
        <v>-10</v>
      </c>
    </row>
    <row r="14" spans="1:23" x14ac:dyDescent="0.25">
      <c r="A14" s="5"/>
      <c r="B14" s="7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4" t="s">
        <v>18</v>
      </c>
      <c r="B15" s="6" t="s">
        <v>9</v>
      </c>
      <c r="C15" t="s">
        <v>3</v>
      </c>
      <c r="D15" t="s">
        <v>4</v>
      </c>
      <c r="G15" t="s">
        <v>8</v>
      </c>
      <c r="H15" t="str">
        <f>"-"</f>
        <v>-</v>
      </c>
      <c r="I15" t="s">
        <v>7</v>
      </c>
      <c r="J15" t="str">
        <f>"-"</f>
        <v>-</v>
      </c>
      <c r="K15" t="s">
        <v>14</v>
      </c>
      <c r="L15" t="str">
        <f>"-"</f>
        <v>-</v>
      </c>
      <c r="M15" t="s">
        <v>15</v>
      </c>
      <c r="N15" t="str">
        <f>"-"</f>
        <v>-</v>
      </c>
      <c r="O15" t="s">
        <v>16</v>
      </c>
      <c r="P15" t="str">
        <f>"-"</f>
        <v>-</v>
      </c>
      <c r="Q15" t="s">
        <v>5</v>
      </c>
    </row>
    <row r="16" spans="1:23" x14ac:dyDescent="0.25">
      <c r="A16" s="4"/>
      <c r="B16" s="6"/>
      <c r="C16">
        <v>15</v>
      </c>
      <c r="D16" t="s">
        <v>4</v>
      </c>
      <c r="E16" s="1">
        <f>SUM(G16:AA16)</f>
        <v>54.665999999999997</v>
      </c>
      <c r="G16">
        <f>3*83.333</f>
        <v>249.999</v>
      </c>
      <c r="I16">
        <f>-20</f>
        <v>-20</v>
      </c>
      <c r="K16">
        <v>-45</v>
      </c>
      <c r="M16">
        <v>-10</v>
      </c>
      <c r="O16">
        <v>-37</v>
      </c>
      <c r="Q16">
        <v>-83.332999999999998</v>
      </c>
    </row>
    <row r="17" spans="1:23" x14ac:dyDescent="0.25">
      <c r="A17" s="4"/>
      <c r="B17" s="6"/>
    </row>
    <row r="18" spans="1:23" x14ac:dyDescent="0.25">
      <c r="A18" s="4"/>
      <c r="B18" s="6" t="s">
        <v>10</v>
      </c>
      <c r="C18" t="s">
        <v>11</v>
      </c>
      <c r="D18" t="s">
        <v>4</v>
      </c>
      <c r="G18" t="s">
        <v>12</v>
      </c>
      <c r="H18" t="str">
        <f>"+"</f>
        <v>+</v>
      </c>
      <c r="I18" t="s">
        <v>13</v>
      </c>
    </row>
    <row r="19" spans="1:23" x14ac:dyDescent="0.25">
      <c r="A19" s="4"/>
      <c r="B19" s="6"/>
      <c r="C19">
        <v>3</v>
      </c>
      <c r="D19" t="s">
        <v>4</v>
      </c>
      <c r="E19" s="1">
        <f>SUM(G19:AA19)</f>
        <v>5</v>
      </c>
      <c r="G19">
        <v>3</v>
      </c>
      <c r="I19">
        <v>2</v>
      </c>
    </row>
    <row r="20" spans="1:23" x14ac:dyDescent="0.25">
      <c r="A20" s="4"/>
      <c r="B20" s="6"/>
      <c r="E20" s="2"/>
    </row>
    <row r="21" spans="1:23" x14ac:dyDescent="0.25">
      <c r="A21" s="4"/>
      <c r="B21" s="6" t="s">
        <v>46</v>
      </c>
      <c r="C21" t="s">
        <v>45</v>
      </c>
      <c r="D21" t="s">
        <v>4</v>
      </c>
      <c r="E21" s="2"/>
      <c r="G21" t="s">
        <v>8</v>
      </c>
      <c r="H21" t="str">
        <f>"+"</f>
        <v>+</v>
      </c>
      <c r="I21" t="s">
        <v>22</v>
      </c>
      <c r="J21" t="str">
        <f>"+"</f>
        <v>+</v>
      </c>
      <c r="K21" t="s">
        <v>21</v>
      </c>
      <c r="L21" t="str">
        <f>"-"</f>
        <v>-</v>
      </c>
      <c r="M21" t="s">
        <v>21</v>
      </c>
      <c r="N21" t="str">
        <f>"-"</f>
        <v>-</v>
      </c>
      <c r="O21" t="s">
        <v>8</v>
      </c>
    </row>
    <row r="22" spans="1:23" x14ac:dyDescent="0.25">
      <c r="A22" s="4"/>
      <c r="B22" s="6"/>
      <c r="C22">
        <v>10</v>
      </c>
      <c r="D22" t="s">
        <v>4</v>
      </c>
      <c r="E22" s="1">
        <f>SUM(G22:AA22)</f>
        <v>20.666500000000013</v>
      </c>
      <c r="G22">
        <f>3*83.333</f>
        <v>249.999</v>
      </c>
      <c r="I22">
        <f>0.5*83.333-14</f>
        <v>27.666499999999999</v>
      </c>
      <c r="K22">
        <f>3</f>
        <v>3</v>
      </c>
      <c r="M22">
        <f>-10</f>
        <v>-10</v>
      </c>
      <c r="O22">
        <f>-3*83.333</f>
        <v>-249.999</v>
      </c>
    </row>
    <row r="23" spans="1:23" x14ac:dyDescent="0.25">
      <c r="A23" s="4"/>
      <c r="B23" s="6"/>
    </row>
    <row r="24" spans="1:23" x14ac:dyDescent="0.25">
      <c r="A24" s="4"/>
      <c r="B24" s="6" t="s">
        <v>19</v>
      </c>
      <c r="C24" t="s">
        <v>20</v>
      </c>
      <c r="D24" t="s">
        <v>4</v>
      </c>
      <c r="G24" t="s">
        <v>21</v>
      </c>
      <c r="H24" t="str">
        <f>"+"</f>
        <v>+</v>
      </c>
      <c r="I24" t="s">
        <v>22</v>
      </c>
      <c r="J24" t="str">
        <f>"+"</f>
        <v>+</v>
      </c>
      <c r="K24" t="s">
        <v>23</v>
      </c>
      <c r="L24" t="str">
        <f>"+"</f>
        <v>+</v>
      </c>
      <c r="M24" t="s">
        <v>24</v>
      </c>
      <c r="N24" t="str">
        <f>"-"</f>
        <v>-</v>
      </c>
      <c r="O24" t="s">
        <v>17</v>
      </c>
      <c r="P24" t="str">
        <f>"-"</f>
        <v>-</v>
      </c>
      <c r="Q24" t="s">
        <v>15</v>
      </c>
    </row>
    <row r="25" spans="1:23" x14ac:dyDescent="0.25">
      <c r="A25" s="4"/>
      <c r="B25" s="6"/>
      <c r="C25">
        <v>85</v>
      </c>
      <c r="D25" t="s">
        <v>4</v>
      </c>
      <c r="E25" s="1">
        <f>SUM(G25:AA25)</f>
        <v>213.99899999999997</v>
      </c>
      <c r="G25">
        <f>10</f>
        <v>10</v>
      </c>
      <c r="I25">
        <f>0.5*83.333-14</f>
        <v>27.666499999999999</v>
      </c>
      <c r="K25">
        <v>3</v>
      </c>
      <c r="M25">
        <f>2.5*83.333</f>
        <v>208.33249999999998</v>
      </c>
      <c r="O25">
        <v>-25</v>
      </c>
      <c r="Q25">
        <v>-10</v>
      </c>
    </row>
    <row r="26" spans="1:23" x14ac:dyDescent="0.25">
      <c r="A26" s="5"/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4" t="s">
        <v>25</v>
      </c>
      <c r="B27" s="6" t="s">
        <v>9</v>
      </c>
      <c r="C27" t="s">
        <v>26</v>
      </c>
      <c r="D27" t="s">
        <v>4</v>
      </c>
      <c r="G27" t="s">
        <v>8</v>
      </c>
      <c r="H27" t="str">
        <f>"-"</f>
        <v>-</v>
      </c>
      <c r="I27" t="s">
        <v>5</v>
      </c>
      <c r="J27" t="str">
        <f>"-"</f>
        <v>-</v>
      </c>
      <c r="K27" t="s">
        <v>29</v>
      </c>
      <c r="L27" t="str">
        <f>"-"</f>
        <v>-</v>
      </c>
      <c r="M27" t="s">
        <v>21</v>
      </c>
    </row>
    <row r="28" spans="1:23" x14ac:dyDescent="0.25">
      <c r="A28" s="4"/>
      <c r="B28" s="6"/>
      <c r="C28">
        <v>35</v>
      </c>
      <c r="D28" t="s">
        <v>4</v>
      </c>
      <c r="E28" s="1">
        <f>SUM(G28:AA28)</f>
        <v>156.666</v>
      </c>
      <c r="G28">
        <f>3*83.333</f>
        <v>249.999</v>
      </c>
      <c r="I28">
        <v>-83.332999999999998</v>
      </c>
      <c r="K28">
        <v>0</v>
      </c>
      <c r="M28">
        <v>-10</v>
      </c>
    </row>
    <row r="29" spans="1:23" x14ac:dyDescent="0.25">
      <c r="A29" s="4"/>
      <c r="B29" s="6"/>
    </row>
    <row r="30" spans="1:23" x14ac:dyDescent="0.25">
      <c r="A30" s="4"/>
      <c r="B30" s="6" t="s">
        <v>10</v>
      </c>
      <c r="C30" t="s">
        <v>27</v>
      </c>
      <c r="D30" t="s">
        <v>4</v>
      </c>
      <c r="G30" t="s">
        <v>30</v>
      </c>
      <c r="H30" t="str">
        <f>"+"</f>
        <v>+</v>
      </c>
      <c r="I30" t="s">
        <v>31</v>
      </c>
      <c r="J30" t="str">
        <f>"+"</f>
        <v>+</v>
      </c>
      <c r="K30" t="s">
        <v>15</v>
      </c>
      <c r="L30" t="str">
        <f>"-"</f>
        <v>-</v>
      </c>
      <c r="M30" t="s">
        <v>8</v>
      </c>
    </row>
    <row r="31" spans="1:23" x14ac:dyDescent="0.25">
      <c r="A31" s="4"/>
      <c r="B31" s="6"/>
      <c r="C31">
        <v>0</v>
      </c>
      <c r="D31" t="s">
        <v>4</v>
      </c>
      <c r="E31" s="1">
        <f>SUM(G31:AA31)</f>
        <v>96.332999999999998</v>
      </c>
      <c r="G31">
        <f>4*83.333</f>
        <v>333.33199999999999</v>
      </c>
      <c r="I31">
        <v>3</v>
      </c>
      <c r="K31">
        <v>10</v>
      </c>
      <c r="M31">
        <f>-3*83.333</f>
        <v>-249.999</v>
      </c>
    </row>
    <row r="32" spans="1:23" x14ac:dyDescent="0.25">
      <c r="A32" s="4"/>
      <c r="B32" s="6"/>
    </row>
    <row r="33" spans="1:23" x14ac:dyDescent="0.25">
      <c r="A33" s="4"/>
      <c r="B33" s="6" t="s">
        <v>28</v>
      </c>
      <c r="C33" t="s">
        <v>32</v>
      </c>
      <c r="D33" t="s">
        <v>4</v>
      </c>
      <c r="G33" t="s">
        <v>21</v>
      </c>
      <c r="H33" t="str">
        <f>"+"</f>
        <v>+</v>
      </c>
      <c r="I33" t="s">
        <v>22</v>
      </c>
      <c r="J33" t="str">
        <f>"+"</f>
        <v>+</v>
      </c>
      <c r="K33" t="s">
        <v>23</v>
      </c>
      <c r="L33" t="str">
        <f>"+"</f>
        <v>+</v>
      </c>
      <c r="M33" t="s">
        <v>24</v>
      </c>
      <c r="N33" t="str">
        <f>"-"</f>
        <v>-</v>
      </c>
      <c r="O33" t="s">
        <v>17</v>
      </c>
      <c r="P33" t="str">
        <f>"-"</f>
        <v>-</v>
      </c>
      <c r="Q33" t="s">
        <v>15</v>
      </c>
    </row>
    <row r="34" spans="1:23" x14ac:dyDescent="0.25">
      <c r="A34" s="4"/>
      <c r="B34" s="6"/>
      <c r="C34">
        <v>85</v>
      </c>
      <c r="D34" t="s">
        <v>4</v>
      </c>
      <c r="E34" s="1">
        <f>SUM(G34:AA34)</f>
        <v>206.99899999999997</v>
      </c>
      <c r="G34">
        <v>3</v>
      </c>
      <c r="I34">
        <f>0.5*83.333-14</f>
        <v>27.666499999999999</v>
      </c>
      <c r="K34">
        <v>3</v>
      </c>
      <c r="M34">
        <f>2.5*83.333</f>
        <v>208.33249999999998</v>
      </c>
      <c r="O34">
        <v>-25</v>
      </c>
      <c r="Q34">
        <v>-10</v>
      </c>
    </row>
    <row r="35" spans="1:23" x14ac:dyDescent="0.25">
      <c r="A35" s="4"/>
      <c r="B35" s="6"/>
      <c r="E35" s="2"/>
    </row>
    <row r="36" spans="1:23" x14ac:dyDescent="0.25">
      <c r="A36" s="4"/>
      <c r="B36" s="6" t="s">
        <v>41</v>
      </c>
      <c r="C36" t="s">
        <v>42</v>
      </c>
      <c r="D36" t="s">
        <v>4</v>
      </c>
      <c r="E36" s="2"/>
      <c r="G36" t="s">
        <v>38</v>
      </c>
      <c r="H36" t="str">
        <f>"+"</f>
        <v>+</v>
      </c>
      <c r="I36" t="s">
        <v>43</v>
      </c>
      <c r="J36" t="str">
        <f>"+"</f>
        <v>+</v>
      </c>
      <c r="K36" t="s">
        <v>21</v>
      </c>
      <c r="L36" t="str">
        <f>"-"</f>
        <v>-</v>
      </c>
      <c r="M36" t="s">
        <v>21</v>
      </c>
      <c r="N36" t="str">
        <f>"-"</f>
        <v>-</v>
      </c>
      <c r="O36" t="s">
        <v>40</v>
      </c>
      <c r="P36" t="str">
        <f>"-"</f>
        <v>-</v>
      </c>
      <c r="Q36" t="s">
        <v>8</v>
      </c>
    </row>
    <row r="37" spans="1:23" x14ac:dyDescent="0.25">
      <c r="A37" s="4"/>
      <c r="B37" s="6"/>
      <c r="C37">
        <v>0</v>
      </c>
      <c r="D37" t="s">
        <v>4</v>
      </c>
      <c r="E37" s="1">
        <f>SUM(G37:AA37)</f>
        <v>21.666500000000013</v>
      </c>
      <c r="G37">
        <f>3.5*83.333</f>
        <v>291.66550000000001</v>
      </c>
      <c r="I37">
        <v>10</v>
      </c>
      <c r="K37">
        <v>10</v>
      </c>
      <c r="M37">
        <v>-3</v>
      </c>
      <c r="O37">
        <v>-37</v>
      </c>
      <c r="Q37">
        <f>-3*83.333</f>
        <v>-249.999</v>
      </c>
    </row>
    <row r="38" spans="1:23" x14ac:dyDescent="0.25">
      <c r="A38" s="4"/>
      <c r="B38" s="6"/>
      <c r="E38" s="2"/>
    </row>
    <row r="39" spans="1:23" x14ac:dyDescent="0.25">
      <c r="A39" s="4"/>
      <c r="B39" s="6" t="s">
        <v>35</v>
      </c>
      <c r="C39" t="s">
        <v>36</v>
      </c>
      <c r="D39" t="s">
        <v>4</v>
      </c>
      <c r="E39" s="2"/>
      <c r="G39" t="s">
        <v>21</v>
      </c>
      <c r="H39" t="str">
        <f>"+"</f>
        <v>+</v>
      </c>
      <c r="I39" t="s">
        <v>37</v>
      </c>
      <c r="J39" t="str">
        <f>"+"</f>
        <v>+</v>
      </c>
      <c r="K39" t="s">
        <v>38</v>
      </c>
      <c r="L39" t="str">
        <f>"-"</f>
        <v>-</v>
      </c>
      <c r="M39" t="s">
        <v>39</v>
      </c>
      <c r="N39" t="str">
        <f>"-"</f>
        <v>-</v>
      </c>
      <c r="O39" t="s">
        <v>15</v>
      </c>
    </row>
    <row r="40" spans="1:23" x14ac:dyDescent="0.25">
      <c r="A40" s="4"/>
      <c r="B40" s="6"/>
      <c r="C40">
        <v>75</v>
      </c>
      <c r="D40" t="s">
        <v>4</v>
      </c>
      <c r="E40" s="1">
        <f>SUM(G40:AA40)</f>
        <v>277.66550000000001</v>
      </c>
      <c r="G40">
        <v>3</v>
      </c>
      <c r="I40">
        <v>3</v>
      </c>
      <c r="K40">
        <f>3.5*83.333</f>
        <v>291.66550000000001</v>
      </c>
      <c r="M40">
        <v>-10</v>
      </c>
      <c r="O40">
        <v>-10</v>
      </c>
    </row>
    <row r="41" spans="1:23" x14ac:dyDescent="0.25">
      <c r="A41" s="4"/>
      <c r="B41" s="6"/>
      <c r="E41" s="2"/>
    </row>
    <row r="42" spans="1:23" x14ac:dyDescent="0.25">
      <c r="A42" s="4"/>
      <c r="B42" s="6" t="s">
        <v>33</v>
      </c>
      <c r="C42" t="s">
        <v>34</v>
      </c>
      <c r="D42" t="s">
        <v>4</v>
      </c>
      <c r="E42" s="2"/>
      <c r="G42" t="s">
        <v>21</v>
      </c>
      <c r="H42" t="str">
        <f>"+"</f>
        <v>+</v>
      </c>
      <c r="I42" t="s">
        <v>40</v>
      </c>
      <c r="J42" t="str">
        <f>"+"</f>
        <v>+</v>
      </c>
      <c r="K42" t="s">
        <v>8</v>
      </c>
      <c r="L42" t="str">
        <f>"-"</f>
        <v>-</v>
      </c>
      <c r="M42" t="s">
        <v>5</v>
      </c>
      <c r="N42" t="str">
        <f>"-"</f>
        <v>-</v>
      </c>
      <c r="O42" t="s">
        <v>6</v>
      </c>
      <c r="P42" t="str">
        <f>"-"</f>
        <v>-</v>
      </c>
      <c r="Q42" t="s">
        <v>15</v>
      </c>
    </row>
    <row r="43" spans="1:23" x14ac:dyDescent="0.25">
      <c r="A43" s="4"/>
      <c r="B43" s="6"/>
      <c r="C43">
        <v>55</v>
      </c>
      <c r="D43" t="s">
        <v>4</v>
      </c>
      <c r="E43" s="1">
        <f>SUM(G43:AA43)</f>
        <v>125.666</v>
      </c>
      <c r="G43">
        <v>3</v>
      </c>
      <c r="I43">
        <v>3</v>
      </c>
      <c r="K43">
        <f>3*83.333</f>
        <v>249.999</v>
      </c>
      <c r="M43">
        <v>-83.332999999999998</v>
      </c>
      <c r="O43">
        <v>-37</v>
      </c>
      <c r="Q43">
        <f>-10</f>
        <v>-10</v>
      </c>
    </row>
    <row r="44" spans="1:23" x14ac:dyDescent="0.25">
      <c r="A44" s="5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t="s">
        <v>47</v>
      </c>
      <c r="B45" t="s">
        <v>54</v>
      </c>
      <c r="C45" t="s">
        <v>55</v>
      </c>
      <c r="D45" t="s">
        <v>4</v>
      </c>
      <c r="G45" t="s">
        <v>56</v>
      </c>
      <c r="H45" t="str">
        <f>"-"</f>
        <v>-</v>
      </c>
      <c r="I45" t="s">
        <v>21</v>
      </c>
    </row>
    <row r="46" spans="1:23" x14ac:dyDescent="0.25">
      <c r="C46">
        <v>460</v>
      </c>
      <c r="D46" t="s">
        <v>4</v>
      </c>
      <c r="E46" s="1">
        <f>SUM(G46:I46)</f>
        <v>489.99799999999999</v>
      </c>
      <c r="G46">
        <f>83.333*6</f>
        <v>499.99799999999999</v>
      </c>
      <c r="I46">
        <v>-10</v>
      </c>
    </row>
    <row r="48" spans="1:23" x14ac:dyDescent="0.25">
      <c r="B48" t="s">
        <v>48</v>
      </c>
      <c r="C48" t="s">
        <v>50</v>
      </c>
      <c r="D48" t="s">
        <v>4</v>
      </c>
    </row>
    <row r="49" spans="1:23" x14ac:dyDescent="0.25">
      <c r="C49">
        <v>0</v>
      </c>
      <c r="D49" t="s">
        <v>4</v>
      </c>
      <c r="E49" s="1">
        <v>0</v>
      </c>
    </row>
    <row r="51" spans="1:23" x14ac:dyDescent="0.25">
      <c r="B51" t="s">
        <v>51</v>
      </c>
      <c r="C51" t="s">
        <v>49</v>
      </c>
      <c r="D51" t="s">
        <v>4</v>
      </c>
      <c r="G51" t="s">
        <v>5</v>
      </c>
    </row>
    <row r="52" spans="1:23" x14ac:dyDescent="0.25">
      <c r="C52">
        <v>10</v>
      </c>
      <c r="D52" t="s">
        <v>4</v>
      </c>
      <c r="E52" s="1">
        <v>83.332999999999998</v>
      </c>
      <c r="G52">
        <v>83.332999999999998</v>
      </c>
    </row>
    <row r="54" spans="1:23" x14ac:dyDescent="0.25">
      <c r="B54" t="s">
        <v>52</v>
      </c>
      <c r="C54" t="s">
        <v>53</v>
      </c>
      <c r="D54" t="s">
        <v>4</v>
      </c>
      <c r="G54" t="s">
        <v>56</v>
      </c>
      <c r="H54" t="str">
        <f>"+"</f>
        <v>+</v>
      </c>
      <c r="I54" t="s">
        <v>57</v>
      </c>
      <c r="J54" t="str">
        <f>"-"</f>
        <v>-</v>
      </c>
      <c r="K54" t="s">
        <v>29</v>
      </c>
      <c r="L54" t="str">
        <f>"-"</f>
        <v>-</v>
      </c>
      <c r="M54" t="s">
        <v>21</v>
      </c>
      <c r="N54" t="str">
        <f>"-"</f>
        <v>-</v>
      </c>
      <c r="O54" t="s">
        <v>15</v>
      </c>
    </row>
    <row r="55" spans="1:23" x14ac:dyDescent="0.25">
      <c r="C55">
        <v>80</v>
      </c>
      <c r="D55" t="s">
        <v>4</v>
      </c>
      <c r="E55" s="1">
        <f>SUM(G55:O55)</f>
        <v>604.99749999999995</v>
      </c>
      <c r="G55">
        <f>6*83.333</f>
        <v>499.99799999999999</v>
      </c>
      <c r="I55">
        <f>1.5*83.333</f>
        <v>124.9995</v>
      </c>
      <c r="K55">
        <v>0</v>
      </c>
      <c r="M55">
        <v>-10</v>
      </c>
      <c r="O55">
        <v>-10</v>
      </c>
    </row>
    <row r="57" spans="1:23" x14ac:dyDescent="0.25">
      <c r="B57" t="s">
        <v>58</v>
      </c>
      <c r="C57" t="s">
        <v>59</v>
      </c>
      <c r="D57" t="s">
        <v>4</v>
      </c>
      <c r="G57" t="s">
        <v>5</v>
      </c>
    </row>
    <row r="58" spans="1:23" x14ac:dyDescent="0.25">
      <c r="C58">
        <v>10</v>
      </c>
      <c r="D58" t="s">
        <v>4</v>
      </c>
      <c r="E58" s="1">
        <v>83.332999999999998</v>
      </c>
      <c r="G58">
        <v>83.332999999999998</v>
      </c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5">
      <c r="A60" t="s">
        <v>72</v>
      </c>
      <c r="B60" t="s">
        <v>9</v>
      </c>
      <c r="C60" t="s">
        <v>60</v>
      </c>
      <c r="D60" t="s">
        <v>4</v>
      </c>
      <c r="G60" t="s">
        <v>57</v>
      </c>
      <c r="H60" t="str">
        <f>"+"</f>
        <v>+</v>
      </c>
      <c r="I60" t="s">
        <v>61</v>
      </c>
      <c r="J60" t="str">
        <f>"-"</f>
        <v>-</v>
      </c>
      <c r="K60" t="s">
        <v>21</v>
      </c>
      <c r="L60" t="str">
        <f>"-"</f>
        <v>-</v>
      </c>
      <c r="M60" t="s">
        <v>29</v>
      </c>
      <c r="N60" t="str">
        <f>"-"</f>
        <v>-</v>
      </c>
      <c r="O60" t="s">
        <v>5</v>
      </c>
    </row>
    <row r="61" spans="1:23" x14ac:dyDescent="0.25">
      <c r="C61">
        <v>26</v>
      </c>
      <c r="D61" t="s">
        <v>4</v>
      </c>
      <c r="E61" s="1">
        <f>SUM(G61:O61)</f>
        <v>48.666500000000013</v>
      </c>
      <c r="G61">
        <f>1.5*83.333</f>
        <v>124.9995</v>
      </c>
      <c r="I61">
        <v>17</v>
      </c>
      <c r="K61">
        <v>-10</v>
      </c>
      <c r="M61">
        <v>0</v>
      </c>
      <c r="O61">
        <v>-83.332999999999998</v>
      </c>
    </row>
    <row r="63" spans="1:23" x14ac:dyDescent="0.25">
      <c r="B63" t="s">
        <v>10</v>
      </c>
      <c r="C63" t="s">
        <v>62</v>
      </c>
      <c r="D63" t="s">
        <v>4</v>
      </c>
      <c r="G63" t="s">
        <v>64</v>
      </c>
      <c r="H63" t="str">
        <f>"+"</f>
        <v>+</v>
      </c>
      <c r="I63" t="s">
        <v>40</v>
      </c>
      <c r="J63" t="str">
        <f>"+"</f>
        <v>+</v>
      </c>
      <c r="K63" t="s">
        <v>21</v>
      </c>
      <c r="L63" t="str">
        <f>"-"</f>
        <v>-</v>
      </c>
      <c r="M63" t="s">
        <v>57</v>
      </c>
      <c r="N63" t="str">
        <f>"-"</f>
        <v>-</v>
      </c>
      <c r="O63" t="s">
        <v>21</v>
      </c>
    </row>
    <row r="64" spans="1:23" x14ac:dyDescent="0.25">
      <c r="C64">
        <f>2*81.38</f>
        <v>162.76</v>
      </c>
      <c r="D64" t="s">
        <v>4</v>
      </c>
      <c r="E64" s="1">
        <f>SUM(G64:O64)</f>
        <v>244.99899999999997</v>
      </c>
      <c r="G64">
        <f>4.5*83.333</f>
        <v>374.99849999999998</v>
      </c>
      <c r="I64">
        <f>3</f>
        <v>3</v>
      </c>
      <c r="K64">
        <v>2</v>
      </c>
      <c r="M64">
        <f>-1.5*83.333</f>
        <v>-124.9995</v>
      </c>
      <c r="O64">
        <f>-10</f>
        <v>-10</v>
      </c>
    </row>
    <row r="66" spans="1:23" x14ac:dyDescent="0.25">
      <c r="B66" t="s">
        <v>65</v>
      </c>
      <c r="C66" t="s">
        <v>66</v>
      </c>
      <c r="D66" t="s">
        <v>4</v>
      </c>
      <c r="G66" t="s">
        <v>63</v>
      </c>
    </row>
    <row r="67" spans="1:23" x14ac:dyDescent="0.25">
      <c r="C67">
        <f>2*81.38</f>
        <v>162.76</v>
      </c>
      <c r="D67" t="s">
        <v>4</v>
      </c>
      <c r="E67" s="1">
        <f>SUM(G67)</f>
        <v>166.666</v>
      </c>
      <c r="G67">
        <f>2*83.333</f>
        <v>166.666</v>
      </c>
    </row>
    <row r="69" spans="1:23" x14ac:dyDescent="0.25">
      <c r="B69" t="s">
        <v>68</v>
      </c>
      <c r="C69" t="s">
        <v>67</v>
      </c>
      <c r="D69" t="s">
        <v>4</v>
      </c>
      <c r="G69" t="s">
        <v>63</v>
      </c>
    </row>
    <row r="70" spans="1:23" x14ac:dyDescent="0.25">
      <c r="C70">
        <f>2*81.38</f>
        <v>162.76</v>
      </c>
      <c r="D70" t="s">
        <v>4</v>
      </c>
      <c r="E70" s="1">
        <f>SUM(G70)</f>
        <v>166.666</v>
      </c>
      <c r="G70">
        <f>2*83.333</f>
        <v>166.666</v>
      </c>
    </row>
    <row r="72" spans="1:23" x14ac:dyDescent="0.25">
      <c r="B72" t="s">
        <v>69</v>
      </c>
      <c r="C72" t="s">
        <v>70</v>
      </c>
      <c r="D72" t="s">
        <v>4</v>
      </c>
      <c r="G72" t="s">
        <v>63</v>
      </c>
      <c r="H72" t="str">
        <f>"+"</f>
        <v>+</v>
      </c>
      <c r="I72" t="s">
        <v>61</v>
      </c>
      <c r="J72" t="str">
        <f>"-"</f>
        <v>-</v>
      </c>
      <c r="K72" t="s">
        <v>39</v>
      </c>
      <c r="L72" t="str">
        <f>"-"</f>
        <v>-</v>
      </c>
      <c r="M72" t="s">
        <v>15</v>
      </c>
      <c r="N72" t="str">
        <f>"-"</f>
        <v>-</v>
      </c>
      <c r="O72" t="s">
        <v>61</v>
      </c>
    </row>
    <row r="73" spans="1:23" x14ac:dyDescent="0.25">
      <c r="C73">
        <v>5</v>
      </c>
      <c r="D73" t="s">
        <v>4</v>
      </c>
      <c r="E73" s="1">
        <f>SUM(G73:O73)</f>
        <v>123.666</v>
      </c>
      <c r="G73">
        <f>2*83.333</f>
        <v>166.666</v>
      </c>
      <c r="I73">
        <v>17</v>
      </c>
      <c r="K73">
        <v>-33</v>
      </c>
      <c r="M73">
        <v>-10</v>
      </c>
      <c r="O73">
        <v>-17</v>
      </c>
    </row>
    <row r="74" spans="1:2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t="s">
        <v>73</v>
      </c>
      <c r="B75" t="s">
        <v>9</v>
      </c>
      <c r="C75" t="s">
        <v>74</v>
      </c>
      <c r="D75" t="s">
        <v>4</v>
      </c>
      <c r="G75" t="s">
        <v>8</v>
      </c>
      <c r="H75" t="str">
        <f>"+"</f>
        <v>+</v>
      </c>
      <c r="I75" t="s">
        <v>61</v>
      </c>
      <c r="J75" t="str">
        <f>"-"</f>
        <v>-</v>
      </c>
      <c r="K75" t="s">
        <v>5</v>
      </c>
      <c r="L75" t="str">
        <f>"-"</f>
        <v>-</v>
      </c>
      <c r="M75" t="s">
        <v>29</v>
      </c>
      <c r="N75" t="str">
        <f>"-"</f>
        <v>-</v>
      </c>
      <c r="O75" t="s">
        <v>77</v>
      </c>
    </row>
    <row r="76" spans="1:23" x14ac:dyDescent="0.25">
      <c r="C76">
        <v>20</v>
      </c>
      <c r="D76" t="s">
        <v>4</v>
      </c>
      <c r="E76" s="1">
        <f>SUM(G76:O76)</f>
        <v>163.66600000000003</v>
      </c>
      <c r="G76">
        <f>3*83.333</f>
        <v>249.999</v>
      </c>
      <c r="I76">
        <v>17</v>
      </c>
      <c r="K76">
        <v>-83.332999999999998</v>
      </c>
      <c r="M76">
        <v>0</v>
      </c>
      <c r="O76">
        <f>-2*10</f>
        <v>-20</v>
      </c>
    </row>
    <row r="78" spans="1:23" x14ac:dyDescent="0.25">
      <c r="B78" t="s">
        <v>10</v>
      </c>
      <c r="C78" t="s">
        <v>62</v>
      </c>
      <c r="D78" t="s">
        <v>4</v>
      </c>
      <c r="G78" t="s">
        <v>30</v>
      </c>
      <c r="H78" t="str">
        <f>"+"</f>
        <v>+</v>
      </c>
      <c r="I78" t="s">
        <v>78</v>
      </c>
      <c r="J78" t="str">
        <f>"+"</f>
        <v>+</v>
      </c>
      <c r="K78" t="s">
        <v>77</v>
      </c>
      <c r="L78" t="str">
        <f>"-"</f>
        <v>-</v>
      </c>
      <c r="M78" t="s">
        <v>8</v>
      </c>
    </row>
    <row r="79" spans="1:23" x14ac:dyDescent="0.25">
      <c r="C79">
        <v>10</v>
      </c>
      <c r="D79" t="s">
        <v>4</v>
      </c>
      <c r="E79" s="1">
        <f>SUM(G79:M79)</f>
        <v>90.332999999999998</v>
      </c>
      <c r="G79">
        <f>4*83.333</f>
        <v>333.33199999999999</v>
      </c>
      <c r="I79">
        <v>3</v>
      </c>
      <c r="K79">
        <v>4</v>
      </c>
      <c r="M79">
        <f>-3*83.333</f>
        <v>-249.999</v>
      </c>
    </row>
    <row r="80" spans="1:2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t="s">
        <v>75</v>
      </c>
      <c r="B81" t="s">
        <v>9</v>
      </c>
      <c r="C81" t="s">
        <v>3</v>
      </c>
      <c r="D81" t="s">
        <v>4</v>
      </c>
      <c r="G81" t="s">
        <v>8</v>
      </c>
      <c r="H81" t="str">
        <f>"-"</f>
        <v>-</v>
      </c>
      <c r="I81" t="s">
        <v>5</v>
      </c>
      <c r="J81" t="str">
        <f>"-"</f>
        <v>-</v>
      </c>
      <c r="K81" t="s">
        <v>16</v>
      </c>
      <c r="L81" t="str">
        <f>"-"</f>
        <v>-</v>
      </c>
      <c r="M81" t="s">
        <v>80</v>
      </c>
      <c r="N81" t="str">
        <f>"-"</f>
        <v>-</v>
      </c>
      <c r="O81" t="s">
        <v>21</v>
      </c>
      <c r="P81" t="str">
        <f>"-"</f>
        <v>-</v>
      </c>
      <c r="Q81" t="s">
        <v>61</v>
      </c>
      <c r="R81" t="str">
        <f>"-"</f>
        <v>-</v>
      </c>
      <c r="S81" t="s">
        <v>79</v>
      </c>
    </row>
    <row r="82" spans="1:23" x14ac:dyDescent="0.25">
      <c r="C82">
        <v>15</v>
      </c>
      <c r="D82" t="s">
        <v>4</v>
      </c>
      <c r="E82" s="1">
        <f>SUM(G82:S82)</f>
        <v>26.366</v>
      </c>
      <c r="G82">
        <f>3*83.333</f>
        <v>249.999</v>
      </c>
      <c r="I82">
        <v>-83.332999999999998</v>
      </c>
      <c r="K82">
        <v>-37</v>
      </c>
      <c r="M82">
        <v>-20</v>
      </c>
      <c r="O82">
        <v>-6.3</v>
      </c>
      <c r="Q82">
        <v>-17</v>
      </c>
      <c r="S82">
        <v>-60</v>
      </c>
    </row>
    <row r="84" spans="1:23" x14ac:dyDescent="0.25">
      <c r="B84" t="s">
        <v>10</v>
      </c>
      <c r="C84" t="s">
        <v>11</v>
      </c>
      <c r="D84" t="s">
        <v>4</v>
      </c>
      <c r="G84" t="s">
        <v>8</v>
      </c>
      <c r="H84" t="str">
        <f>"+"</f>
        <v>+</v>
      </c>
      <c r="I84" t="s">
        <v>61</v>
      </c>
      <c r="J84" t="str">
        <f>"+"</f>
        <v>+</v>
      </c>
      <c r="K84" t="s">
        <v>76</v>
      </c>
      <c r="L84" t="str">
        <f>"+"</f>
        <v>+</v>
      </c>
      <c r="M84" t="s">
        <v>77</v>
      </c>
      <c r="N84" t="str">
        <f>"-"</f>
        <v>-</v>
      </c>
      <c r="O84" t="s">
        <v>8</v>
      </c>
    </row>
    <row r="85" spans="1:23" x14ac:dyDescent="0.25">
      <c r="C85">
        <v>3</v>
      </c>
      <c r="D85" t="s">
        <v>4</v>
      </c>
      <c r="E85" s="1">
        <f>SUM(G85:O85)</f>
        <v>26.000000000000028</v>
      </c>
      <c r="G85">
        <f>3*83.333</f>
        <v>249.999</v>
      </c>
      <c r="I85">
        <v>17</v>
      </c>
      <c r="K85">
        <v>5</v>
      </c>
      <c r="M85">
        <v>4</v>
      </c>
      <c r="O85">
        <f>-3*83.333</f>
        <v>-249.999</v>
      </c>
    </row>
    <row r="86" spans="1:2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t="s">
        <v>71</v>
      </c>
      <c r="B87" t="s">
        <v>9</v>
      </c>
      <c r="C87" t="s">
        <v>3</v>
      </c>
      <c r="D87" t="s">
        <v>4</v>
      </c>
      <c r="G87" t="s">
        <v>8</v>
      </c>
      <c r="H87" t="str">
        <f>"-"</f>
        <v>-</v>
      </c>
      <c r="I87" t="s">
        <v>5</v>
      </c>
      <c r="J87" t="str">
        <f>"-"</f>
        <v>-</v>
      </c>
      <c r="K87" t="s">
        <v>16</v>
      </c>
      <c r="L87" t="str">
        <f>"-"</f>
        <v>-</v>
      </c>
      <c r="M87" t="s">
        <v>80</v>
      </c>
      <c r="N87" t="str">
        <f>"-"</f>
        <v>-</v>
      </c>
      <c r="O87" t="s">
        <v>81</v>
      </c>
      <c r="P87" t="str">
        <f>"-"</f>
        <v>-</v>
      </c>
      <c r="Q87" t="s">
        <v>61</v>
      </c>
    </row>
    <row r="88" spans="1:23" x14ac:dyDescent="0.25">
      <c r="C88">
        <v>15</v>
      </c>
      <c r="D88" t="s">
        <v>4</v>
      </c>
      <c r="E88" s="1">
        <f>SUM(G88:Q88)</f>
        <v>82.866</v>
      </c>
      <c r="G88">
        <f>3*83.333</f>
        <v>249.999</v>
      </c>
      <c r="I88">
        <v>-83.332999999999998</v>
      </c>
      <c r="K88">
        <v>-37</v>
      </c>
      <c r="M88">
        <v>-20</v>
      </c>
      <c r="O88">
        <v>-9.8000000000000007</v>
      </c>
      <c r="Q88">
        <v>-17</v>
      </c>
    </row>
    <row r="90" spans="1:23" x14ac:dyDescent="0.25">
      <c r="B90" t="s">
        <v>10</v>
      </c>
      <c r="C90" t="s">
        <v>11</v>
      </c>
      <c r="D90" t="s">
        <v>4</v>
      </c>
      <c r="G90" t="s">
        <v>8</v>
      </c>
      <c r="H90" t="str">
        <f>"+"</f>
        <v>+</v>
      </c>
      <c r="I90" t="s">
        <v>61</v>
      </c>
      <c r="J90" t="str">
        <f>"+"</f>
        <v>+</v>
      </c>
      <c r="K90" t="s">
        <v>13</v>
      </c>
      <c r="L90" t="str">
        <f>"+"</f>
        <v>+</v>
      </c>
      <c r="M90" t="s">
        <v>15</v>
      </c>
      <c r="N90" t="str">
        <f>"-"</f>
        <v>-</v>
      </c>
      <c r="O90" t="s">
        <v>8</v>
      </c>
    </row>
    <row r="91" spans="1:23" x14ac:dyDescent="0.25">
      <c r="C91">
        <v>3</v>
      </c>
      <c r="D91" t="s">
        <v>4</v>
      </c>
      <c r="E91" s="1">
        <f>SUM(G91:O91)</f>
        <v>21.000000000000028</v>
      </c>
      <c r="G91">
        <f>3*83.333</f>
        <v>249.999</v>
      </c>
      <c r="I91">
        <v>17</v>
      </c>
      <c r="K91">
        <v>2</v>
      </c>
      <c r="M91">
        <v>2</v>
      </c>
      <c r="O91">
        <f>-3*83.333</f>
        <v>-249.999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Menninger</cp:lastModifiedBy>
  <dcterms:created xsi:type="dcterms:W3CDTF">2016-02-09T22:06:15Z</dcterms:created>
  <dcterms:modified xsi:type="dcterms:W3CDTF">2016-02-22T01:23:08Z</dcterms:modified>
</cp:coreProperties>
</file>