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wnFiles\Code\testing\"/>
    </mc:Choice>
  </mc:AlternateContent>
  <xr:revisionPtr revIDLastSave="0" documentId="13_ncr:1_{EFA3FD4C-3D27-4D18-95B7-38A4EB97554E}" xr6:coauthVersionLast="47" xr6:coauthVersionMax="47" xr10:uidLastSave="{00000000-0000-0000-0000-000000000000}"/>
  <bookViews>
    <workbookView xWindow="-110" yWindow="350" windowWidth="19420" windowHeight="10560" xr2:uid="{FFA6EE5E-6551-47BC-BAF0-C0940D74D24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38" i="1" l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S2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BR2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Q3" i="1"/>
  <c r="BQ2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W4" i="1"/>
  <c r="BW3" i="1"/>
  <c r="BW2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U4" i="1"/>
  <c r="BU3" i="1"/>
  <c r="BU2" i="1"/>
  <c r="BT2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3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BN36" i="1"/>
  <c r="BM36" i="1"/>
  <c r="BN35" i="1"/>
  <c r="BM35" i="1"/>
  <c r="BN34" i="1"/>
  <c r="BM34" i="1"/>
  <c r="BN33" i="1"/>
  <c r="BM33" i="1"/>
  <c r="BN32" i="1"/>
  <c r="BM32" i="1"/>
  <c r="BN31" i="1"/>
  <c r="BM31" i="1"/>
  <c r="BN30" i="1"/>
  <c r="BM30" i="1"/>
  <c r="BN29" i="1"/>
  <c r="BM29" i="1"/>
  <c r="BN28" i="1"/>
  <c r="BM28" i="1"/>
  <c r="BN27" i="1"/>
  <c r="BM27" i="1"/>
  <c r="BN26" i="1"/>
  <c r="BM26" i="1"/>
  <c r="BN25" i="1"/>
  <c r="BM25" i="1"/>
  <c r="BN24" i="1"/>
  <c r="BM24" i="1"/>
  <c r="BN23" i="1"/>
  <c r="BM23" i="1"/>
  <c r="BN22" i="1"/>
  <c r="BM22" i="1"/>
  <c r="BN21" i="1"/>
  <c r="BM21" i="1"/>
  <c r="BN20" i="1"/>
  <c r="BM20" i="1"/>
  <c r="BN19" i="1"/>
  <c r="BM19" i="1"/>
  <c r="BN18" i="1"/>
  <c r="BM18" i="1"/>
  <c r="BN17" i="1"/>
  <c r="BM17" i="1"/>
  <c r="BN16" i="1"/>
  <c r="BM16" i="1"/>
  <c r="BN15" i="1"/>
  <c r="BM15" i="1"/>
  <c r="BN14" i="1"/>
  <c r="BM14" i="1"/>
  <c r="BN13" i="1"/>
  <c r="BM13" i="1"/>
  <c r="BN12" i="1"/>
  <c r="BM12" i="1"/>
  <c r="BN11" i="1"/>
  <c r="BM11" i="1"/>
  <c r="BN10" i="1"/>
  <c r="BM10" i="1"/>
  <c r="BN9" i="1"/>
  <c r="BM9" i="1"/>
  <c r="BN8" i="1"/>
  <c r="BM8" i="1"/>
  <c r="BN7" i="1"/>
  <c r="BM7" i="1"/>
  <c r="BN6" i="1"/>
  <c r="BM6" i="1"/>
  <c r="BN5" i="1"/>
  <c r="BM5" i="1"/>
  <c r="BN4" i="1"/>
  <c r="BM4" i="1"/>
  <c r="BN3" i="1"/>
  <c r="BM3" i="1"/>
  <c r="BN2" i="1"/>
  <c r="BM2" i="1"/>
  <c r="G30" i="1"/>
  <c r="BA30" i="1" s="1"/>
  <c r="BL36" i="1"/>
  <c r="BK36" i="1"/>
  <c r="BL35" i="1"/>
  <c r="BK35" i="1"/>
  <c r="BL34" i="1"/>
  <c r="BK34" i="1"/>
  <c r="BL33" i="1"/>
  <c r="BK33" i="1"/>
  <c r="BL32" i="1"/>
  <c r="BK32" i="1"/>
  <c r="BL31" i="1"/>
  <c r="BK31" i="1"/>
  <c r="BL30" i="1"/>
  <c r="BK30" i="1"/>
  <c r="BL29" i="1"/>
  <c r="BK29" i="1"/>
  <c r="BL28" i="1"/>
  <c r="BK28" i="1"/>
  <c r="BL27" i="1"/>
  <c r="BK27" i="1"/>
  <c r="BL26" i="1"/>
  <c r="BK26" i="1"/>
  <c r="BL25" i="1"/>
  <c r="BK25" i="1"/>
  <c r="BL24" i="1"/>
  <c r="BK24" i="1"/>
  <c r="BL23" i="1"/>
  <c r="BK23" i="1"/>
  <c r="BL22" i="1"/>
  <c r="BK22" i="1"/>
  <c r="BL21" i="1"/>
  <c r="BK21" i="1"/>
  <c r="BL20" i="1"/>
  <c r="BK20" i="1"/>
  <c r="BL19" i="1"/>
  <c r="BK19" i="1"/>
  <c r="BL18" i="1"/>
  <c r="BK18" i="1"/>
  <c r="BL17" i="1"/>
  <c r="BK17" i="1"/>
  <c r="BL16" i="1"/>
  <c r="BK16" i="1"/>
  <c r="BL15" i="1"/>
  <c r="BK15" i="1"/>
  <c r="BL14" i="1"/>
  <c r="BK14" i="1"/>
  <c r="BL13" i="1"/>
  <c r="BK13" i="1"/>
  <c r="BL12" i="1"/>
  <c r="BK12" i="1"/>
  <c r="BL11" i="1"/>
  <c r="BK11" i="1"/>
  <c r="BL10" i="1"/>
  <c r="BK10" i="1"/>
  <c r="BL9" i="1"/>
  <c r="BK9" i="1"/>
  <c r="BL8" i="1"/>
  <c r="BK8" i="1"/>
  <c r="BL7" i="1"/>
  <c r="BK7" i="1"/>
  <c r="BL6" i="1"/>
  <c r="BK6" i="1"/>
  <c r="BL5" i="1"/>
  <c r="BK5" i="1"/>
  <c r="BL4" i="1"/>
  <c r="BK4" i="1"/>
  <c r="BL3" i="1"/>
  <c r="BK3" i="1"/>
  <c r="BL2" i="1"/>
  <c r="BK2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I36" i="1"/>
  <c r="AM36" i="1" s="1"/>
  <c r="AI35" i="1"/>
  <c r="AK35" i="1" s="1"/>
  <c r="AI34" i="1"/>
  <c r="AJ34" i="1" s="1"/>
  <c r="AI33" i="1"/>
  <c r="AM33" i="1" s="1"/>
  <c r="AI32" i="1"/>
  <c r="AM32" i="1" s="1"/>
  <c r="AI31" i="1"/>
  <c r="AK31" i="1" s="1"/>
  <c r="AI30" i="1"/>
  <c r="AK30" i="1" s="1"/>
  <c r="AI29" i="1"/>
  <c r="AK29" i="1" s="1"/>
  <c r="AI28" i="1"/>
  <c r="AM28" i="1" s="1"/>
  <c r="AI27" i="1"/>
  <c r="AK27" i="1" s="1"/>
  <c r="AI26" i="1"/>
  <c r="AJ26" i="1" s="1"/>
  <c r="AI25" i="1"/>
  <c r="AM25" i="1" s="1"/>
  <c r="AI24" i="1"/>
  <c r="AM24" i="1" s="1"/>
  <c r="AI23" i="1"/>
  <c r="AK23" i="1" s="1"/>
  <c r="AI22" i="1"/>
  <c r="AK22" i="1" s="1"/>
  <c r="AI21" i="1"/>
  <c r="AK21" i="1" s="1"/>
  <c r="AI20" i="1"/>
  <c r="AM20" i="1" s="1"/>
  <c r="AI19" i="1"/>
  <c r="AK19" i="1" s="1"/>
  <c r="AI18" i="1"/>
  <c r="AJ18" i="1" s="1"/>
  <c r="AI17" i="1"/>
  <c r="AM17" i="1" s="1"/>
  <c r="AI16" i="1"/>
  <c r="AM16" i="1" s="1"/>
  <c r="AI15" i="1"/>
  <c r="AK15" i="1" s="1"/>
  <c r="AI14" i="1"/>
  <c r="AK14" i="1" s="1"/>
  <c r="AI13" i="1"/>
  <c r="AK13" i="1" s="1"/>
  <c r="AI12" i="1"/>
  <c r="AM12" i="1" s="1"/>
  <c r="AI11" i="1"/>
  <c r="AK11" i="1" s="1"/>
  <c r="AI10" i="1"/>
  <c r="AJ10" i="1" s="1"/>
  <c r="AI9" i="1"/>
  <c r="AM9" i="1" s="1"/>
  <c r="AI8" i="1"/>
  <c r="AM8" i="1" s="1"/>
  <c r="AI7" i="1"/>
  <c r="AK7" i="1" s="1"/>
  <c r="AI6" i="1"/>
  <c r="AK6" i="1" s="1"/>
  <c r="AI5" i="1"/>
  <c r="AK5" i="1" s="1"/>
  <c r="AI4" i="1"/>
  <c r="AM4" i="1" s="1"/>
  <c r="AI3" i="1"/>
  <c r="AK3" i="1" s="1"/>
  <c r="AI2" i="1"/>
  <c r="AK2" i="1" s="1"/>
  <c r="D38" i="1"/>
  <c r="C43" i="1"/>
  <c r="A43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BG6" i="1" s="1"/>
  <c r="U5" i="1"/>
  <c r="U4" i="1"/>
  <c r="U3" i="1"/>
  <c r="U2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" i="1"/>
  <c r="AW25" i="1"/>
  <c r="AX25" i="1" s="1"/>
  <c r="L36" i="1"/>
  <c r="O36" i="1" s="1"/>
  <c r="P36" i="1" s="1"/>
  <c r="AW36" i="1" s="1"/>
  <c r="AX36" i="1" s="1"/>
  <c r="L35" i="1"/>
  <c r="O35" i="1" s="1"/>
  <c r="P35" i="1" s="1"/>
  <c r="AW35" i="1" s="1"/>
  <c r="AX35" i="1" s="1"/>
  <c r="L34" i="1"/>
  <c r="O34" i="1" s="1"/>
  <c r="P34" i="1" s="1"/>
  <c r="AW34" i="1" s="1"/>
  <c r="AX34" i="1" s="1"/>
  <c r="L33" i="1"/>
  <c r="O33" i="1" s="1"/>
  <c r="P33" i="1" s="1"/>
  <c r="AW33" i="1" s="1"/>
  <c r="AX33" i="1" s="1"/>
  <c r="L32" i="1"/>
  <c r="O32" i="1" s="1"/>
  <c r="P32" i="1" s="1"/>
  <c r="AW32" i="1" s="1"/>
  <c r="AX32" i="1" s="1"/>
  <c r="L31" i="1"/>
  <c r="M31" i="1" s="1"/>
  <c r="N31" i="1" s="1"/>
  <c r="BD31" i="1" s="1"/>
  <c r="L30" i="1"/>
  <c r="M30" i="1" s="1"/>
  <c r="N30" i="1" s="1"/>
  <c r="BD30" i="1" s="1"/>
  <c r="L29" i="1"/>
  <c r="M29" i="1" s="1"/>
  <c r="N29" i="1" s="1"/>
  <c r="BD29" i="1" s="1"/>
  <c r="L28" i="1"/>
  <c r="O28" i="1" s="1"/>
  <c r="P28" i="1" s="1"/>
  <c r="AW28" i="1" s="1"/>
  <c r="AX28" i="1" s="1"/>
  <c r="L27" i="1"/>
  <c r="O27" i="1" s="1"/>
  <c r="P27" i="1" s="1"/>
  <c r="AW27" i="1" s="1"/>
  <c r="AX27" i="1" s="1"/>
  <c r="L26" i="1"/>
  <c r="O26" i="1" s="1"/>
  <c r="P26" i="1" s="1"/>
  <c r="AW26" i="1" s="1"/>
  <c r="AX26" i="1" s="1"/>
  <c r="L25" i="1"/>
  <c r="O25" i="1" s="1"/>
  <c r="P25" i="1" s="1"/>
  <c r="L24" i="1"/>
  <c r="O24" i="1" s="1"/>
  <c r="P24" i="1" s="1"/>
  <c r="AW24" i="1" s="1"/>
  <c r="AX24" i="1" s="1"/>
  <c r="L23" i="1"/>
  <c r="M23" i="1" s="1"/>
  <c r="N23" i="1" s="1"/>
  <c r="BD23" i="1" s="1"/>
  <c r="L22" i="1"/>
  <c r="M22" i="1" s="1"/>
  <c r="N22" i="1" s="1"/>
  <c r="BD22" i="1" s="1"/>
  <c r="L21" i="1"/>
  <c r="M21" i="1" s="1"/>
  <c r="N21" i="1" s="1"/>
  <c r="BD21" i="1" s="1"/>
  <c r="L20" i="1"/>
  <c r="O20" i="1" s="1"/>
  <c r="P20" i="1" s="1"/>
  <c r="AW20" i="1" s="1"/>
  <c r="AX20" i="1" s="1"/>
  <c r="L19" i="1"/>
  <c r="O19" i="1" s="1"/>
  <c r="P19" i="1" s="1"/>
  <c r="AW19" i="1" s="1"/>
  <c r="AX19" i="1" s="1"/>
  <c r="L18" i="1"/>
  <c r="O18" i="1" s="1"/>
  <c r="P18" i="1" s="1"/>
  <c r="AW18" i="1" s="1"/>
  <c r="AX18" i="1" s="1"/>
  <c r="L17" i="1"/>
  <c r="O17" i="1" s="1"/>
  <c r="P17" i="1" s="1"/>
  <c r="AW17" i="1" s="1"/>
  <c r="AX17" i="1" s="1"/>
  <c r="L16" i="1"/>
  <c r="O16" i="1" s="1"/>
  <c r="P16" i="1" s="1"/>
  <c r="AW16" i="1" s="1"/>
  <c r="AX16" i="1" s="1"/>
  <c r="L15" i="1"/>
  <c r="M15" i="1" s="1"/>
  <c r="N15" i="1" s="1"/>
  <c r="BD15" i="1" s="1"/>
  <c r="L14" i="1"/>
  <c r="M14" i="1" s="1"/>
  <c r="N14" i="1" s="1"/>
  <c r="BD14" i="1" s="1"/>
  <c r="L13" i="1"/>
  <c r="M13" i="1" s="1"/>
  <c r="N13" i="1" s="1"/>
  <c r="BD13" i="1" s="1"/>
  <c r="L12" i="1"/>
  <c r="O12" i="1" s="1"/>
  <c r="P12" i="1" s="1"/>
  <c r="AW12" i="1" s="1"/>
  <c r="AX12" i="1" s="1"/>
  <c r="L11" i="1"/>
  <c r="O11" i="1" s="1"/>
  <c r="P11" i="1" s="1"/>
  <c r="AW11" i="1" s="1"/>
  <c r="AX11" i="1" s="1"/>
  <c r="L10" i="1"/>
  <c r="O10" i="1" s="1"/>
  <c r="P10" i="1" s="1"/>
  <c r="AW10" i="1" s="1"/>
  <c r="AX10" i="1" s="1"/>
  <c r="L9" i="1"/>
  <c r="O9" i="1" s="1"/>
  <c r="P9" i="1" s="1"/>
  <c r="AW9" i="1" s="1"/>
  <c r="AX9" i="1" s="1"/>
  <c r="L8" i="1"/>
  <c r="O8" i="1" s="1"/>
  <c r="P8" i="1" s="1"/>
  <c r="AW8" i="1" s="1"/>
  <c r="AX8" i="1" s="1"/>
  <c r="L7" i="1"/>
  <c r="M7" i="1" s="1"/>
  <c r="N7" i="1" s="1"/>
  <c r="BD7" i="1" s="1"/>
  <c r="L6" i="1"/>
  <c r="M6" i="1" s="1"/>
  <c r="N6" i="1" s="1"/>
  <c r="BD6" i="1" s="1"/>
  <c r="L5" i="1"/>
  <c r="M5" i="1" s="1"/>
  <c r="N5" i="1" s="1"/>
  <c r="BD5" i="1" s="1"/>
  <c r="L4" i="1"/>
  <c r="O4" i="1" s="1"/>
  <c r="P4" i="1" s="1"/>
  <c r="AW4" i="1" s="1"/>
  <c r="AX4" i="1" s="1"/>
  <c r="L3" i="1"/>
  <c r="O3" i="1" s="1"/>
  <c r="P3" i="1" s="1"/>
  <c r="AW3" i="1" s="1"/>
  <c r="AX3" i="1" s="1"/>
  <c r="L2" i="1"/>
  <c r="O2" i="1" s="1"/>
  <c r="P2" i="1" s="1"/>
  <c r="AW2" i="1" s="1"/>
  <c r="AX2" i="1" s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42" i="1"/>
  <c r="BC36" i="1"/>
  <c r="AO22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R36" i="1"/>
  <c r="AS36" i="1" s="1"/>
  <c r="AR34" i="1"/>
  <c r="AS34" i="1" s="1"/>
  <c r="AR29" i="1"/>
  <c r="AS29" i="1" s="1"/>
  <c r="AR24" i="1"/>
  <c r="AS24" i="1" s="1"/>
  <c r="AR22" i="1"/>
  <c r="AS22" i="1" s="1"/>
  <c r="AR21" i="1"/>
  <c r="AS21" i="1" s="1"/>
  <c r="AR20" i="1"/>
  <c r="AS20" i="1" s="1"/>
  <c r="AR18" i="1"/>
  <c r="AS18" i="1" s="1"/>
  <c r="AR17" i="1"/>
  <c r="AS17" i="1" s="1"/>
  <c r="AR15" i="1"/>
  <c r="AS15" i="1" s="1"/>
  <c r="AR13" i="1"/>
  <c r="AS13" i="1" s="1"/>
  <c r="AR10" i="1"/>
  <c r="AS10" i="1" s="1"/>
  <c r="AR5" i="1"/>
  <c r="AS5" i="1" s="1"/>
  <c r="AR3" i="1"/>
  <c r="AS3" i="1" s="1"/>
  <c r="AO36" i="1"/>
  <c r="AP36" i="1" s="1"/>
  <c r="AO35" i="1"/>
  <c r="AP35" i="1" s="1"/>
  <c r="AO34" i="1"/>
  <c r="AP34" i="1" s="1"/>
  <c r="AO33" i="1"/>
  <c r="AP33" i="1" s="1"/>
  <c r="AO32" i="1"/>
  <c r="AP32" i="1" s="1"/>
  <c r="AO31" i="1"/>
  <c r="BF31" i="1" s="1"/>
  <c r="AO30" i="1"/>
  <c r="BF30" i="1" s="1"/>
  <c r="AO29" i="1"/>
  <c r="AP29" i="1" s="1"/>
  <c r="AO28" i="1"/>
  <c r="AP28" i="1" s="1"/>
  <c r="AO27" i="1"/>
  <c r="AP27" i="1" s="1"/>
  <c r="AO26" i="1"/>
  <c r="AP26" i="1" s="1"/>
  <c r="AO25" i="1"/>
  <c r="AP25" i="1" s="1"/>
  <c r="AO24" i="1"/>
  <c r="AP24" i="1" s="1"/>
  <c r="AO23" i="1"/>
  <c r="BF23" i="1" s="1"/>
  <c r="AO21" i="1"/>
  <c r="AP21" i="1" s="1"/>
  <c r="AO20" i="1"/>
  <c r="AP20" i="1" s="1"/>
  <c r="AO19" i="1"/>
  <c r="AP19" i="1" s="1"/>
  <c r="AO18" i="1"/>
  <c r="AP18" i="1" s="1"/>
  <c r="AO17" i="1"/>
  <c r="BF17" i="1" s="1"/>
  <c r="AO16" i="1"/>
  <c r="AP16" i="1" s="1"/>
  <c r="AO15" i="1"/>
  <c r="AO14" i="1"/>
  <c r="BF14" i="1" s="1"/>
  <c r="AO13" i="1"/>
  <c r="AP13" i="1" s="1"/>
  <c r="AO12" i="1"/>
  <c r="AP12" i="1" s="1"/>
  <c r="AO11" i="1"/>
  <c r="AP11" i="1" s="1"/>
  <c r="AO10" i="1"/>
  <c r="AP10" i="1" s="1"/>
  <c r="AO9" i="1"/>
  <c r="BF9" i="1" s="1"/>
  <c r="AO8" i="1"/>
  <c r="AP8" i="1" s="1"/>
  <c r="AO7" i="1"/>
  <c r="BF7" i="1" s="1"/>
  <c r="AO6" i="1"/>
  <c r="BF6" i="1" s="1"/>
  <c r="AO5" i="1"/>
  <c r="AP5" i="1" s="1"/>
  <c r="AO4" i="1"/>
  <c r="AP4" i="1" s="1"/>
  <c r="AO3" i="1"/>
  <c r="AP3" i="1" s="1"/>
  <c r="AO2" i="1"/>
  <c r="AP2" i="1" s="1"/>
  <c r="AF36" i="1"/>
  <c r="AG36" i="1" s="1"/>
  <c r="AH36" i="1" s="1"/>
  <c r="AF35" i="1"/>
  <c r="AG35" i="1" s="1"/>
  <c r="AH35" i="1" s="1"/>
  <c r="AF34" i="1"/>
  <c r="AG34" i="1" s="1"/>
  <c r="AH34" i="1" s="1"/>
  <c r="AF33" i="1"/>
  <c r="AG33" i="1" s="1"/>
  <c r="AH33" i="1" s="1"/>
  <c r="AF32" i="1"/>
  <c r="AG32" i="1" s="1"/>
  <c r="AH32" i="1" s="1"/>
  <c r="AF31" i="1"/>
  <c r="AG31" i="1" s="1"/>
  <c r="AH31" i="1" s="1"/>
  <c r="AF30" i="1"/>
  <c r="AG30" i="1" s="1"/>
  <c r="AH30" i="1" s="1"/>
  <c r="AF29" i="1"/>
  <c r="AG29" i="1" s="1"/>
  <c r="AH29" i="1" s="1"/>
  <c r="AF28" i="1"/>
  <c r="AG28" i="1" s="1"/>
  <c r="AH28" i="1" s="1"/>
  <c r="AF27" i="1"/>
  <c r="AG27" i="1" s="1"/>
  <c r="AH27" i="1" s="1"/>
  <c r="AF26" i="1"/>
  <c r="AG26" i="1" s="1"/>
  <c r="AH26" i="1" s="1"/>
  <c r="AF25" i="1"/>
  <c r="AG25" i="1" s="1"/>
  <c r="AH25" i="1" s="1"/>
  <c r="AF24" i="1"/>
  <c r="AG24" i="1" s="1"/>
  <c r="AH24" i="1" s="1"/>
  <c r="AF23" i="1"/>
  <c r="AG23" i="1" s="1"/>
  <c r="AH23" i="1" s="1"/>
  <c r="AF22" i="1"/>
  <c r="AG22" i="1" s="1"/>
  <c r="AH22" i="1" s="1"/>
  <c r="AF21" i="1"/>
  <c r="AG21" i="1" s="1"/>
  <c r="AH21" i="1" s="1"/>
  <c r="AF20" i="1"/>
  <c r="AG20" i="1" s="1"/>
  <c r="AH20" i="1" s="1"/>
  <c r="AF19" i="1"/>
  <c r="AG19" i="1" s="1"/>
  <c r="AH19" i="1" s="1"/>
  <c r="AF18" i="1"/>
  <c r="AG18" i="1" s="1"/>
  <c r="AH18" i="1" s="1"/>
  <c r="AF17" i="1"/>
  <c r="AG17" i="1" s="1"/>
  <c r="AH17" i="1" s="1"/>
  <c r="AF16" i="1"/>
  <c r="AG16" i="1" s="1"/>
  <c r="AH16" i="1" s="1"/>
  <c r="AF15" i="1"/>
  <c r="AG15" i="1" s="1"/>
  <c r="AH15" i="1" s="1"/>
  <c r="AF14" i="1"/>
  <c r="AG14" i="1" s="1"/>
  <c r="AH14" i="1" s="1"/>
  <c r="AF13" i="1"/>
  <c r="AG13" i="1" s="1"/>
  <c r="AH13" i="1" s="1"/>
  <c r="AF12" i="1"/>
  <c r="AG12" i="1" s="1"/>
  <c r="AH12" i="1" s="1"/>
  <c r="AF11" i="1"/>
  <c r="AG11" i="1" s="1"/>
  <c r="AH11" i="1" s="1"/>
  <c r="AF10" i="1"/>
  <c r="AG10" i="1" s="1"/>
  <c r="AH10" i="1" s="1"/>
  <c r="AF9" i="1"/>
  <c r="AG9" i="1" s="1"/>
  <c r="AH9" i="1" s="1"/>
  <c r="AF8" i="1"/>
  <c r="AG8" i="1" s="1"/>
  <c r="AH8" i="1" s="1"/>
  <c r="AF7" i="1"/>
  <c r="AG7" i="1" s="1"/>
  <c r="AH7" i="1" s="1"/>
  <c r="AF6" i="1"/>
  <c r="AG6" i="1" s="1"/>
  <c r="AH6" i="1" s="1"/>
  <c r="AF5" i="1"/>
  <c r="AG5" i="1" s="1"/>
  <c r="AH5" i="1" s="1"/>
  <c r="AF4" i="1"/>
  <c r="AG4" i="1" s="1"/>
  <c r="AH4" i="1" s="1"/>
  <c r="AF3" i="1"/>
  <c r="AG3" i="1" s="1"/>
  <c r="AH3" i="1" s="1"/>
  <c r="AF2" i="1"/>
  <c r="AG2" i="1" s="1"/>
  <c r="AH2" i="1" s="1"/>
  <c r="S36" i="1"/>
  <c r="T36" i="1" s="1"/>
  <c r="S35" i="1"/>
  <c r="T35" i="1" s="1"/>
  <c r="S34" i="1"/>
  <c r="T34" i="1" s="1"/>
  <c r="S33" i="1"/>
  <c r="T33" i="1" s="1"/>
  <c r="S32" i="1"/>
  <c r="T32" i="1" s="1"/>
  <c r="S31" i="1"/>
  <c r="T31" i="1" s="1"/>
  <c r="S30" i="1"/>
  <c r="T30" i="1" s="1"/>
  <c r="S29" i="1"/>
  <c r="T29" i="1" s="1"/>
  <c r="S28" i="1"/>
  <c r="T28" i="1" s="1"/>
  <c r="S27" i="1"/>
  <c r="T27" i="1" s="1"/>
  <c r="S26" i="1"/>
  <c r="T26" i="1" s="1"/>
  <c r="S25" i="1"/>
  <c r="T25" i="1" s="1"/>
  <c r="S24" i="1"/>
  <c r="T24" i="1" s="1"/>
  <c r="S23" i="1"/>
  <c r="T23" i="1" s="1"/>
  <c r="S22" i="1"/>
  <c r="T22" i="1" s="1"/>
  <c r="S21" i="1"/>
  <c r="T21" i="1" s="1"/>
  <c r="S20" i="1"/>
  <c r="T20" i="1" s="1"/>
  <c r="S19" i="1"/>
  <c r="T19" i="1" s="1"/>
  <c r="S18" i="1"/>
  <c r="T18" i="1" s="1"/>
  <c r="S17" i="1"/>
  <c r="T17" i="1" s="1"/>
  <c r="S16" i="1"/>
  <c r="T16" i="1" s="1"/>
  <c r="S15" i="1"/>
  <c r="T15" i="1" s="1"/>
  <c r="S14" i="1"/>
  <c r="T14" i="1" s="1"/>
  <c r="S13" i="1"/>
  <c r="T13" i="1" s="1"/>
  <c r="S12" i="1"/>
  <c r="T12" i="1" s="1"/>
  <c r="S11" i="1"/>
  <c r="T11" i="1" s="1"/>
  <c r="S10" i="1"/>
  <c r="T10" i="1" s="1"/>
  <c r="S9" i="1"/>
  <c r="T9" i="1" s="1"/>
  <c r="S8" i="1"/>
  <c r="T8" i="1" s="1"/>
  <c r="S7" i="1"/>
  <c r="T7" i="1" s="1"/>
  <c r="S6" i="1"/>
  <c r="T6" i="1" s="1"/>
  <c r="S5" i="1"/>
  <c r="T5" i="1" s="1"/>
  <c r="S4" i="1"/>
  <c r="T4" i="1" s="1"/>
  <c r="S3" i="1"/>
  <c r="T3" i="1" s="1"/>
  <c r="S2" i="1"/>
  <c r="T2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  <c r="BT38" i="1" l="1"/>
  <c r="BK37" i="1"/>
  <c r="BK38" i="1" s="1"/>
  <c r="BW38" i="1"/>
  <c r="AM34" i="1"/>
  <c r="BE34" i="1" s="1"/>
  <c r="BL37" i="1"/>
  <c r="BL38" i="1" s="1"/>
  <c r="BU38" i="1"/>
  <c r="BG25" i="1"/>
  <c r="BV38" i="1"/>
  <c r="AJ11" i="1"/>
  <c r="AK20" i="1"/>
  <c r="AK32" i="1"/>
  <c r="AM2" i="1"/>
  <c r="BE2" i="1" s="1"/>
  <c r="AM21" i="1"/>
  <c r="AJ2" i="1"/>
  <c r="AJ12" i="1"/>
  <c r="AJ24" i="1"/>
  <c r="AK34" i="1"/>
  <c r="AM3" i="1"/>
  <c r="AM26" i="1"/>
  <c r="AJ3" i="1"/>
  <c r="BE3" i="1" s="1"/>
  <c r="AK12" i="1"/>
  <c r="AK24" i="1"/>
  <c r="AJ35" i="1"/>
  <c r="BE35" i="1" s="1"/>
  <c r="AM5" i="1"/>
  <c r="AM27" i="1"/>
  <c r="AJ4" i="1"/>
  <c r="BE4" i="1" s="1"/>
  <c r="AJ16" i="1"/>
  <c r="AK26" i="1"/>
  <c r="BE26" i="1" s="1"/>
  <c r="AJ36" i="1"/>
  <c r="BE36" i="1" s="1"/>
  <c r="AM10" i="1"/>
  <c r="AM29" i="1"/>
  <c r="AK4" i="1"/>
  <c r="AK16" i="1"/>
  <c r="AJ27" i="1"/>
  <c r="AK36" i="1"/>
  <c r="AM11" i="1"/>
  <c r="AJ8" i="1"/>
  <c r="BE8" i="1" s="1"/>
  <c r="AK18" i="1"/>
  <c r="AJ28" i="1"/>
  <c r="AM13" i="1"/>
  <c r="AM35" i="1"/>
  <c r="BE27" i="1"/>
  <c r="BG9" i="1"/>
  <c r="BG33" i="1"/>
  <c r="AK8" i="1"/>
  <c r="AJ19" i="1"/>
  <c r="AK28" i="1"/>
  <c r="AM18" i="1"/>
  <c r="AK10" i="1"/>
  <c r="AJ20" i="1"/>
  <c r="BE20" i="1" s="1"/>
  <c r="AJ32" i="1"/>
  <c r="AM19" i="1"/>
  <c r="BE19" i="1" s="1"/>
  <c r="G16" i="1"/>
  <c r="BA16" i="1" s="1"/>
  <c r="G3" i="1"/>
  <c r="BA3" i="1" s="1"/>
  <c r="G19" i="1"/>
  <c r="BA19" i="1" s="1"/>
  <c r="G29" i="1"/>
  <c r="BA29" i="1" s="1"/>
  <c r="G11" i="1"/>
  <c r="BA11" i="1" s="1"/>
  <c r="G21" i="1"/>
  <c r="BA21" i="1" s="1"/>
  <c r="G5" i="1"/>
  <c r="BA5" i="1" s="1"/>
  <c r="G23" i="1"/>
  <c r="BA23" i="1" s="1"/>
  <c r="G7" i="1"/>
  <c r="BA7" i="1" s="1"/>
  <c r="G27" i="1"/>
  <c r="BA27" i="1" s="1"/>
  <c r="G13" i="1"/>
  <c r="BA13" i="1" s="1"/>
  <c r="G31" i="1"/>
  <c r="BA31" i="1" s="1"/>
  <c r="G15" i="1"/>
  <c r="BA15" i="1" s="1"/>
  <c r="G35" i="1"/>
  <c r="BA35" i="1" s="1"/>
  <c r="G8" i="1"/>
  <c r="BA8" i="1" s="1"/>
  <c r="G24" i="1"/>
  <c r="BA24" i="1" s="1"/>
  <c r="G32" i="1"/>
  <c r="BA32" i="1" s="1"/>
  <c r="G9" i="1"/>
  <c r="BA9" i="1" s="1"/>
  <c r="G17" i="1"/>
  <c r="BA17" i="1" s="1"/>
  <c r="G25" i="1"/>
  <c r="BA25" i="1" s="1"/>
  <c r="G33" i="1"/>
  <c r="BA33" i="1" s="1"/>
  <c r="G2" i="1"/>
  <c r="BA2" i="1" s="1"/>
  <c r="G10" i="1"/>
  <c r="BA10" i="1" s="1"/>
  <c r="G18" i="1"/>
  <c r="BA18" i="1" s="1"/>
  <c r="G26" i="1"/>
  <c r="BA26" i="1" s="1"/>
  <c r="G34" i="1"/>
  <c r="BA34" i="1" s="1"/>
  <c r="G4" i="1"/>
  <c r="BA4" i="1" s="1"/>
  <c r="G12" i="1"/>
  <c r="BA12" i="1" s="1"/>
  <c r="G20" i="1"/>
  <c r="BA20" i="1" s="1"/>
  <c r="G28" i="1"/>
  <c r="BA28" i="1" s="1"/>
  <c r="G36" i="1"/>
  <c r="BA36" i="1" s="1"/>
  <c r="G6" i="1"/>
  <c r="BA6" i="1" s="1"/>
  <c r="G14" i="1"/>
  <c r="BA14" i="1" s="1"/>
  <c r="G22" i="1"/>
  <c r="BA22" i="1" s="1"/>
  <c r="BE32" i="1"/>
  <c r="BE16" i="1"/>
  <c r="BC12" i="1"/>
  <c r="AM6" i="1"/>
  <c r="AM14" i="1"/>
  <c r="AM22" i="1"/>
  <c r="AM30" i="1"/>
  <c r="BG11" i="1"/>
  <c r="BG27" i="1"/>
  <c r="BC20" i="1"/>
  <c r="BG5" i="1"/>
  <c r="BG13" i="1"/>
  <c r="BG21" i="1"/>
  <c r="BG29" i="1"/>
  <c r="AJ5" i="1"/>
  <c r="AJ9" i="1"/>
  <c r="AJ13" i="1"/>
  <c r="BE13" i="1" s="1"/>
  <c r="AJ17" i="1"/>
  <c r="AJ21" i="1"/>
  <c r="BE21" i="1" s="1"/>
  <c r="AJ25" i="1"/>
  <c r="AJ29" i="1"/>
  <c r="AJ33" i="1"/>
  <c r="AM7" i="1"/>
  <c r="AM15" i="1"/>
  <c r="AM23" i="1"/>
  <c r="AM31" i="1"/>
  <c r="BJ6" i="1"/>
  <c r="BC4" i="1"/>
  <c r="BG3" i="1"/>
  <c r="BG19" i="1"/>
  <c r="BG35" i="1"/>
  <c r="BC28" i="1"/>
  <c r="BG17" i="1"/>
  <c r="BG14" i="1"/>
  <c r="BJ14" i="1" s="1"/>
  <c r="BG22" i="1"/>
  <c r="BG30" i="1"/>
  <c r="BJ30" i="1" s="1"/>
  <c r="AK9" i="1"/>
  <c r="AK17" i="1"/>
  <c r="BE17" i="1" s="1"/>
  <c r="AK25" i="1"/>
  <c r="AK33" i="1"/>
  <c r="AJ6" i="1"/>
  <c r="BE6" i="1" s="1"/>
  <c r="BI6" i="1" s="1"/>
  <c r="AJ14" i="1"/>
  <c r="AJ22" i="1"/>
  <c r="AJ30" i="1"/>
  <c r="AJ7" i="1"/>
  <c r="AJ15" i="1"/>
  <c r="BE15" i="1" s="1"/>
  <c r="AJ23" i="1"/>
  <c r="AJ31" i="1"/>
  <c r="BF24" i="1"/>
  <c r="BG4" i="1"/>
  <c r="BG12" i="1"/>
  <c r="BG20" i="1"/>
  <c r="BG28" i="1"/>
  <c r="BG36" i="1"/>
  <c r="BG7" i="1"/>
  <c r="BJ7" i="1" s="1"/>
  <c r="BG15" i="1"/>
  <c r="BG23" i="1"/>
  <c r="BJ23" i="1" s="1"/>
  <c r="BG31" i="1"/>
  <c r="BJ31" i="1" s="1"/>
  <c r="BF32" i="1"/>
  <c r="BG8" i="1"/>
  <c r="BG16" i="1"/>
  <c r="BG24" i="1"/>
  <c r="BG32" i="1"/>
  <c r="BF22" i="1"/>
  <c r="AP6" i="1"/>
  <c r="BB8" i="1"/>
  <c r="BG2" i="1"/>
  <c r="BG10" i="1"/>
  <c r="BG18" i="1"/>
  <c r="BG26" i="1"/>
  <c r="BG34" i="1"/>
  <c r="AP14" i="1"/>
  <c r="BF8" i="1"/>
  <c r="BB24" i="1"/>
  <c r="AP9" i="1"/>
  <c r="BF16" i="1"/>
  <c r="AP17" i="1"/>
  <c r="AP22" i="1"/>
  <c r="BF15" i="1"/>
  <c r="AP7" i="1"/>
  <c r="AP15" i="1"/>
  <c r="AP23" i="1"/>
  <c r="AP31" i="1"/>
  <c r="BF25" i="1"/>
  <c r="BF33" i="1"/>
  <c r="BF2" i="1"/>
  <c r="BF10" i="1"/>
  <c r="BF18" i="1"/>
  <c r="BF26" i="1"/>
  <c r="BF34" i="1"/>
  <c r="BF3" i="1"/>
  <c r="BF11" i="1"/>
  <c r="BF19" i="1"/>
  <c r="BF27" i="1"/>
  <c r="BF35" i="1"/>
  <c r="AP30" i="1"/>
  <c r="BF4" i="1"/>
  <c r="BF12" i="1"/>
  <c r="BF20" i="1"/>
  <c r="BF28" i="1"/>
  <c r="BF36" i="1"/>
  <c r="BF5" i="1"/>
  <c r="BF13" i="1"/>
  <c r="BF21" i="1"/>
  <c r="BF29" i="1"/>
  <c r="M8" i="1"/>
  <c r="BB16" i="1"/>
  <c r="BB32" i="1"/>
  <c r="O13" i="1"/>
  <c r="BB2" i="1"/>
  <c r="BC9" i="1"/>
  <c r="BC17" i="1"/>
  <c r="BC25" i="1"/>
  <c r="BC33" i="1"/>
  <c r="O21" i="1"/>
  <c r="BC2" i="1"/>
  <c r="BC10" i="1"/>
  <c r="BC18" i="1"/>
  <c r="BC26" i="1"/>
  <c r="BC34" i="1"/>
  <c r="O29" i="1"/>
  <c r="BC3" i="1"/>
  <c r="BC11" i="1"/>
  <c r="BC19" i="1"/>
  <c r="BC27" i="1"/>
  <c r="BC35" i="1"/>
  <c r="M16" i="1"/>
  <c r="BB9" i="1"/>
  <c r="BB17" i="1"/>
  <c r="BB25" i="1"/>
  <c r="BB33" i="1"/>
  <c r="M24" i="1"/>
  <c r="BB10" i="1"/>
  <c r="BB18" i="1"/>
  <c r="BB26" i="1"/>
  <c r="BB34" i="1"/>
  <c r="M32" i="1"/>
  <c r="BB3" i="1"/>
  <c r="BB11" i="1"/>
  <c r="BB19" i="1"/>
  <c r="BB27" i="1"/>
  <c r="BB35" i="1"/>
  <c r="O5" i="1"/>
  <c r="BB4" i="1"/>
  <c r="BB12" i="1"/>
  <c r="BB20" i="1"/>
  <c r="BB28" i="1"/>
  <c r="BB36" i="1"/>
  <c r="BC8" i="1"/>
  <c r="BC16" i="1"/>
  <c r="BC24" i="1"/>
  <c r="BC32" i="1"/>
  <c r="M9" i="1"/>
  <c r="M17" i="1"/>
  <c r="M25" i="1"/>
  <c r="M33" i="1"/>
  <c r="O6" i="1"/>
  <c r="O14" i="1"/>
  <c r="O22" i="1"/>
  <c r="O30" i="1"/>
  <c r="M2" i="1"/>
  <c r="M10" i="1"/>
  <c r="M18" i="1"/>
  <c r="M26" i="1"/>
  <c r="M34" i="1"/>
  <c r="O7" i="1"/>
  <c r="O15" i="1"/>
  <c r="O23" i="1"/>
  <c r="O31" i="1"/>
  <c r="M3" i="1"/>
  <c r="M11" i="1"/>
  <c r="M19" i="1"/>
  <c r="M27" i="1"/>
  <c r="M35" i="1"/>
  <c r="M4" i="1"/>
  <c r="M12" i="1"/>
  <c r="M20" i="1"/>
  <c r="M28" i="1"/>
  <c r="M36" i="1"/>
  <c r="BE22" i="1" l="1"/>
  <c r="BI21" i="1"/>
  <c r="BE24" i="1"/>
  <c r="BE11" i="1"/>
  <c r="BE12" i="1"/>
  <c r="BE31" i="1"/>
  <c r="BE28" i="1"/>
  <c r="BE10" i="1"/>
  <c r="BE5" i="1"/>
  <c r="BE18" i="1"/>
  <c r="BI5" i="1"/>
  <c r="BQ38" i="1"/>
  <c r="BI22" i="1"/>
  <c r="BE7" i="1"/>
  <c r="BE29" i="1"/>
  <c r="BJ21" i="1"/>
  <c r="BE30" i="1"/>
  <c r="BE25" i="1"/>
  <c r="BJ13" i="1"/>
  <c r="BJ5" i="1"/>
  <c r="BE14" i="1"/>
  <c r="BI15" i="1"/>
  <c r="BA40" i="1"/>
  <c r="BJ29" i="1"/>
  <c r="BI13" i="1"/>
  <c r="BJ22" i="1"/>
  <c r="BJ15" i="1"/>
  <c r="BI31" i="1"/>
  <c r="BE33" i="1"/>
  <c r="BE9" i="1"/>
  <c r="BA39" i="1"/>
  <c r="BA38" i="1"/>
  <c r="BE23" i="1"/>
  <c r="N8" i="1"/>
  <c r="AZ8" i="1" s="1"/>
  <c r="P15" i="1"/>
  <c r="AW15" i="1" s="1"/>
  <c r="AX15" i="1" s="1"/>
  <c r="BC15" i="1"/>
  <c r="BB15" i="1"/>
  <c r="N35" i="1"/>
  <c r="AV35" i="1" s="1"/>
  <c r="P7" i="1"/>
  <c r="AZ7" i="1" s="1"/>
  <c r="BC7" i="1"/>
  <c r="BB7" i="1"/>
  <c r="P14" i="1"/>
  <c r="AZ14" i="1" s="1"/>
  <c r="BC14" i="1"/>
  <c r="BB14" i="1"/>
  <c r="P22" i="1"/>
  <c r="BC22" i="1"/>
  <c r="BB22" i="1"/>
  <c r="N16" i="1"/>
  <c r="AZ16" i="1" s="1"/>
  <c r="P6" i="1"/>
  <c r="AW6" i="1" s="1"/>
  <c r="AX6" i="1" s="1"/>
  <c r="BC6" i="1"/>
  <c r="BB6" i="1"/>
  <c r="N34" i="1"/>
  <c r="N19" i="1"/>
  <c r="N26" i="1"/>
  <c r="N33" i="1"/>
  <c r="N24" i="1"/>
  <c r="P29" i="1"/>
  <c r="AZ29" i="1" s="1"/>
  <c r="BC29" i="1"/>
  <c r="BB29" i="1"/>
  <c r="N36" i="1"/>
  <c r="N11" i="1"/>
  <c r="AV11" i="1" s="1"/>
  <c r="N18" i="1"/>
  <c r="N25" i="1"/>
  <c r="N4" i="1"/>
  <c r="N27" i="1"/>
  <c r="N28" i="1"/>
  <c r="AZ28" i="1" s="1"/>
  <c r="N3" i="1"/>
  <c r="N10" i="1"/>
  <c r="N17" i="1"/>
  <c r="P21" i="1"/>
  <c r="AZ21" i="1" s="1"/>
  <c r="BC21" i="1"/>
  <c r="BB21" i="1"/>
  <c r="P5" i="1"/>
  <c r="AW5" i="1" s="1"/>
  <c r="AX5" i="1" s="1"/>
  <c r="BC5" i="1"/>
  <c r="BC38" i="1" s="1"/>
  <c r="BB5" i="1"/>
  <c r="BB38" i="1" s="1"/>
  <c r="P31" i="1"/>
  <c r="AW31" i="1" s="1"/>
  <c r="AX31" i="1" s="1"/>
  <c r="BC31" i="1"/>
  <c r="BB31" i="1"/>
  <c r="N20" i="1"/>
  <c r="N2" i="1"/>
  <c r="N9" i="1"/>
  <c r="N32" i="1"/>
  <c r="N12" i="1"/>
  <c r="AV12" i="1" s="1"/>
  <c r="P23" i="1"/>
  <c r="AZ23" i="1" s="1"/>
  <c r="BC23" i="1"/>
  <c r="BB23" i="1"/>
  <c r="P30" i="1"/>
  <c r="AW30" i="1" s="1"/>
  <c r="AX30" i="1" s="1"/>
  <c r="BC30" i="1"/>
  <c r="BB30" i="1"/>
  <c r="P13" i="1"/>
  <c r="AZ13" i="1" s="1"/>
  <c r="BC13" i="1"/>
  <c r="BB13" i="1"/>
  <c r="BR38" i="1" l="1"/>
  <c r="AV23" i="1"/>
  <c r="BI14" i="1"/>
  <c r="BC39" i="1"/>
  <c r="BC40" i="1"/>
  <c r="BI7" i="1"/>
  <c r="BI30" i="1"/>
  <c r="BI23" i="1"/>
  <c r="BB39" i="1"/>
  <c r="BB40" i="1"/>
  <c r="BI29" i="1"/>
  <c r="AV5" i="1"/>
  <c r="AV3" i="1"/>
  <c r="BD3" i="1"/>
  <c r="AV34" i="1"/>
  <c r="BD34" i="1"/>
  <c r="AV27" i="1"/>
  <c r="BD27" i="1"/>
  <c r="AZ25" i="1"/>
  <c r="BD25" i="1"/>
  <c r="AV24" i="1"/>
  <c r="BD24" i="1"/>
  <c r="AV16" i="1"/>
  <c r="BD16" i="1"/>
  <c r="AV32" i="1"/>
  <c r="BD32" i="1"/>
  <c r="AV28" i="1"/>
  <c r="BD28" i="1"/>
  <c r="AV4" i="1"/>
  <c r="BD4" i="1"/>
  <c r="AV18" i="1"/>
  <c r="BD18" i="1"/>
  <c r="AZ12" i="1"/>
  <c r="BD12" i="1"/>
  <c r="AV33" i="1"/>
  <c r="BD33" i="1"/>
  <c r="AV15" i="1"/>
  <c r="AV17" i="1"/>
  <c r="BD17" i="1"/>
  <c r="AZ11" i="1"/>
  <c r="BD11" i="1"/>
  <c r="AV26" i="1"/>
  <c r="BD26" i="1"/>
  <c r="AZ35" i="1"/>
  <c r="BD35" i="1"/>
  <c r="AV8" i="1"/>
  <c r="BD8" i="1"/>
  <c r="AV9" i="1"/>
  <c r="BD9" i="1"/>
  <c r="AV2" i="1"/>
  <c r="BD2" i="1"/>
  <c r="AZ4" i="1"/>
  <c r="AV20" i="1"/>
  <c r="BD20" i="1"/>
  <c r="AV10" i="1"/>
  <c r="BD10" i="1"/>
  <c r="AV36" i="1"/>
  <c r="BD36" i="1"/>
  <c r="AV19" i="1"/>
  <c r="BD19" i="1"/>
  <c r="AZ24" i="1"/>
  <c r="AZ20" i="1"/>
  <c r="AZ18" i="1"/>
  <c r="AZ5" i="1"/>
  <c r="AZ10" i="1"/>
  <c r="AZ33" i="1"/>
  <c r="AZ34" i="1"/>
  <c r="AZ17" i="1"/>
  <c r="AZ27" i="1"/>
  <c r="AZ15" i="1"/>
  <c r="AZ32" i="1"/>
  <c r="AZ3" i="1"/>
  <c r="AZ6" i="1"/>
  <c r="AW22" i="1"/>
  <c r="AX22" i="1" s="1"/>
  <c r="AZ22" i="1"/>
  <c r="AZ36" i="1"/>
  <c r="AZ9" i="1"/>
  <c r="AZ26" i="1"/>
  <c r="AZ30" i="1"/>
  <c r="AZ31" i="1"/>
  <c r="AZ19" i="1"/>
  <c r="AZ2" i="1"/>
  <c r="AV30" i="1"/>
  <c r="AV25" i="1"/>
  <c r="AV22" i="1"/>
  <c r="AW14" i="1"/>
  <c r="AX14" i="1" s="1"/>
  <c r="AV14" i="1"/>
  <c r="AV31" i="1"/>
  <c r="AW29" i="1"/>
  <c r="AX29" i="1" s="1"/>
  <c r="AV29" i="1"/>
  <c r="AW7" i="1"/>
  <c r="AX7" i="1" s="1"/>
  <c r="AV7" i="1"/>
  <c r="AV6" i="1"/>
  <c r="AW13" i="1"/>
  <c r="AX13" i="1" s="1"/>
  <c r="AV13" i="1"/>
  <c r="AW23" i="1"/>
  <c r="AX23" i="1" s="1"/>
  <c r="AW21" i="1"/>
  <c r="AX21" i="1" s="1"/>
  <c r="AV21" i="1"/>
  <c r="BP38" i="1" l="1"/>
  <c r="BO38" i="1"/>
  <c r="BJ25" i="1"/>
  <c r="BI25" i="1"/>
  <c r="BI2" i="1"/>
  <c r="BJ2" i="1"/>
  <c r="BJ26" i="1"/>
  <c r="BI26" i="1"/>
  <c r="BI36" i="1"/>
  <c r="BJ36" i="1"/>
  <c r="BI12" i="1"/>
  <c r="BJ12" i="1"/>
  <c r="BJ32" i="1"/>
  <c r="BI32" i="1"/>
  <c r="BJ27" i="1"/>
  <c r="BI27" i="1"/>
  <c r="BJ35" i="1"/>
  <c r="BI35" i="1"/>
  <c r="BI28" i="1"/>
  <c r="BJ28" i="1"/>
  <c r="BJ11" i="1"/>
  <c r="BI11" i="1"/>
  <c r="BJ16" i="1"/>
  <c r="BI16" i="1"/>
  <c r="BJ34" i="1"/>
  <c r="BI34" i="1"/>
  <c r="BJ8" i="1"/>
  <c r="BI8" i="1"/>
  <c r="BJ17" i="1"/>
  <c r="BI17" i="1"/>
  <c r="BJ19" i="1"/>
  <c r="BI19" i="1"/>
  <c r="BJ33" i="1"/>
  <c r="BI33" i="1"/>
  <c r="BJ9" i="1"/>
  <c r="BI9" i="1"/>
  <c r="BJ10" i="1"/>
  <c r="BI10" i="1"/>
  <c r="BJ18" i="1"/>
  <c r="BI18" i="1"/>
  <c r="BI20" i="1"/>
  <c r="BJ20" i="1"/>
  <c r="BJ4" i="1"/>
  <c r="BI4" i="1"/>
  <c r="BJ24" i="1"/>
  <c r="BI24" i="1"/>
  <c r="BJ3" i="1"/>
  <c r="BI3" i="1"/>
  <c r="BJ40" i="1" l="1"/>
  <c r="BJ39" i="1"/>
  <c r="BJ38" i="1"/>
</calcChain>
</file>

<file path=xl/sharedStrings.xml><?xml version="1.0" encoding="utf-8"?>
<sst xmlns="http://schemas.openxmlformats.org/spreadsheetml/2006/main" count="215" uniqueCount="146">
  <si>
    <t xml:space="preserve">Stadion/Quarkerback-Arena </t>
  </si>
  <si>
    <t>Leipzig Slevogtstraße S-Bahn</t>
  </si>
  <si>
    <t>Adler</t>
  </si>
  <si>
    <t>Leipzig Anger-Crottendorf S-Bahn</t>
  </si>
  <si>
    <t>Altes Messe Gelände</t>
  </si>
  <si>
    <t>Messe</t>
  </si>
  <si>
    <t>Leutzsch S-Bahn</t>
  </si>
  <si>
    <t>Markkleeberger See</t>
  </si>
  <si>
    <t>Clara-Zetkin-Park</t>
  </si>
  <si>
    <t>Leipzig Nord S-Bahn</t>
  </si>
  <si>
    <t>Flughafen</t>
  </si>
  <si>
    <t>Völkerschlachtdenkmal</t>
  </si>
  <si>
    <t>Augustusplatz</t>
  </si>
  <si>
    <t>Connewitzer-Kreuz</t>
  </si>
  <si>
    <t>Leipzig Mockauer Straße S-Bahn</t>
  </si>
  <si>
    <t>Leipzig Bayerischer Bahnhof</t>
  </si>
  <si>
    <t>Zoo</t>
  </si>
  <si>
    <t>Cospudener See</t>
  </si>
  <si>
    <t>Wilhelm-Leuschner-Platz</t>
  </si>
  <si>
    <t>Karl-Liebknecht-Straße/Kurt-Eisner-Straße</t>
  </si>
  <si>
    <t>Von</t>
  </si>
  <si>
    <t>Nach</t>
  </si>
  <si>
    <t>Distanz (km Auto)</t>
  </si>
  <si>
    <t>Distanz (km Rad)</t>
  </si>
  <si>
    <t>Marktplatz</t>
  </si>
  <si>
    <t>Dauer(Auto)</t>
  </si>
  <si>
    <t>Dauer(Rad)</t>
  </si>
  <si>
    <t>Hbf</t>
  </si>
  <si>
    <t>Dauer(Zug)</t>
  </si>
  <si>
    <t>Felsenkeller</t>
  </si>
  <si>
    <t>Haus Auensee</t>
  </si>
  <si>
    <t>Intervall Zug</t>
  </si>
  <si>
    <t>Alternativ Dauer Zug</t>
  </si>
  <si>
    <t>Alternativ Intervall  Zug</t>
  </si>
  <si>
    <t>Eisenbahnstraße</t>
  </si>
  <si>
    <t>Preis Zug</t>
  </si>
  <si>
    <t>Preis Zug Alternative</t>
  </si>
  <si>
    <t>Preis Rent-a-Scooter</t>
  </si>
  <si>
    <t xml:space="preserve">Quarkerback-Arena </t>
  </si>
  <si>
    <t>Preis Zug pro Tag</t>
  </si>
  <si>
    <t>Preis Scooter Hin&amp;Rück</t>
  </si>
  <si>
    <t>Alternative Deckel erreicht nach x Tagen</t>
  </si>
  <si>
    <t>Preis Benzin</t>
  </si>
  <si>
    <t>Preis Benzin Hin&amp;Rück</t>
  </si>
  <si>
    <t>Preis Diesel</t>
  </si>
  <si>
    <t>Preis Diesel Hin&amp;Rück</t>
  </si>
  <si>
    <t>Verbrauch</t>
  </si>
  <si>
    <t>Preis</t>
  </si>
  <si>
    <t>Grundgebühr</t>
  </si>
  <si>
    <t>Kilometer</t>
  </si>
  <si>
    <t>Preis Min Taxi</t>
  </si>
  <si>
    <t>Preis Taxi Min Hin&amp;Rück</t>
  </si>
  <si>
    <t>Preis Max Taxi</t>
  </si>
  <si>
    <t>Preis Taxi Max Hin&amp;Rück</t>
  </si>
  <si>
    <t xml:space="preserve">Aktivierung </t>
  </si>
  <si>
    <t>Minute</t>
  </si>
  <si>
    <t>Preis Alternative Zug pro Tag</t>
  </si>
  <si>
    <t>Speed Auto</t>
  </si>
  <si>
    <t>Speed Fahrrad</t>
  </si>
  <si>
    <t xml:space="preserve"> Dlanddticket nach Tagen</t>
  </si>
  <si>
    <t>Günstigste (Scooter, Auto, Bahn)</t>
  </si>
  <si>
    <t>Nextbike</t>
  </si>
  <si>
    <t>Basis</t>
  </si>
  <si>
    <t>Monats</t>
  </si>
  <si>
    <t>Jahres</t>
  </si>
  <si>
    <t>15 Minuten</t>
  </si>
  <si>
    <t>Monatlich</t>
  </si>
  <si>
    <t>30 Minuten</t>
  </si>
  <si>
    <t>kostenlos</t>
  </si>
  <si>
    <t>30Minuten+</t>
  </si>
  <si>
    <t>Jährlich</t>
  </si>
  <si>
    <t>Nextbike Abbo</t>
  </si>
  <si>
    <t>+ 10/Monat</t>
  </si>
  <si>
    <t>+60/Jahr</t>
  </si>
  <si>
    <t>Cityflitzer</t>
  </si>
  <si>
    <t>Pro Stunde</t>
  </si>
  <si>
    <t>Pro Kilometer</t>
  </si>
  <si>
    <t>Pro 15 Min</t>
  </si>
  <si>
    <t>Startpreis</t>
  </si>
  <si>
    <t>Starttarif</t>
  </si>
  <si>
    <t>Pro h</t>
  </si>
  <si>
    <t>Pro km</t>
  </si>
  <si>
    <t>Rahmentarif</t>
  </si>
  <si>
    <t>Vielfahrer</t>
  </si>
  <si>
    <t>Teilauto Start</t>
  </si>
  <si>
    <t>Günstigste</t>
  </si>
  <si>
    <t>Verschleiß Auto</t>
  </si>
  <si>
    <t>Pro 100 km</t>
  </si>
  <si>
    <t>Mit Parkplatzsuche</t>
  </si>
  <si>
    <t>Minuten</t>
  </si>
  <si>
    <t>Günstigste gegen Nextbike mit Abbo</t>
  </si>
  <si>
    <t>PendlerPreis</t>
  </si>
  <si>
    <t>PendlerPreis Nextbike</t>
  </si>
  <si>
    <t>Fast</t>
  </si>
  <si>
    <t>Cheap</t>
  </si>
  <si>
    <t>Nach=Nextbike?</t>
  </si>
  <si>
    <t>Monat Auto</t>
  </si>
  <si>
    <t>Monat Scooter</t>
  </si>
  <si>
    <t>Monat Bahn</t>
  </si>
  <si>
    <t>Monat Nextbike</t>
  </si>
  <si>
    <t>Tage pro Monat</t>
  </si>
  <si>
    <t>Deutschlandticket</t>
  </si>
  <si>
    <t>Kette</t>
  </si>
  <si>
    <t>Schlauch</t>
  </si>
  <si>
    <t>Mantel</t>
  </si>
  <si>
    <t>Kettenkranz</t>
  </si>
  <si>
    <t>Bremsbeläge</t>
  </si>
  <si>
    <t>Scooter Monat1</t>
  </si>
  <si>
    <t>Scooter Monat2</t>
  </si>
  <si>
    <t>Scooter Monat3</t>
  </si>
  <si>
    <t>Scooter Monat4</t>
  </si>
  <si>
    <t>Gratis Minuten</t>
  </si>
  <si>
    <t>Täglich</t>
  </si>
  <si>
    <t>Unlock Fee</t>
  </si>
  <si>
    <t>Scooter Monat</t>
  </si>
  <si>
    <t>Minuten pro Monat</t>
  </si>
  <si>
    <t>Min Monat Preis</t>
  </si>
  <si>
    <t>Min Monat Transportmittel</t>
  </si>
  <si>
    <t>Verhältnis Distanz</t>
  </si>
  <si>
    <t>Verhältnis Dauer</t>
  </si>
  <si>
    <t>Schnellste</t>
  </si>
  <si>
    <t>Ergebnis</t>
  </si>
  <si>
    <t>Fahrrad</t>
  </si>
  <si>
    <t>Auto</t>
  </si>
  <si>
    <t>Bahn</t>
  </si>
  <si>
    <t>Teilauto Start I</t>
  </si>
  <si>
    <t>Teilauto Start II</t>
  </si>
  <si>
    <t>km pro Monat(Auto)</t>
  </si>
  <si>
    <t>km pro Monat(Rad)</t>
  </si>
  <si>
    <t>Euro pro km</t>
  </si>
  <si>
    <t>Minute pro km</t>
  </si>
  <si>
    <t>Scooter Euro pro km</t>
  </si>
  <si>
    <t>Auto Euro pro km</t>
  </si>
  <si>
    <t>Bahn Euro pro km</t>
  </si>
  <si>
    <t>Nextbike Euro pro km</t>
  </si>
  <si>
    <t>Auto Minute pro km</t>
  </si>
  <si>
    <t>Scooter Minute pro km</t>
  </si>
  <si>
    <t>Bahn Minute pro km</t>
  </si>
  <si>
    <t>Nextbike Minute pro km</t>
  </si>
  <si>
    <t>Monat Carsharing</t>
  </si>
  <si>
    <t>Cityflitzer Monat</t>
  </si>
  <si>
    <t>Teilauto Start Monat</t>
  </si>
  <si>
    <t>Teilauto Start I Monat</t>
  </si>
  <si>
    <t>Teilauto Start II Monat</t>
  </si>
  <si>
    <t>Fahrten Pro Monat+</t>
  </si>
  <si>
    <t>Carsharing Euro pro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</si>
</sst>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/>
    <xf numFmtId="0" fontId="1" fillId="0" borderId="0" xfId="0" applyFont="1"/>
    <xf numFmtId="2" fontId="0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2" fontId="0" fillId="0" borderId="0" xfId="0" applyNumberFormat="1"/>
    <xf numFmtId="0" fontId="0" fillId="0" borderId="0" xfId="0" quotePrefix="1" applyFont="1"/>
    <xf numFmtId="8" fontId="0" fillId="0" borderId="0" xfId="0" applyNumberFormat="1" applyFont="1"/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262D-EBC3-4797-8BFC-4AF2D20755A3}">
  <dimension ref="A1:BX63"/>
  <sheetViews>
    <sheetView tabSelected="1" topLeftCell="AH1" zoomScaleNormal="100" workbookViewId="0">
      <selection activeCell="B5" sqref="B5"/>
    </sheetView>
  </sheetViews>
  <sheetFormatPr baseColWidth="10" defaultRowHeight="14.5" x14ac:dyDescent="0.35"/>
  <cols>
    <col min="1" max="1" width="29.26953125" style="2" customWidth="1"/>
    <col min="2" max="2" width="31.81640625" style="2" customWidth="1"/>
    <col min="3" max="3" width="12.453125" style="2" customWidth="1"/>
    <col min="4" max="4" width="12.26953125" style="2" customWidth="1"/>
    <col min="5" max="5" width="11.453125" style="2" bestFit="1" customWidth="1"/>
    <col min="6" max="6" width="11.7265625" style="2" customWidth="1"/>
    <col min="8" max="8" width="13.7265625" style="2" customWidth="1"/>
    <col min="9" max="9" width="5.54296875" style="2" customWidth="1"/>
    <col min="10" max="10" width="6.08984375" style="2" customWidth="1"/>
    <col min="11" max="11" width="5.54296875" style="2" customWidth="1"/>
    <col min="12" max="13" width="10.453125" style="2" customWidth="1"/>
    <col min="14" max="14" width="9.81640625" customWidth="1"/>
    <col min="15" max="15" width="6.08984375" customWidth="1"/>
    <col min="16" max="16" width="10.81640625" style="2" customWidth="1"/>
    <col min="17" max="17" width="9.54296875" style="2" customWidth="1"/>
    <col min="18" max="18" width="9.7265625" style="2" customWidth="1"/>
    <col min="19" max="19" width="11" style="2" customWidth="1"/>
    <col min="20" max="20" width="11.36328125" style="2" customWidth="1"/>
    <col min="21" max="21" width="9" style="2" customWidth="1"/>
    <col min="22" max="22" width="8.54296875" style="2" bestFit="1" customWidth="1"/>
    <col min="23" max="23" width="8.08984375" style="2" customWidth="1"/>
    <col min="24" max="24" width="7.54296875" style="4" customWidth="1"/>
    <col min="25" max="26" width="7.453125" customWidth="1"/>
    <col min="27" max="27" width="7.90625" style="4" customWidth="1"/>
    <col min="32" max="32" width="7.7265625" style="2" customWidth="1"/>
    <col min="33" max="33" width="7.453125" style="2" customWidth="1"/>
    <col min="34" max="41" width="10.90625" style="2"/>
    <col min="42" max="42" width="10.08984375" style="2" customWidth="1"/>
    <col min="43" max="56" width="10.90625" style="2"/>
    <col min="58" max="59" width="10.90625" style="2"/>
    <col min="61" max="66" width="10.90625" style="2"/>
    <col min="67" max="67" width="18" style="2" customWidth="1"/>
    <col min="68" max="16384" width="10.90625" style="2"/>
  </cols>
  <sheetData>
    <row r="1" spans="1:76" x14ac:dyDescent="0.35">
      <c r="A1" s="3" t="s">
        <v>20</v>
      </c>
      <c r="B1" s="3" t="s">
        <v>21</v>
      </c>
      <c r="C1" s="2" t="s">
        <v>22</v>
      </c>
      <c r="D1" s="2" t="s">
        <v>23</v>
      </c>
      <c r="E1" s="2" t="s">
        <v>25</v>
      </c>
      <c r="F1" s="2" t="s">
        <v>26</v>
      </c>
      <c r="G1" s="2" t="s">
        <v>88</v>
      </c>
      <c r="H1" s="2" t="s">
        <v>28</v>
      </c>
      <c r="I1" s="2" t="s">
        <v>31</v>
      </c>
      <c r="J1" s="2" t="s">
        <v>32</v>
      </c>
      <c r="K1" s="2" t="s">
        <v>33</v>
      </c>
      <c r="L1" s="2" t="s">
        <v>86</v>
      </c>
      <c r="M1" s="2" t="s">
        <v>42</v>
      </c>
      <c r="N1" s="2" t="s">
        <v>43</v>
      </c>
      <c r="O1" s="2" t="s">
        <v>44</v>
      </c>
      <c r="P1" s="2" t="s">
        <v>45</v>
      </c>
      <c r="Q1" s="2" t="s">
        <v>50</v>
      </c>
      <c r="R1" s="2" t="s">
        <v>51</v>
      </c>
      <c r="S1" s="2" t="s">
        <v>52</v>
      </c>
      <c r="T1" s="2" t="s">
        <v>53</v>
      </c>
      <c r="U1" s="5" t="s">
        <v>61</v>
      </c>
      <c r="V1" s="2" t="s">
        <v>95</v>
      </c>
      <c r="W1" s="5" t="s">
        <v>71</v>
      </c>
      <c r="X1" s="5" t="s">
        <v>74</v>
      </c>
      <c r="Y1" s="5" t="s">
        <v>84</v>
      </c>
      <c r="Z1" s="5" t="s">
        <v>125</v>
      </c>
      <c r="AA1" s="5" t="s">
        <v>126</v>
      </c>
      <c r="AB1" s="5" t="s">
        <v>140</v>
      </c>
      <c r="AC1" s="5" t="s">
        <v>141</v>
      </c>
      <c r="AD1" s="5" t="s">
        <v>142</v>
      </c>
      <c r="AE1" s="5" t="s">
        <v>143</v>
      </c>
      <c r="AF1" s="5" t="s">
        <v>37</v>
      </c>
      <c r="AG1" s="5" t="s">
        <v>40</v>
      </c>
      <c r="AH1" s="5" t="s">
        <v>114</v>
      </c>
      <c r="AI1" s="5" t="s">
        <v>115</v>
      </c>
      <c r="AJ1" s="5" t="s">
        <v>107</v>
      </c>
      <c r="AK1" s="5" t="s">
        <v>108</v>
      </c>
      <c r="AL1" s="5" t="s">
        <v>109</v>
      </c>
      <c r="AM1" s="5" t="s">
        <v>110</v>
      </c>
      <c r="AN1" s="5" t="s">
        <v>35</v>
      </c>
      <c r="AO1" s="5" t="s">
        <v>39</v>
      </c>
      <c r="AP1" s="2" t="s">
        <v>59</v>
      </c>
      <c r="AQ1" s="2" t="s">
        <v>36</v>
      </c>
      <c r="AR1" s="2" t="s">
        <v>56</v>
      </c>
      <c r="AS1" s="2" t="s">
        <v>41</v>
      </c>
      <c r="AT1" s="2" t="s">
        <v>57</v>
      </c>
      <c r="AU1" s="2" t="s">
        <v>58</v>
      </c>
      <c r="AV1" s="2" t="s">
        <v>85</v>
      </c>
      <c r="AW1" s="2" t="s">
        <v>91</v>
      </c>
      <c r="AX1" s="2" t="s">
        <v>92</v>
      </c>
      <c r="AY1" s="2" t="s">
        <v>93</v>
      </c>
      <c r="AZ1" s="2" t="s">
        <v>94</v>
      </c>
      <c r="BA1" s="3" t="s">
        <v>120</v>
      </c>
      <c r="BB1" s="3" t="s">
        <v>60</v>
      </c>
      <c r="BC1" s="3" t="s">
        <v>90</v>
      </c>
      <c r="BD1" s="3" t="s">
        <v>96</v>
      </c>
      <c r="BE1" s="3" t="s">
        <v>97</v>
      </c>
      <c r="BF1" s="3" t="s">
        <v>98</v>
      </c>
      <c r="BG1" s="3" t="s">
        <v>99</v>
      </c>
      <c r="BH1" s="3" t="s">
        <v>139</v>
      </c>
      <c r="BI1" s="3" t="s">
        <v>116</v>
      </c>
      <c r="BJ1" s="3" t="s">
        <v>117</v>
      </c>
      <c r="BK1" s="3" t="s">
        <v>118</v>
      </c>
      <c r="BL1" s="3" t="s">
        <v>119</v>
      </c>
      <c r="BM1" s="3" t="s">
        <v>127</v>
      </c>
      <c r="BN1" s="3" t="s">
        <v>128</v>
      </c>
      <c r="BO1" s="3" t="s">
        <v>132</v>
      </c>
      <c r="BP1" s="3" t="s">
        <v>131</v>
      </c>
      <c r="BQ1" s="3" t="s">
        <v>133</v>
      </c>
      <c r="BR1" s="3" t="s">
        <v>134</v>
      </c>
      <c r="BS1" s="3" t="s">
        <v>145</v>
      </c>
      <c r="BT1" s="3" t="s">
        <v>135</v>
      </c>
      <c r="BU1" s="3" t="s">
        <v>136</v>
      </c>
      <c r="BV1" s="3" t="s">
        <v>137</v>
      </c>
      <c r="BW1" s="3" t="s">
        <v>138</v>
      </c>
      <c r="BX1" s="3"/>
    </row>
    <row r="2" spans="1:76" x14ac:dyDescent="0.35">
      <c r="A2" s="1" t="s">
        <v>17</v>
      </c>
      <c r="B2" s="2" t="s">
        <v>38</v>
      </c>
      <c r="C2" s="4">
        <v>10.8</v>
      </c>
      <c r="D2" s="2">
        <v>10.1</v>
      </c>
      <c r="E2" s="4">
        <v>20</v>
      </c>
      <c r="F2" s="4">
        <v>33</v>
      </c>
      <c r="G2" s="7">
        <f>E2+G$38</f>
        <v>25</v>
      </c>
      <c r="H2" s="4">
        <v>56</v>
      </c>
      <c r="I2" s="2">
        <v>30</v>
      </c>
      <c r="L2" s="9">
        <f t="shared" ref="L2:L36" si="0">C2/100*$L$38</f>
        <v>0.64800000000000013</v>
      </c>
      <c r="M2" s="5">
        <f t="shared" ref="M2:M36" si="1">(C2/100*$M$38)*$M$40+L2</f>
        <v>2.2014288000000004</v>
      </c>
      <c r="N2" s="5">
        <f t="shared" ref="N2:N36" si="2">M2*2</f>
        <v>4.4028576000000008</v>
      </c>
      <c r="O2" s="6">
        <f t="shared" ref="O2:O36" si="3">(C2/100*$O$38)*$O$40+L2</f>
        <v>1.8734760000000004</v>
      </c>
      <c r="P2" s="6">
        <f>O2*2</f>
        <v>3.7469520000000007</v>
      </c>
      <c r="Q2" s="5">
        <f t="shared" ref="Q2:Q36" si="4">C2*$Q$40+$Q$38</f>
        <v>26.580000000000002</v>
      </c>
      <c r="R2" s="5">
        <f>Q2*2</f>
        <v>53.160000000000004</v>
      </c>
      <c r="S2" s="5">
        <f t="shared" ref="S2:S36" si="5">C2*$Q$41+$Q$38</f>
        <v>38.46</v>
      </c>
      <c r="T2" s="5">
        <f>S2*2</f>
        <v>76.92</v>
      </c>
      <c r="U2" s="5">
        <f>ROUNDUP(F2/15,0)+(IF(V2&lt;1,20,0))</f>
        <v>3</v>
      </c>
      <c r="V2" s="2">
        <v>1</v>
      </c>
      <c r="W2" s="5">
        <f>(IF(F2&gt;30,ROUNDUP((F2-30)/30,0),0))++(IF(V2&lt;1,20,0))</f>
        <v>1</v>
      </c>
      <c r="X2" s="5">
        <f t="shared" ref="X2:X36" si="6">(IF(E2&gt;60,(E2-1)/4*$X$42+$V$38,$X$38))+C2*$X$40</f>
        <v>5.8239999999999998</v>
      </c>
      <c r="Y2" s="5">
        <f t="shared" ref="Y2:Y36" si="7">ROUNDUP($Y$41/60*E2,0)+$Y$43*C2</f>
        <v>4.24</v>
      </c>
      <c r="Z2" s="5">
        <f t="shared" ref="Z2:Z36" si="8">ROUNDUP(Z$43/60*F2,0)+Z$45*D2</f>
        <v>4.5250000000000004</v>
      </c>
      <c r="AA2" s="5">
        <f t="shared" ref="AA2:AA36" si="9">ROUNDUP(AA$43/60*H2,0)+AA$45*E2</f>
        <v>6</v>
      </c>
      <c r="AB2" s="6">
        <f>X2*$AB$38</f>
        <v>232.95999999999998</v>
      </c>
      <c r="AC2" s="6">
        <f>Y2*$AB$38</f>
        <v>169.60000000000002</v>
      </c>
      <c r="AD2" s="6">
        <f>Z2*$AB$38+Z$41</f>
        <v>190</v>
      </c>
      <c r="AE2" s="6">
        <f>AA2*$AB$38+AA$41</f>
        <v>270</v>
      </c>
      <c r="AF2" s="5">
        <f t="shared" ref="AF2:AF36" si="10">F2*$AF$40+$AF$38</f>
        <v>7.2700000000000005</v>
      </c>
      <c r="AG2" s="5">
        <f>AF2*2</f>
        <v>14.540000000000001</v>
      </c>
      <c r="AH2" s="5">
        <f t="shared" ref="AH2:AH36" si="11">AG2*$AH$38</f>
        <v>290.8</v>
      </c>
      <c r="AI2" s="4">
        <f t="shared" ref="AI2:AI36" si="12">ROUNDUP(F2,0)*2*20</f>
        <v>1320</v>
      </c>
      <c r="AJ2" s="2">
        <f t="shared" ref="AJ2:AK21" si="13">IF($AI2&gt;AJ$40,($AI2-AJ$40),0)*$AF$40+$AF$38*$AH$38+AJ$38</f>
        <v>198.29000000000002</v>
      </c>
      <c r="AK2" s="2">
        <f t="shared" si="13"/>
        <v>238.79000000000002</v>
      </c>
      <c r="AL2" s="2">
        <f t="shared" ref="AL2:AL36" si="14">$AH$38*$AL$38+IF($F2*2&gt;$AL$40,$F2-$AL$40,0)*$AF$40+$AH$38*$AF$38</f>
        <v>179.8</v>
      </c>
      <c r="AM2" s="2">
        <f t="shared" ref="AM2:AM36" si="15">AI2*$AF$40+$AM$38</f>
        <v>251.79000000000002</v>
      </c>
      <c r="AN2" s="5">
        <v>3.9</v>
      </c>
      <c r="AO2" s="5">
        <f>AN2*2</f>
        <v>7.8</v>
      </c>
      <c r="AP2" s="4">
        <f t="shared" ref="AP2:AP36" si="16">$AO$38/AO2</f>
        <v>6.2820512820512819</v>
      </c>
      <c r="AQ2" s="5"/>
      <c r="AR2" s="5"/>
      <c r="AS2" s="7"/>
      <c r="AT2">
        <f t="shared" ref="AT2:AT36" si="17">C2/E2*60</f>
        <v>32.400000000000006</v>
      </c>
      <c r="AU2" s="2">
        <f t="shared" ref="AU2:AU36" si="18">D2/F2*60</f>
        <v>18.363636363636363</v>
      </c>
      <c r="AV2" s="5">
        <f t="shared" ref="AV2:AV36" si="19">MIN(M2:U2,X2:AO2)</f>
        <v>1.8734760000000004</v>
      </c>
      <c r="AW2" s="10">
        <f t="shared" ref="AW2:AW36" si="20">P2*20</f>
        <v>74.93904000000002</v>
      </c>
      <c r="AX2" s="3" t="str">
        <f>IF(AW2&lt;49,"AUTO","DEUTSCHLANDTICKET")</f>
        <v>DEUTSCHLANDTICKET</v>
      </c>
      <c r="AY2" s="4">
        <f t="shared" ref="AY2:AY36" si="21">MIN(H2,K2,F2,E2)</f>
        <v>20</v>
      </c>
      <c r="AZ2" s="5">
        <f t="shared" ref="AZ2:AZ36" si="22">MIN(M2:U2,W2:AN2)</f>
        <v>1</v>
      </c>
      <c r="BA2" s="3" t="str">
        <f t="shared" ref="BA2:BA36" si="23">IF(G2&lt;F2,IF(G2&lt;H2,"Auto","Bahn"),IF(F2&lt;H2,"Fahrrad","Bahn"))</f>
        <v>Auto</v>
      </c>
      <c r="BB2" s="3" t="str">
        <f t="shared" ref="BB2:BB36" si="24">IF(O2&lt;U2,IF(O2&lt;AN2,"Auto","Bahn"),IF(U2&lt;AN2,"Nextbike","Bahn"))</f>
        <v>Auto</v>
      </c>
      <c r="BC2" s="3" t="str">
        <f t="shared" ref="BC2:BC36" si="25">IF(O2&lt;W2,IF(O2&lt;AN2,"Auto","Bahn"),IF(W2&lt;AN2,"Nextbike","Bahn"))</f>
        <v>Nextbike</v>
      </c>
      <c r="BD2" s="5">
        <f t="shared" ref="BD2:BD36" si="26">N2*$BD$38</f>
        <v>88.057152000000016</v>
      </c>
      <c r="BE2" s="5">
        <f t="shared" ref="BE2:BE36" si="27">MIN(AH2:AM2)</f>
        <v>179.8</v>
      </c>
      <c r="BF2" s="5">
        <f t="shared" ref="BF2:BF36" si="28">MIN($AO$38,20*AO2,IF(AS2&lt;&gt;0,20*AS2,999))</f>
        <v>49</v>
      </c>
      <c r="BG2" s="5">
        <f t="shared" ref="BG2:BG36" si="29">MIN(W2*2*20+$U$42,U2*40)</f>
        <v>59</v>
      </c>
      <c r="BH2" s="6">
        <f>MIN(AB2:AE2)</f>
        <v>169.60000000000002</v>
      </c>
      <c r="BI2" s="5">
        <f t="shared" ref="BI2:BI36" si="30">MIN(BD2:BG2)</f>
        <v>49</v>
      </c>
      <c r="BJ2" s="3" t="str">
        <f t="shared" ref="BJ2:BJ36" si="31">IF(BD2&lt;BG2,IF(BD2&lt;BF2,"Auto","Bahn"),IF(BG2&lt;BF2,"Nextbike","Bahn"))</f>
        <v>Bahn</v>
      </c>
      <c r="BK2" s="2">
        <f t="shared" ref="BK2:BK36" si="32">C2/D2</f>
        <v>1.0693069306930694</v>
      </c>
      <c r="BL2" s="2">
        <f t="shared" ref="BL2:BL36" si="33">E2/F2</f>
        <v>0.60606060606060608</v>
      </c>
      <c r="BM2" s="2">
        <f t="shared" ref="BM2:BM36" si="34">$BD$38*2*C2</f>
        <v>432</v>
      </c>
      <c r="BN2" s="2">
        <f t="shared" ref="BN2:BN36" si="35">$BD$38*2*D2</f>
        <v>404</v>
      </c>
      <c r="BO2" s="5">
        <f>BD2/BM2</f>
        <v>0.20383600000000004</v>
      </c>
      <c r="BP2" s="5">
        <f>BE2/BN2</f>
        <v>0.44504950495049506</v>
      </c>
      <c r="BQ2" s="5">
        <f>BF2/BM2</f>
        <v>0.11342592592592593</v>
      </c>
      <c r="BR2" s="5">
        <f>BG2/BN2</f>
        <v>0.14603960396039603</v>
      </c>
      <c r="BS2" s="5">
        <f>BH2/BM2</f>
        <v>0.39259259259259266</v>
      </c>
      <c r="BT2" s="2">
        <f>E2/C2</f>
        <v>1.8518518518518516</v>
      </c>
      <c r="BU2" s="2">
        <f>F2/D2</f>
        <v>3.2673267326732676</v>
      </c>
      <c r="BV2" s="2">
        <f>H2/C2</f>
        <v>5.1851851851851851</v>
      </c>
      <c r="BW2" s="2">
        <f>F2/D2</f>
        <v>3.2673267326732676</v>
      </c>
    </row>
    <row r="3" spans="1:76" x14ac:dyDescent="0.35">
      <c r="A3" s="1" t="s">
        <v>18</v>
      </c>
      <c r="B3" s="2" t="s">
        <v>1</v>
      </c>
      <c r="C3" s="2">
        <v>6.7</v>
      </c>
      <c r="D3" s="2">
        <v>6.5</v>
      </c>
      <c r="E3" s="4">
        <v>15</v>
      </c>
      <c r="F3" s="4">
        <v>23</v>
      </c>
      <c r="G3" s="7">
        <f t="shared" ref="G3:G36" si="36">E3+G$38</f>
        <v>20</v>
      </c>
      <c r="H3" s="4">
        <v>16</v>
      </c>
      <c r="I3" s="2">
        <v>30</v>
      </c>
      <c r="J3" s="2">
        <v>27</v>
      </c>
      <c r="K3" s="2">
        <v>8</v>
      </c>
      <c r="L3" s="9">
        <f t="shared" si="0"/>
        <v>0.40200000000000002</v>
      </c>
      <c r="M3" s="5">
        <f t="shared" si="1"/>
        <v>1.3657012000000002</v>
      </c>
      <c r="N3" s="5">
        <f t="shared" si="2"/>
        <v>2.7314024000000003</v>
      </c>
      <c r="O3" s="6">
        <f t="shared" si="3"/>
        <v>1.1622490000000001</v>
      </c>
      <c r="P3" s="6">
        <f t="shared" ref="P3:P36" si="37">O3*2</f>
        <v>2.3244980000000002</v>
      </c>
      <c r="Q3" s="5">
        <f t="shared" si="4"/>
        <v>17.97</v>
      </c>
      <c r="R3" s="5">
        <f t="shared" ref="R3:R36" si="38">Q3*2</f>
        <v>35.94</v>
      </c>
      <c r="S3" s="5">
        <f t="shared" si="5"/>
        <v>25.34</v>
      </c>
      <c r="T3" s="5">
        <f t="shared" ref="T3:T36" si="39">S3*2</f>
        <v>50.68</v>
      </c>
      <c r="U3" s="5">
        <f t="shared" ref="U3:U36" si="40">ROUNDUP(F3/15,0)+(IF(V3&lt;1,20,0))</f>
        <v>22</v>
      </c>
      <c r="V3" s="2">
        <v>0</v>
      </c>
      <c r="W3" s="5">
        <f t="shared" ref="W3:W36" si="41">(IF(F3&gt;30,ROUNDUP((F3-30)/30,0),0))++(IF(V3&lt;1,20,0))</f>
        <v>20</v>
      </c>
      <c r="X3" s="5">
        <f t="shared" si="6"/>
        <v>4.6760000000000002</v>
      </c>
      <c r="Y3" s="5">
        <f t="shared" si="7"/>
        <v>3.01</v>
      </c>
      <c r="Z3" s="5">
        <f t="shared" si="8"/>
        <v>2.625</v>
      </c>
      <c r="AA3" s="5">
        <f t="shared" si="9"/>
        <v>4</v>
      </c>
      <c r="AB3" s="6">
        <f t="shared" ref="AB3:AB36" si="42">X3*$AB$38</f>
        <v>187.04000000000002</v>
      </c>
      <c r="AC3" s="6">
        <f t="shared" ref="AC3:AC36" si="43">Y3*$AB$38</f>
        <v>120.39999999999999</v>
      </c>
      <c r="AD3" s="6">
        <f t="shared" ref="AD3:AD36" si="44">Z3*$AB$38+Z$41</f>
        <v>114</v>
      </c>
      <c r="AE3" s="6">
        <f t="shared" ref="AE3:AE35" si="45">AA3*$AB$38+AA$41</f>
        <v>190</v>
      </c>
      <c r="AF3" s="5">
        <f t="shared" si="10"/>
        <v>5.37</v>
      </c>
      <c r="AG3" s="5">
        <f t="shared" ref="AG3:AG36" si="46">AF3*2</f>
        <v>10.74</v>
      </c>
      <c r="AH3" s="5">
        <f t="shared" si="11"/>
        <v>214.8</v>
      </c>
      <c r="AI3" s="4">
        <f t="shared" si="12"/>
        <v>920</v>
      </c>
      <c r="AJ3" s="2">
        <f t="shared" si="13"/>
        <v>122.28999999999999</v>
      </c>
      <c r="AK3" s="2">
        <f t="shared" si="13"/>
        <v>162.79000000000002</v>
      </c>
      <c r="AL3" s="2">
        <f t="shared" si="14"/>
        <v>179.8</v>
      </c>
      <c r="AM3" s="2">
        <f t="shared" si="15"/>
        <v>175.79000000000002</v>
      </c>
      <c r="AN3" s="5">
        <v>3</v>
      </c>
      <c r="AO3" s="5">
        <f t="shared" ref="AO3:AO36" si="47">AN3*2</f>
        <v>6</v>
      </c>
      <c r="AP3" s="4">
        <f t="shared" si="16"/>
        <v>8.1666666666666661</v>
      </c>
      <c r="AQ3" s="5">
        <v>3</v>
      </c>
      <c r="AR3" s="5">
        <f>AQ3*2</f>
        <v>6</v>
      </c>
      <c r="AS3" s="7">
        <f>49/AR3</f>
        <v>8.1666666666666661</v>
      </c>
      <c r="AT3">
        <f t="shared" si="17"/>
        <v>26.8</v>
      </c>
      <c r="AU3" s="2">
        <f t="shared" si="18"/>
        <v>16.956521739130434</v>
      </c>
      <c r="AV3" s="5">
        <f t="shared" si="19"/>
        <v>1.1622490000000001</v>
      </c>
      <c r="AW3" s="10">
        <f t="shared" si="20"/>
        <v>46.489960000000004</v>
      </c>
      <c r="AX3" s="3" t="str">
        <f t="shared" ref="AX3:AX36" si="48">IF(AW3&lt;49,"AUTO","DEUTSCHLANDTICKET")</f>
        <v>AUTO</v>
      </c>
      <c r="AY3" s="4">
        <f t="shared" si="21"/>
        <v>8</v>
      </c>
      <c r="AZ3" s="5">
        <f t="shared" si="22"/>
        <v>1.1622490000000001</v>
      </c>
      <c r="BA3" s="3" t="str">
        <f t="shared" si="23"/>
        <v>Bahn</v>
      </c>
      <c r="BB3" s="3" t="str">
        <f t="shared" si="24"/>
        <v>Auto</v>
      </c>
      <c r="BC3" s="3" t="str">
        <f t="shared" si="25"/>
        <v>Auto</v>
      </c>
      <c r="BD3" s="5">
        <f t="shared" si="26"/>
        <v>54.628048000000007</v>
      </c>
      <c r="BE3" s="5">
        <f t="shared" si="27"/>
        <v>122.28999999999999</v>
      </c>
      <c r="BF3" s="5">
        <f t="shared" si="28"/>
        <v>49</v>
      </c>
      <c r="BG3" s="5">
        <f t="shared" si="29"/>
        <v>819</v>
      </c>
      <c r="BH3" s="6">
        <f t="shared" ref="BH3:BH36" si="49">MIN(AB3:AE3)</f>
        <v>114</v>
      </c>
      <c r="BI3" s="5">
        <f t="shared" si="30"/>
        <v>49</v>
      </c>
      <c r="BJ3" s="3" t="str">
        <f t="shared" si="31"/>
        <v>Bahn</v>
      </c>
      <c r="BK3" s="2">
        <f t="shared" si="32"/>
        <v>1.0307692307692309</v>
      </c>
      <c r="BL3" s="2">
        <f t="shared" si="33"/>
        <v>0.65217391304347827</v>
      </c>
      <c r="BM3" s="2">
        <f t="shared" si="34"/>
        <v>268</v>
      </c>
      <c r="BN3" s="2">
        <f t="shared" si="35"/>
        <v>260</v>
      </c>
      <c r="BO3" s="5">
        <f t="shared" ref="BO3:BO36" si="50">BD3/BM3</f>
        <v>0.20383600000000002</v>
      </c>
      <c r="BP3" s="5">
        <f t="shared" ref="BP3:BP36" si="51">BE3/BN3</f>
        <v>0.4703461538461538</v>
      </c>
      <c r="BQ3" s="5">
        <f t="shared" ref="BQ3:BQ36" si="52">BF3/BM3</f>
        <v>0.18283582089552239</v>
      </c>
      <c r="BR3" s="5">
        <f t="shared" ref="BR3:BR36" si="53">BG3/BN3</f>
        <v>3.15</v>
      </c>
      <c r="BS3" s="5">
        <f t="shared" ref="BS3:BS36" si="54">BH3/BM3</f>
        <v>0.42537313432835822</v>
      </c>
      <c r="BT3" s="2">
        <f t="shared" ref="BT3:BT36" si="55">E3/C3</f>
        <v>2.2388059701492535</v>
      </c>
      <c r="BU3" s="2">
        <f t="shared" ref="BU3:BU36" si="56">F3/D3</f>
        <v>3.5384615384615383</v>
      </c>
      <c r="BV3" s="2">
        <f t="shared" ref="BV3:BV36" si="57">H3/C3</f>
        <v>2.3880597014925371</v>
      </c>
      <c r="BW3" s="2">
        <f t="shared" ref="BW3:BW36" si="58">F3/D3</f>
        <v>3.5384615384615383</v>
      </c>
    </row>
    <row r="4" spans="1:76" ht="29" x14ac:dyDescent="0.35">
      <c r="A4" s="1" t="s">
        <v>19</v>
      </c>
      <c r="B4" s="2" t="s">
        <v>2</v>
      </c>
      <c r="C4" s="2">
        <v>3.1</v>
      </c>
      <c r="D4" s="2">
        <v>3.1</v>
      </c>
      <c r="E4" s="4">
        <v>7</v>
      </c>
      <c r="F4" s="4">
        <v>12</v>
      </c>
      <c r="G4" s="7">
        <f t="shared" si="36"/>
        <v>12</v>
      </c>
      <c r="H4" s="4">
        <v>10</v>
      </c>
      <c r="I4" s="2">
        <v>8</v>
      </c>
      <c r="L4" s="9">
        <f t="shared" si="0"/>
        <v>0.186</v>
      </c>
      <c r="M4" s="5">
        <f t="shared" si="1"/>
        <v>0.6318916</v>
      </c>
      <c r="N4" s="5">
        <f t="shared" si="2"/>
        <v>1.2637832</v>
      </c>
      <c r="O4" s="6">
        <f t="shared" si="3"/>
        <v>0.53775700000000004</v>
      </c>
      <c r="P4" s="6">
        <f t="shared" si="37"/>
        <v>1.0755140000000001</v>
      </c>
      <c r="Q4" s="5">
        <f t="shared" si="4"/>
        <v>10.41</v>
      </c>
      <c r="R4" s="5">
        <f t="shared" si="38"/>
        <v>20.82</v>
      </c>
      <c r="S4" s="5">
        <f t="shared" si="5"/>
        <v>13.820000000000002</v>
      </c>
      <c r="T4" s="5">
        <f t="shared" si="39"/>
        <v>27.640000000000004</v>
      </c>
      <c r="U4" s="5">
        <f t="shared" si="40"/>
        <v>1</v>
      </c>
      <c r="V4" s="2">
        <v>1</v>
      </c>
      <c r="W4" s="5">
        <f t="shared" si="41"/>
        <v>0</v>
      </c>
      <c r="X4" s="5">
        <f t="shared" si="6"/>
        <v>3.6680000000000001</v>
      </c>
      <c r="Y4" s="5">
        <f t="shared" si="7"/>
        <v>1.93</v>
      </c>
      <c r="Z4" s="5">
        <f t="shared" si="8"/>
        <v>1.7749999999999999</v>
      </c>
      <c r="AA4" s="5">
        <f t="shared" si="9"/>
        <v>2.4000000000000004</v>
      </c>
      <c r="AB4" s="6">
        <f t="shared" si="42"/>
        <v>146.72</v>
      </c>
      <c r="AC4" s="6">
        <f t="shared" si="43"/>
        <v>77.2</v>
      </c>
      <c r="AD4" s="6">
        <f t="shared" si="44"/>
        <v>80</v>
      </c>
      <c r="AE4" s="6">
        <f t="shared" si="45"/>
        <v>126.00000000000001</v>
      </c>
      <c r="AF4" s="5">
        <f t="shared" si="10"/>
        <v>3.2800000000000002</v>
      </c>
      <c r="AG4" s="5">
        <f t="shared" si="46"/>
        <v>6.5600000000000005</v>
      </c>
      <c r="AH4" s="5">
        <f t="shared" si="11"/>
        <v>131.20000000000002</v>
      </c>
      <c r="AI4" s="4">
        <f t="shared" si="12"/>
        <v>480</v>
      </c>
      <c r="AJ4" s="2">
        <f t="shared" si="13"/>
        <v>89.99</v>
      </c>
      <c r="AK4" s="2">
        <f t="shared" si="13"/>
        <v>79.19</v>
      </c>
      <c r="AL4" s="2">
        <f t="shared" si="14"/>
        <v>179.8</v>
      </c>
      <c r="AM4" s="2">
        <f t="shared" si="15"/>
        <v>92.19</v>
      </c>
      <c r="AN4" s="5">
        <v>3</v>
      </c>
      <c r="AO4" s="5">
        <f t="shared" si="47"/>
        <v>6</v>
      </c>
      <c r="AP4" s="4">
        <f t="shared" si="16"/>
        <v>8.1666666666666661</v>
      </c>
      <c r="AQ4" s="5"/>
      <c r="AS4" s="7"/>
      <c r="AT4">
        <f t="shared" si="17"/>
        <v>26.571428571428573</v>
      </c>
      <c r="AU4" s="2">
        <f t="shared" si="18"/>
        <v>15.500000000000002</v>
      </c>
      <c r="AV4" s="5">
        <f t="shared" si="19"/>
        <v>0.53775700000000004</v>
      </c>
      <c r="AW4" s="10">
        <f t="shared" si="20"/>
        <v>21.510280000000002</v>
      </c>
      <c r="AX4" s="3" t="str">
        <f t="shared" si="48"/>
        <v>AUTO</v>
      </c>
      <c r="AY4" s="4">
        <f t="shared" si="21"/>
        <v>7</v>
      </c>
      <c r="AZ4" s="5">
        <f t="shared" si="22"/>
        <v>0</v>
      </c>
      <c r="BA4" s="3" t="str">
        <f t="shared" si="23"/>
        <v>Bahn</v>
      </c>
      <c r="BB4" s="3" t="str">
        <f t="shared" si="24"/>
        <v>Auto</v>
      </c>
      <c r="BC4" s="3" t="str">
        <f t="shared" si="25"/>
        <v>Nextbike</v>
      </c>
      <c r="BD4" s="5">
        <f t="shared" si="26"/>
        <v>25.275663999999999</v>
      </c>
      <c r="BE4" s="5">
        <f t="shared" si="27"/>
        <v>79.19</v>
      </c>
      <c r="BF4" s="5">
        <f t="shared" si="28"/>
        <v>49</v>
      </c>
      <c r="BG4" s="5">
        <f t="shared" si="29"/>
        <v>19</v>
      </c>
      <c r="BH4" s="6">
        <f t="shared" si="49"/>
        <v>77.2</v>
      </c>
      <c r="BI4" s="5">
        <f t="shared" si="30"/>
        <v>19</v>
      </c>
      <c r="BJ4" s="3" t="str">
        <f t="shared" si="31"/>
        <v>Nextbike</v>
      </c>
      <c r="BK4" s="2">
        <f t="shared" si="32"/>
        <v>1</v>
      </c>
      <c r="BL4" s="2">
        <f t="shared" si="33"/>
        <v>0.58333333333333337</v>
      </c>
      <c r="BM4" s="2">
        <f t="shared" si="34"/>
        <v>124</v>
      </c>
      <c r="BN4" s="2">
        <f t="shared" si="35"/>
        <v>124</v>
      </c>
      <c r="BO4" s="5">
        <f t="shared" si="50"/>
        <v>0.20383599999999999</v>
      </c>
      <c r="BP4" s="5">
        <f t="shared" si="51"/>
        <v>0.63862903225806444</v>
      </c>
      <c r="BQ4" s="5">
        <f t="shared" si="52"/>
        <v>0.39516129032258063</v>
      </c>
      <c r="BR4" s="5">
        <f t="shared" si="53"/>
        <v>0.15322580645161291</v>
      </c>
      <c r="BS4" s="5">
        <f t="shared" si="54"/>
        <v>0.6225806451612903</v>
      </c>
      <c r="BT4" s="2">
        <f t="shared" si="55"/>
        <v>2.258064516129032</v>
      </c>
      <c r="BU4" s="2">
        <f t="shared" si="56"/>
        <v>3.8709677419354835</v>
      </c>
      <c r="BV4" s="2">
        <f t="shared" si="57"/>
        <v>3.225806451612903</v>
      </c>
      <c r="BW4" s="2">
        <f t="shared" si="58"/>
        <v>3.8709677419354835</v>
      </c>
    </row>
    <row r="5" spans="1:76" x14ac:dyDescent="0.35">
      <c r="A5" s="1" t="s">
        <v>3</v>
      </c>
      <c r="B5" s="2" t="s">
        <v>4</v>
      </c>
      <c r="C5" s="2">
        <v>2.2000000000000002</v>
      </c>
      <c r="D5" s="2">
        <v>2.2999999999999998</v>
      </c>
      <c r="E5" s="4">
        <v>5</v>
      </c>
      <c r="F5" s="4">
        <v>10</v>
      </c>
      <c r="G5" s="7">
        <f t="shared" si="36"/>
        <v>10</v>
      </c>
      <c r="H5" s="4">
        <v>11</v>
      </c>
      <c r="I5" s="2">
        <v>30</v>
      </c>
      <c r="J5" s="2">
        <v>19</v>
      </c>
      <c r="K5" s="2">
        <v>10</v>
      </c>
      <c r="L5" s="9">
        <f t="shared" si="0"/>
        <v>0.13200000000000001</v>
      </c>
      <c r="M5" s="5">
        <f t="shared" si="1"/>
        <v>0.44843920000000009</v>
      </c>
      <c r="N5" s="5">
        <f t="shared" si="2"/>
        <v>0.89687840000000019</v>
      </c>
      <c r="O5" s="6">
        <f t="shared" si="3"/>
        <v>0.38163400000000003</v>
      </c>
      <c r="P5" s="6">
        <f t="shared" si="37"/>
        <v>0.76326800000000006</v>
      </c>
      <c r="Q5" s="5">
        <f t="shared" si="4"/>
        <v>8.5200000000000014</v>
      </c>
      <c r="R5" s="5">
        <f t="shared" si="38"/>
        <v>17.040000000000003</v>
      </c>
      <c r="S5" s="5">
        <f t="shared" si="5"/>
        <v>10.940000000000001</v>
      </c>
      <c r="T5" s="5">
        <f t="shared" si="39"/>
        <v>21.880000000000003</v>
      </c>
      <c r="U5" s="5">
        <f t="shared" si="40"/>
        <v>1</v>
      </c>
      <c r="V5" s="2">
        <v>1</v>
      </c>
      <c r="W5" s="5">
        <f t="shared" si="41"/>
        <v>0</v>
      </c>
      <c r="X5" s="5">
        <f t="shared" si="6"/>
        <v>3.4159999999999999</v>
      </c>
      <c r="Y5" s="5">
        <f t="shared" si="7"/>
        <v>1.6600000000000001</v>
      </c>
      <c r="Z5" s="5">
        <f t="shared" si="8"/>
        <v>1.575</v>
      </c>
      <c r="AA5" s="5">
        <f t="shared" si="9"/>
        <v>2</v>
      </c>
      <c r="AB5" s="6">
        <f t="shared" si="42"/>
        <v>136.63999999999999</v>
      </c>
      <c r="AC5" s="6">
        <f t="shared" si="43"/>
        <v>66.400000000000006</v>
      </c>
      <c r="AD5" s="6">
        <f t="shared" si="44"/>
        <v>72</v>
      </c>
      <c r="AE5" s="6">
        <f t="shared" si="45"/>
        <v>110</v>
      </c>
      <c r="AF5" s="5">
        <f t="shared" si="10"/>
        <v>2.9</v>
      </c>
      <c r="AG5" s="5">
        <f t="shared" si="46"/>
        <v>5.8</v>
      </c>
      <c r="AH5" s="5">
        <f t="shared" si="11"/>
        <v>116</v>
      </c>
      <c r="AI5" s="4">
        <f t="shared" si="12"/>
        <v>400</v>
      </c>
      <c r="AJ5" s="2">
        <f t="shared" si="13"/>
        <v>89.99</v>
      </c>
      <c r="AK5" s="2">
        <f t="shared" si="13"/>
        <v>63.989999999999995</v>
      </c>
      <c r="AL5" s="2">
        <f t="shared" si="14"/>
        <v>179.8</v>
      </c>
      <c r="AM5" s="2">
        <f t="shared" si="15"/>
        <v>76.989999999999995</v>
      </c>
      <c r="AN5" s="5">
        <v>3</v>
      </c>
      <c r="AO5" s="5">
        <f t="shared" si="47"/>
        <v>6</v>
      </c>
      <c r="AP5" s="4">
        <f t="shared" si="16"/>
        <v>8.1666666666666661</v>
      </c>
      <c r="AQ5" s="5">
        <v>3</v>
      </c>
      <c r="AR5" s="5">
        <f>AQ5*2</f>
        <v>6</v>
      </c>
      <c r="AS5" s="7">
        <f>49/AR5</f>
        <v>8.1666666666666661</v>
      </c>
      <c r="AT5">
        <f t="shared" si="17"/>
        <v>26.400000000000002</v>
      </c>
      <c r="AU5" s="2">
        <f t="shared" si="18"/>
        <v>13.799999999999999</v>
      </c>
      <c r="AV5" s="5">
        <f t="shared" si="19"/>
        <v>0.38163400000000003</v>
      </c>
      <c r="AW5" s="10">
        <f t="shared" si="20"/>
        <v>15.265360000000001</v>
      </c>
      <c r="AX5" s="3" t="str">
        <f t="shared" si="48"/>
        <v>AUTO</v>
      </c>
      <c r="AY5" s="4">
        <f t="shared" si="21"/>
        <v>5</v>
      </c>
      <c r="AZ5" s="5">
        <f t="shared" si="22"/>
        <v>0</v>
      </c>
      <c r="BA5" s="3" t="str">
        <f t="shared" si="23"/>
        <v>Fahrrad</v>
      </c>
      <c r="BB5" s="3" t="str">
        <f t="shared" si="24"/>
        <v>Auto</v>
      </c>
      <c r="BC5" s="3" t="str">
        <f t="shared" si="25"/>
        <v>Nextbike</v>
      </c>
      <c r="BD5" s="5">
        <f t="shared" si="26"/>
        <v>17.937568000000002</v>
      </c>
      <c r="BE5" s="5">
        <f t="shared" si="27"/>
        <v>63.989999999999995</v>
      </c>
      <c r="BF5" s="5">
        <f t="shared" si="28"/>
        <v>49</v>
      </c>
      <c r="BG5" s="5">
        <f t="shared" si="29"/>
        <v>19</v>
      </c>
      <c r="BH5" s="6">
        <f t="shared" si="49"/>
        <v>66.400000000000006</v>
      </c>
      <c r="BI5" s="5">
        <f t="shared" si="30"/>
        <v>17.937568000000002</v>
      </c>
      <c r="BJ5" s="3" t="str">
        <f t="shared" si="31"/>
        <v>Auto</v>
      </c>
      <c r="BK5" s="2">
        <f t="shared" si="32"/>
        <v>0.95652173913043492</v>
      </c>
      <c r="BL5" s="2">
        <f t="shared" si="33"/>
        <v>0.5</v>
      </c>
      <c r="BM5" s="2">
        <f t="shared" si="34"/>
        <v>88</v>
      </c>
      <c r="BN5" s="2">
        <f t="shared" si="35"/>
        <v>92</v>
      </c>
      <c r="BO5" s="5">
        <f t="shared" si="50"/>
        <v>0.20383600000000002</v>
      </c>
      <c r="BP5" s="5">
        <f t="shared" si="51"/>
        <v>0.69554347826086949</v>
      </c>
      <c r="BQ5" s="5">
        <f t="shared" si="52"/>
        <v>0.55681818181818177</v>
      </c>
      <c r="BR5" s="5">
        <f t="shared" si="53"/>
        <v>0.20652173913043478</v>
      </c>
      <c r="BS5" s="5">
        <f t="shared" si="54"/>
        <v>0.75454545454545463</v>
      </c>
      <c r="BT5" s="2">
        <f t="shared" si="55"/>
        <v>2.2727272727272725</v>
      </c>
      <c r="BU5" s="2">
        <f t="shared" si="56"/>
        <v>4.3478260869565224</v>
      </c>
      <c r="BV5" s="2">
        <f t="shared" si="57"/>
        <v>5</v>
      </c>
      <c r="BW5" s="2">
        <f t="shared" si="58"/>
        <v>4.3478260869565224</v>
      </c>
    </row>
    <row r="6" spans="1:76" x14ac:dyDescent="0.35">
      <c r="A6" s="1" t="s">
        <v>24</v>
      </c>
      <c r="B6" s="2" t="s">
        <v>5</v>
      </c>
      <c r="C6" s="2">
        <v>8.1999999999999993</v>
      </c>
      <c r="D6" s="2">
        <v>7.4</v>
      </c>
      <c r="E6" s="4">
        <v>15</v>
      </c>
      <c r="F6" s="4">
        <v>26</v>
      </c>
      <c r="G6" s="7">
        <f t="shared" si="36"/>
        <v>20</v>
      </c>
      <c r="H6" s="4">
        <v>12</v>
      </c>
      <c r="I6" s="2">
        <v>10</v>
      </c>
      <c r="L6" s="9">
        <f t="shared" si="0"/>
        <v>0.49199999999999994</v>
      </c>
      <c r="M6" s="5">
        <f t="shared" si="1"/>
        <v>1.6714552</v>
      </c>
      <c r="N6" s="5">
        <f t="shared" si="2"/>
        <v>3.3429104000000001</v>
      </c>
      <c r="O6" s="6">
        <f t="shared" si="3"/>
        <v>1.4224539999999999</v>
      </c>
      <c r="P6" s="6">
        <f t="shared" si="37"/>
        <v>2.8449079999999998</v>
      </c>
      <c r="Q6" s="5">
        <f t="shared" si="4"/>
        <v>21.119999999999997</v>
      </c>
      <c r="R6" s="5">
        <f t="shared" si="38"/>
        <v>42.239999999999995</v>
      </c>
      <c r="S6" s="5">
        <f t="shared" si="5"/>
        <v>30.139999999999997</v>
      </c>
      <c r="T6" s="5">
        <f t="shared" si="39"/>
        <v>60.279999999999994</v>
      </c>
      <c r="U6" s="5">
        <f t="shared" si="40"/>
        <v>22</v>
      </c>
      <c r="V6" s="2">
        <v>0</v>
      </c>
      <c r="W6" s="5">
        <f t="shared" si="41"/>
        <v>20</v>
      </c>
      <c r="X6" s="5">
        <f t="shared" si="6"/>
        <v>5.0960000000000001</v>
      </c>
      <c r="Y6" s="5">
        <f t="shared" si="7"/>
        <v>3.4599999999999995</v>
      </c>
      <c r="Z6" s="5">
        <f t="shared" si="8"/>
        <v>2.85</v>
      </c>
      <c r="AA6" s="5">
        <f t="shared" si="9"/>
        <v>4</v>
      </c>
      <c r="AB6" s="6">
        <f t="shared" si="42"/>
        <v>203.84</v>
      </c>
      <c r="AC6" s="6">
        <f t="shared" si="43"/>
        <v>138.39999999999998</v>
      </c>
      <c r="AD6" s="6">
        <f t="shared" si="44"/>
        <v>123</v>
      </c>
      <c r="AE6" s="6">
        <f t="shared" si="45"/>
        <v>190</v>
      </c>
      <c r="AF6" s="5">
        <f t="shared" si="10"/>
        <v>5.94</v>
      </c>
      <c r="AG6" s="5">
        <f t="shared" si="46"/>
        <v>11.88</v>
      </c>
      <c r="AH6" s="5">
        <f t="shared" si="11"/>
        <v>237.60000000000002</v>
      </c>
      <c r="AI6" s="4">
        <f t="shared" si="12"/>
        <v>1040</v>
      </c>
      <c r="AJ6" s="2">
        <f t="shared" si="13"/>
        <v>145.08999999999997</v>
      </c>
      <c r="AK6" s="2">
        <f t="shared" si="13"/>
        <v>185.59</v>
      </c>
      <c r="AL6" s="2">
        <f t="shared" si="14"/>
        <v>179.8</v>
      </c>
      <c r="AM6" s="2">
        <f t="shared" si="15"/>
        <v>198.59</v>
      </c>
      <c r="AN6" s="5">
        <v>3</v>
      </c>
      <c r="AO6" s="5">
        <f t="shared" si="47"/>
        <v>6</v>
      </c>
      <c r="AP6" s="4">
        <f t="shared" si="16"/>
        <v>8.1666666666666661</v>
      </c>
      <c r="AQ6" s="5"/>
      <c r="AS6" s="7"/>
      <c r="AT6">
        <f t="shared" si="17"/>
        <v>32.799999999999997</v>
      </c>
      <c r="AU6" s="2">
        <f t="shared" si="18"/>
        <v>17.076923076923077</v>
      </c>
      <c r="AV6" s="5">
        <f t="shared" si="19"/>
        <v>1.4224539999999999</v>
      </c>
      <c r="AW6" s="10">
        <f t="shared" si="20"/>
        <v>56.898159999999997</v>
      </c>
      <c r="AX6" s="3" t="str">
        <f t="shared" si="48"/>
        <v>DEUTSCHLANDTICKET</v>
      </c>
      <c r="AY6" s="4">
        <f t="shared" si="21"/>
        <v>12</v>
      </c>
      <c r="AZ6" s="5">
        <f t="shared" si="22"/>
        <v>1.4224539999999999</v>
      </c>
      <c r="BA6" s="3" t="str">
        <f t="shared" si="23"/>
        <v>Bahn</v>
      </c>
      <c r="BB6" s="3" t="str">
        <f t="shared" si="24"/>
        <v>Auto</v>
      </c>
      <c r="BC6" s="3" t="str">
        <f t="shared" si="25"/>
        <v>Auto</v>
      </c>
      <c r="BD6" s="5">
        <f t="shared" si="26"/>
        <v>66.858208000000005</v>
      </c>
      <c r="BE6" s="5">
        <f t="shared" si="27"/>
        <v>145.08999999999997</v>
      </c>
      <c r="BF6" s="5">
        <f t="shared" si="28"/>
        <v>49</v>
      </c>
      <c r="BG6" s="5">
        <f t="shared" si="29"/>
        <v>819</v>
      </c>
      <c r="BH6" s="6">
        <f t="shared" si="49"/>
        <v>123</v>
      </c>
      <c r="BI6" s="5">
        <f t="shared" si="30"/>
        <v>49</v>
      </c>
      <c r="BJ6" s="3" t="str">
        <f t="shared" si="31"/>
        <v>Bahn</v>
      </c>
      <c r="BK6" s="2">
        <f t="shared" si="32"/>
        <v>1.1081081081081079</v>
      </c>
      <c r="BL6" s="2">
        <f t="shared" si="33"/>
        <v>0.57692307692307687</v>
      </c>
      <c r="BM6" s="2">
        <f t="shared" si="34"/>
        <v>328</v>
      </c>
      <c r="BN6" s="2">
        <f t="shared" si="35"/>
        <v>296</v>
      </c>
      <c r="BO6" s="5">
        <f t="shared" si="50"/>
        <v>0.20383600000000002</v>
      </c>
      <c r="BP6" s="5">
        <f t="shared" si="51"/>
        <v>0.49016891891891884</v>
      </c>
      <c r="BQ6" s="5">
        <f t="shared" si="52"/>
        <v>0.14939024390243902</v>
      </c>
      <c r="BR6" s="5">
        <f t="shared" si="53"/>
        <v>2.7668918918918921</v>
      </c>
      <c r="BS6" s="5">
        <f t="shared" si="54"/>
        <v>0.375</v>
      </c>
      <c r="BT6" s="2">
        <f t="shared" si="55"/>
        <v>1.8292682926829269</v>
      </c>
      <c r="BU6" s="2">
        <f t="shared" si="56"/>
        <v>3.5135135135135132</v>
      </c>
      <c r="BV6" s="2">
        <f t="shared" si="57"/>
        <v>1.4634146341463417</v>
      </c>
      <c r="BW6" s="2">
        <f t="shared" si="58"/>
        <v>3.5135135135135132</v>
      </c>
    </row>
    <row r="7" spans="1:76" x14ac:dyDescent="0.35">
      <c r="A7" s="1" t="s">
        <v>16</v>
      </c>
      <c r="B7" s="2" t="s">
        <v>6</v>
      </c>
      <c r="C7" s="2">
        <v>4.4000000000000004</v>
      </c>
      <c r="D7" s="2">
        <v>4.4000000000000004</v>
      </c>
      <c r="E7" s="4">
        <v>8</v>
      </c>
      <c r="F7" s="4">
        <v>14</v>
      </c>
      <c r="G7" s="7">
        <f t="shared" si="36"/>
        <v>13</v>
      </c>
      <c r="H7" s="4">
        <v>27</v>
      </c>
      <c r="I7" s="2">
        <v>10</v>
      </c>
      <c r="L7" s="9">
        <f t="shared" si="0"/>
        <v>0.26400000000000001</v>
      </c>
      <c r="M7" s="5">
        <f t="shared" si="1"/>
        <v>0.89687840000000019</v>
      </c>
      <c r="N7" s="5">
        <f t="shared" si="2"/>
        <v>1.7937568000000004</v>
      </c>
      <c r="O7" s="6">
        <f t="shared" si="3"/>
        <v>0.76326800000000006</v>
      </c>
      <c r="P7" s="6">
        <f t="shared" si="37"/>
        <v>1.5265360000000001</v>
      </c>
      <c r="Q7" s="5">
        <f t="shared" si="4"/>
        <v>13.140000000000002</v>
      </c>
      <c r="R7" s="5">
        <f t="shared" si="38"/>
        <v>26.280000000000005</v>
      </c>
      <c r="S7" s="5">
        <f t="shared" si="5"/>
        <v>17.98</v>
      </c>
      <c r="T7" s="5">
        <f t="shared" si="39"/>
        <v>35.96</v>
      </c>
      <c r="U7" s="5">
        <f t="shared" si="40"/>
        <v>1</v>
      </c>
      <c r="V7" s="2">
        <v>1</v>
      </c>
      <c r="W7" s="5">
        <f t="shared" si="41"/>
        <v>0</v>
      </c>
      <c r="X7" s="5">
        <f t="shared" si="6"/>
        <v>4.032</v>
      </c>
      <c r="Y7" s="5">
        <f t="shared" si="7"/>
        <v>2.3200000000000003</v>
      </c>
      <c r="Z7" s="5">
        <f t="shared" si="8"/>
        <v>2.1</v>
      </c>
      <c r="AA7" s="5">
        <f t="shared" si="9"/>
        <v>2.6</v>
      </c>
      <c r="AB7" s="6">
        <f t="shared" si="42"/>
        <v>161.28</v>
      </c>
      <c r="AC7" s="6">
        <f t="shared" si="43"/>
        <v>92.800000000000011</v>
      </c>
      <c r="AD7" s="6">
        <f t="shared" si="44"/>
        <v>93</v>
      </c>
      <c r="AE7" s="6">
        <f t="shared" si="45"/>
        <v>134</v>
      </c>
      <c r="AF7" s="5">
        <f t="shared" si="10"/>
        <v>3.66</v>
      </c>
      <c r="AG7" s="5">
        <f t="shared" si="46"/>
        <v>7.32</v>
      </c>
      <c r="AH7" s="5">
        <f t="shared" si="11"/>
        <v>146.4</v>
      </c>
      <c r="AI7" s="4">
        <f t="shared" si="12"/>
        <v>560</v>
      </c>
      <c r="AJ7" s="2">
        <f t="shared" si="13"/>
        <v>89.99</v>
      </c>
      <c r="AK7" s="2">
        <f t="shared" si="13"/>
        <v>94.39</v>
      </c>
      <c r="AL7" s="2">
        <f t="shared" si="14"/>
        <v>179.8</v>
      </c>
      <c r="AM7" s="2">
        <f t="shared" si="15"/>
        <v>107.39</v>
      </c>
      <c r="AN7" s="5">
        <v>3</v>
      </c>
      <c r="AO7" s="5">
        <f t="shared" si="47"/>
        <v>6</v>
      </c>
      <c r="AP7" s="4">
        <f t="shared" si="16"/>
        <v>8.1666666666666661</v>
      </c>
      <c r="AQ7" s="5"/>
      <c r="AS7" s="7"/>
      <c r="AT7">
        <f t="shared" si="17"/>
        <v>33</v>
      </c>
      <c r="AU7" s="2">
        <f t="shared" si="18"/>
        <v>18.857142857142861</v>
      </c>
      <c r="AV7" s="5">
        <f t="shared" si="19"/>
        <v>0.76326800000000006</v>
      </c>
      <c r="AW7" s="10">
        <f t="shared" si="20"/>
        <v>30.530720000000002</v>
      </c>
      <c r="AX7" s="3" t="str">
        <f t="shared" si="48"/>
        <v>AUTO</v>
      </c>
      <c r="AY7" s="4">
        <f t="shared" si="21"/>
        <v>8</v>
      </c>
      <c r="AZ7" s="5">
        <f t="shared" si="22"/>
        <v>0</v>
      </c>
      <c r="BA7" s="3" t="str">
        <f t="shared" si="23"/>
        <v>Auto</v>
      </c>
      <c r="BB7" s="3" t="str">
        <f t="shared" si="24"/>
        <v>Auto</v>
      </c>
      <c r="BC7" s="3" t="str">
        <f t="shared" si="25"/>
        <v>Nextbike</v>
      </c>
      <c r="BD7" s="5">
        <f t="shared" si="26"/>
        <v>35.875136000000005</v>
      </c>
      <c r="BE7" s="5">
        <f t="shared" si="27"/>
        <v>89.99</v>
      </c>
      <c r="BF7" s="5">
        <f t="shared" si="28"/>
        <v>49</v>
      </c>
      <c r="BG7" s="5">
        <f t="shared" si="29"/>
        <v>19</v>
      </c>
      <c r="BH7" s="6">
        <f t="shared" si="49"/>
        <v>92.800000000000011</v>
      </c>
      <c r="BI7" s="5">
        <f t="shared" si="30"/>
        <v>19</v>
      </c>
      <c r="BJ7" s="3" t="str">
        <f t="shared" si="31"/>
        <v>Nextbike</v>
      </c>
      <c r="BK7" s="2">
        <f t="shared" si="32"/>
        <v>1</v>
      </c>
      <c r="BL7" s="2">
        <f t="shared" si="33"/>
        <v>0.5714285714285714</v>
      </c>
      <c r="BM7" s="2">
        <f t="shared" si="34"/>
        <v>176</v>
      </c>
      <c r="BN7" s="2">
        <f t="shared" si="35"/>
        <v>176</v>
      </c>
      <c r="BO7" s="5">
        <f t="shared" si="50"/>
        <v>0.20383600000000002</v>
      </c>
      <c r="BP7" s="5">
        <f t="shared" si="51"/>
        <v>0.51130681818181811</v>
      </c>
      <c r="BQ7" s="5">
        <f t="shared" si="52"/>
        <v>0.27840909090909088</v>
      </c>
      <c r="BR7" s="5">
        <f t="shared" si="53"/>
        <v>0.10795454545454546</v>
      </c>
      <c r="BS7" s="5">
        <f t="shared" si="54"/>
        <v>0.52727272727272734</v>
      </c>
      <c r="BT7" s="2">
        <f t="shared" si="55"/>
        <v>1.8181818181818181</v>
      </c>
      <c r="BU7" s="2">
        <f t="shared" si="56"/>
        <v>3.1818181818181817</v>
      </c>
      <c r="BV7" s="2">
        <f t="shared" si="57"/>
        <v>6.1363636363636358</v>
      </c>
      <c r="BW7" s="2">
        <f t="shared" si="58"/>
        <v>3.1818181818181817</v>
      </c>
    </row>
    <row r="8" spans="1:76" x14ac:dyDescent="0.35">
      <c r="A8" s="1" t="s">
        <v>7</v>
      </c>
      <c r="B8" s="2" t="s">
        <v>15</v>
      </c>
      <c r="C8" s="2">
        <v>10.199999999999999</v>
      </c>
      <c r="D8" s="2">
        <v>12</v>
      </c>
      <c r="E8" s="4">
        <v>15</v>
      </c>
      <c r="F8" s="4">
        <v>39</v>
      </c>
      <c r="G8" s="7">
        <f t="shared" si="36"/>
        <v>20</v>
      </c>
      <c r="H8" s="4">
        <v>58</v>
      </c>
      <c r="I8" s="2">
        <v>20</v>
      </c>
      <c r="L8" s="9">
        <f t="shared" si="0"/>
        <v>0.61199999999999999</v>
      </c>
      <c r="M8" s="5">
        <f t="shared" si="1"/>
        <v>2.0791271999999998</v>
      </c>
      <c r="N8" s="5">
        <f t="shared" si="2"/>
        <v>4.1582543999999997</v>
      </c>
      <c r="O8" s="6">
        <f t="shared" si="3"/>
        <v>1.7693940000000001</v>
      </c>
      <c r="P8" s="6">
        <f t="shared" si="37"/>
        <v>3.5387880000000003</v>
      </c>
      <c r="Q8" s="5">
        <f t="shared" si="4"/>
        <v>25.319999999999997</v>
      </c>
      <c r="R8" s="5">
        <f t="shared" si="38"/>
        <v>50.639999999999993</v>
      </c>
      <c r="S8" s="5">
        <f t="shared" si="5"/>
        <v>36.54</v>
      </c>
      <c r="T8" s="5">
        <f t="shared" si="39"/>
        <v>73.08</v>
      </c>
      <c r="U8" s="5">
        <f t="shared" si="40"/>
        <v>3</v>
      </c>
      <c r="V8" s="2">
        <v>1</v>
      </c>
      <c r="W8" s="5">
        <f t="shared" si="41"/>
        <v>1</v>
      </c>
      <c r="X8" s="5">
        <f t="shared" si="6"/>
        <v>5.6559999999999997</v>
      </c>
      <c r="Y8" s="5">
        <f t="shared" si="7"/>
        <v>4.0599999999999996</v>
      </c>
      <c r="Z8" s="5">
        <f t="shared" si="8"/>
        <v>5</v>
      </c>
      <c r="AA8" s="5">
        <f t="shared" si="9"/>
        <v>5</v>
      </c>
      <c r="AB8" s="6">
        <f t="shared" si="42"/>
        <v>226.23999999999998</v>
      </c>
      <c r="AC8" s="6">
        <f t="shared" si="43"/>
        <v>162.39999999999998</v>
      </c>
      <c r="AD8" s="6">
        <f t="shared" si="44"/>
        <v>209</v>
      </c>
      <c r="AE8" s="6">
        <f t="shared" si="45"/>
        <v>230</v>
      </c>
      <c r="AF8" s="5">
        <f t="shared" si="10"/>
        <v>8.41</v>
      </c>
      <c r="AG8" s="5">
        <f t="shared" si="46"/>
        <v>16.82</v>
      </c>
      <c r="AH8" s="5">
        <f t="shared" si="11"/>
        <v>336.4</v>
      </c>
      <c r="AI8" s="4">
        <f t="shared" si="12"/>
        <v>1560</v>
      </c>
      <c r="AJ8" s="2">
        <f t="shared" si="13"/>
        <v>243.89</v>
      </c>
      <c r="AK8" s="2">
        <f t="shared" si="13"/>
        <v>284.39</v>
      </c>
      <c r="AL8" s="2">
        <f t="shared" si="14"/>
        <v>179.8</v>
      </c>
      <c r="AM8" s="2">
        <f t="shared" si="15"/>
        <v>297.39</v>
      </c>
      <c r="AN8" s="5">
        <v>3.9</v>
      </c>
      <c r="AO8" s="5">
        <f t="shared" si="47"/>
        <v>7.8</v>
      </c>
      <c r="AP8" s="4">
        <f t="shared" si="16"/>
        <v>6.2820512820512819</v>
      </c>
      <c r="AQ8" s="5"/>
      <c r="AS8" s="7"/>
      <c r="AT8">
        <f t="shared" si="17"/>
        <v>40.799999999999997</v>
      </c>
      <c r="AU8" s="2">
        <f t="shared" si="18"/>
        <v>18.461538461538463</v>
      </c>
      <c r="AV8" s="5">
        <f t="shared" si="19"/>
        <v>1.7693940000000001</v>
      </c>
      <c r="AW8" s="10">
        <f t="shared" si="20"/>
        <v>70.775760000000005</v>
      </c>
      <c r="AX8" s="3" t="str">
        <f t="shared" si="48"/>
        <v>DEUTSCHLANDTICKET</v>
      </c>
      <c r="AY8" s="4">
        <f t="shared" si="21"/>
        <v>15</v>
      </c>
      <c r="AZ8" s="5">
        <f t="shared" si="22"/>
        <v>1</v>
      </c>
      <c r="BA8" s="3" t="str">
        <f t="shared" si="23"/>
        <v>Auto</v>
      </c>
      <c r="BB8" s="3" t="str">
        <f t="shared" si="24"/>
        <v>Auto</v>
      </c>
      <c r="BC8" s="3" t="str">
        <f t="shared" si="25"/>
        <v>Nextbike</v>
      </c>
      <c r="BD8" s="5">
        <f t="shared" si="26"/>
        <v>83.165087999999997</v>
      </c>
      <c r="BE8" s="5">
        <f t="shared" si="27"/>
        <v>179.8</v>
      </c>
      <c r="BF8" s="5">
        <f t="shared" si="28"/>
        <v>49</v>
      </c>
      <c r="BG8" s="5">
        <f t="shared" si="29"/>
        <v>59</v>
      </c>
      <c r="BH8" s="6">
        <f t="shared" si="49"/>
        <v>162.39999999999998</v>
      </c>
      <c r="BI8" s="5">
        <f t="shared" si="30"/>
        <v>49</v>
      </c>
      <c r="BJ8" s="3" t="str">
        <f t="shared" si="31"/>
        <v>Bahn</v>
      </c>
      <c r="BK8" s="2">
        <f t="shared" si="32"/>
        <v>0.85</v>
      </c>
      <c r="BL8" s="2">
        <f t="shared" si="33"/>
        <v>0.38461538461538464</v>
      </c>
      <c r="BM8" s="2">
        <f t="shared" si="34"/>
        <v>408</v>
      </c>
      <c r="BN8" s="2">
        <f t="shared" si="35"/>
        <v>480</v>
      </c>
      <c r="BO8" s="5">
        <f t="shared" si="50"/>
        <v>0.20383599999999999</v>
      </c>
      <c r="BP8" s="5">
        <f t="shared" si="51"/>
        <v>0.37458333333333338</v>
      </c>
      <c r="BQ8" s="5">
        <f t="shared" si="52"/>
        <v>0.12009803921568628</v>
      </c>
      <c r="BR8" s="5">
        <f t="shared" si="53"/>
        <v>0.12291666666666666</v>
      </c>
      <c r="BS8" s="5">
        <f t="shared" si="54"/>
        <v>0.39803921568627443</v>
      </c>
      <c r="BT8" s="2">
        <f t="shared" si="55"/>
        <v>1.4705882352941178</v>
      </c>
      <c r="BU8" s="2">
        <f t="shared" si="56"/>
        <v>3.25</v>
      </c>
      <c r="BV8" s="2">
        <f t="shared" si="57"/>
        <v>5.6862745098039218</v>
      </c>
      <c r="BW8" s="2">
        <f t="shared" si="58"/>
        <v>3.25</v>
      </c>
    </row>
    <row r="9" spans="1:76" x14ac:dyDescent="0.35">
      <c r="A9" s="1" t="s">
        <v>8</v>
      </c>
      <c r="B9" s="2" t="s">
        <v>9</v>
      </c>
      <c r="C9" s="2">
        <v>5.4</v>
      </c>
      <c r="D9" s="2">
        <v>5.9</v>
      </c>
      <c r="E9" s="4">
        <v>12</v>
      </c>
      <c r="F9" s="4">
        <v>24</v>
      </c>
      <c r="G9" s="7">
        <f t="shared" si="36"/>
        <v>17</v>
      </c>
      <c r="H9" s="4">
        <v>28</v>
      </c>
      <c r="I9" s="2">
        <v>20</v>
      </c>
      <c r="J9" s="2">
        <v>33</v>
      </c>
      <c r="K9" s="2">
        <v>10</v>
      </c>
      <c r="L9" s="9">
        <f t="shared" si="0"/>
        <v>0.32400000000000007</v>
      </c>
      <c r="M9" s="5">
        <f t="shared" si="1"/>
        <v>1.1007144000000002</v>
      </c>
      <c r="N9" s="5">
        <f t="shared" si="2"/>
        <v>2.2014288000000004</v>
      </c>
      <c r="O9" s="6">
        <f t="shared" si="3"/>
        <v>0.93673800000000018</v>
      </c>
      <c r="P9" s="6">
        <f t="shared" si="37"/>
        <v>1.8734760000000004</v>
      </c>
      <c r="Q9" s="5">
        <f t="shared" si="4"/>
        <v>15.240000000000002</v>
      </c>
      <c r="R9" s="5">
        <f t="shared" si="38"/>
        <v>30.480000000000004</v>
      </c>
      <c r="S9" s="5">
        <f t="shared" si="5"/>
        <v>21.18</v>
      </c>
      <c r="T9" s="5">
        <f t="shared" si="39"/>
        <v>42.36</v>
      </c>
      <c r="U9" s="5">
        <f t="shared" si="40"/>
        <v>22</v>
      </c>
      <c r="V9" s="2">
        <v>0</v>
      </c>
      <c r="W9" s="5">
        <f t="shared" si="41"/>
        <v>20</v>
      </c>
      <c r="X9" s="5">
        <f t="shared" si="6"/>
        <v>4.3120000000000003</v>
      </c>
      <c r="Y9" s="5">
        <f t="shared" si="7"/>
        <v>2.62</v>
      </c>
      <c r="Z9" s="5">
        <f t="shared" si="8"/>
        <v>2.4750000000000001</v>
      </c>
      <c r="AA9" s="5">
        <f t="shared" si="9"/>
        <v>3.4000000000000004</v>
      </c>
      <c r="AB9" s="6">
        <f t="shared" si="42"/>
        <v>172.48000000000002</v>
      </c>
      <c r="AC9" s="6">
        <f t="shared" si="43"/>
        <v>104.80000000000001</v>
      </c>
      <c r="AD9" s="6">
        <f t="shared" si="44"/>
        <v>108</v>
      </c>
      <c r="AE9" s="6">
        <f t="shared" si="45"/>
        <v>166</v>
      </c>
      <c r="AF9" s="5">
        <f t="shared" si="10"/>
        <v>5.5600000000000005</v>
      </c>
      <c r="AG9" s="5">
        <f t="shared" si="46"/>
        <v>11.120000000000001</v>
      </c>
      <c r="AH9" s="5">
        <f t="shared" si="11"/>
        <v>222.40000000000003</v>
      </c>
      <c r="AI9" s="4">
        <f t="shared" si="12"/>
        <v>960</v>
      </c>
      <c r="AJ9" s="2">
        <f t="shared" si="13"/>
        <v>129.88999999999999</v>
      </c>
      <c r="AK9" s="2">
        <f t="shared" si="13"/>
        <v>170.39000000000001</v>
      </c>
      <c r="AL9" s="2">
        <f t="shared" si="14"/>
        <v>179.8</v>
      </c>
      <c r="AM9" s="2">
        <f t="shared" si="15"/>
        <v>183.39000000000001</v>
      </c>
      <c r="AN9" s="5">
        <v>3</v>
      </c>
      <c r="AO9" s="5">
        <f t="shared" si="47"/>
        <v>6</v>
      </c>
      <c r="AP9" s="4">
        <f t="shared" si="16"/>
        <v>8.1666666666666661</v>
      </c>
      <c r="AQ9" s="5"/>
      <c r="AS9" s="7"/>
      <c r="AT9">
        <f t="shared" si="17"/>
        <v>27</v>
      </c>
      <c r="AU9" s="2">
        <f t="shared" si="18"/>
        <v>14.75</v>
      </c>
      <c r="AV9" s="5">
        <f t="shared" si="19"/>
        <v>0.93673800000000018</v>
      </c>
      <c r="AW9" s="10">
        <f t="shared" si="20"/>
        <v>37.46952000000001</v>
      </c>
      <c r="AX9" s="3" t="str">
        <f t="shared" si="48"/>
        <v>AUTO</v>
      </c>
      <c r="AY9" s="4">
        <f t="shared" si="21"/>
        <v>10</v>
      </c>
      <c r="AZ9" s="5">
        <f t="shared" si="22"/>
        <v>0.93673800000000018</v>
      </c>
      <c r="BA9" s="3" t="str">
        <f t="shared" si="23"/>
        <v>Auto</v>
      </c>
      <c r="BB9" s="3" t="str">
        <f t="shared" si="24"/>
        <v>Auto</v>
      </c>
      <c r="BC9" s="3" t="str">
        <f t="shared" si="25"/>
        <v>Auto</v>
      </c>
      <c r="BD9" s="5">
        <f t="shared" si="26"/>
        <v>44.028576000000008</v>
      </c>
      <c r="BE9" s="5">
        <f t="shared" si="27"/>
        <v>129.88999999999999</v>
      </c>
      <c r="BF9" s="5">
        <f t="shared" si="28"/>
        <v>49</v>
      </c>
      <c r="BG9" s="5">
        <f t="shared" si="29"/>
        <v>819</v>
      </c>
      <c r="BH9" s="6">
        <f t="shared" si="49"/>
        <v>104.80000000000001</v>
      </c>
      <c r="BI9" s="5">
        <f t="shared" si="30"/>
        <v>44.028576000000008</v>
      </c>
      <c r="BJ9" s="3" t="str">
        <f t="shared" si="31"/>
        <v>Auto</v>
      </c>
      <c r="BK9" s="2">
        <f t="shared" si="32"/>
        <v>0.9152542372881356</v>
      </c>
      <c r="BL9" s="2">
        <f t="shared" si="33"/>
        <v>0.5</v>
      </c>
      <c r="BM9" s="2">
        <f t="shared" si="34"/>
        <v>216</v>
      </c>
      <c r="BN9" s="2">
        <f t="shared" si="35"/>
        <v>236</v>
      </c>
      <c r="BO9" s="5">
        <f t="shared" si="50"/>
        <v>0.20383600000000004</v>
      </c>
      <c r="BP9" s="5">
        <f t="shared" si="51"/>
        <v>0.55038135593220339</v>
      </c>
      <c r="BQ9" s="5">
        <f t="shared" si="52"/>
        <v>0.22685185185185186</v>
      </c>
      <c r="BR9" s="5">
        <f t="shared" si="53"/>
        <v>3.4703389830508473</v>
      </c>
      <c r="BS9" s="5">
        <f t="shared" si="54"/>
        <v>0.48518518518518522</v>
      </c>
      <c r="BT9" s="2">
        <f t="shared" si="55"/>
        <v>2.2222222222222219</v>
      </c>
      <c r="BU9" s="2">
        <f t="shared" si="56"/>
        <v>4.0677966101694913</v>
      </c>
      <c r="BV9" s="2">
        <f t="shared" si="57"/>
        <v>5.1851851851851851</v>
      </c>
      <c r="BW9" s="2">
        <f t="shared" si="58"/>
        <v>4.0677966101694913</v>
      </c>
    </row>
    <row r="10" spans="1:76" x14ac:dyDescent="0.35">
      <c r="A10" s="1" t="s">
        <v>34</v>
      </c>
      <c r="B10" s="2" t="s">
        <v>10</v>
      </c>
      <c r="C10" s="2">
        <v>20.2</v>
      </c>
      <c r="D10" s="2">
        <v>18.899999999999999</v>
      </c>
      <c r="E10" s="4">
        <v>21</v>
      </c>
      <c r="F10" s="4">
        <v>61</v>
      </c>
      <c r="G10" s="7">
        <f t="shared" si="36"/>
        <v>26</v>
      </c>
      <c r="H10" s="4">
        <v>29</v>
      </c>
      <c r="I10" s="2">
        <v>120</v>
      </c>
      <c r="J10" s="2">
        <v>39</v>
      </c>
      <c r="K10" s="2">
        <v>30</v>
      </c>
      <c r="L10" s="9">
        <f t="shared" si="0"/>
        <v>1.212</v>
      </c>
      <c r="M10" s="5">
        <f t="shared" si="1"/>
        <v>4.1174872000000002</v>
      </c>
      <c r="N10" s="5">
        <f t="shared" si="2"/>
        <v>8.2349744000000005</v>
      </c>
      <c r="O10" s="6">
        <f t="shared" si="3"/>
        <v>3.5040940000000003</v>
      </c>
      <c r="P10" s="6">
        <f t="shared" si="37"/>
        <v>7.0081880000000005</v>
      </c>
      <c r="Q10" s="5">
        <f t="shared" si="4"/>
        <v>46.32</v>
      </c>
      <c r="R10" s="5">
        <f t="shared" si="38"/>
        <v>92.64</v>
      </c>
      <c r="S10" s="5">
        <f t="shared" si="5"/>
        <v>68.540000000000006</v>
      </c>
      <c r="T10" s="5">
        <f t="shared" si="39"/>
        <v>137.08000000000001</v>
      </c>
      <c r="U10" s="5">
        <f t="shared" si="40"/>
        <v>25</v>
      </c>
      <c r="V10" s="2">
        <v>0</v>
      </c>
      <c r="W10" s="5">
        <f t="shared" si="41"/>
        <v>22</v>
      </c>
      <c r="X10" s="5">
        <f t="shared" si="6"/>
        <v>8.4559999999999995</v>
      </c>
      <c r="Y10" s="5">
        <f t="shared" si="7"/>
        <v>7.06</v>
      </c>
      <c r="Z10" s="5">
        <f t="shared" si="8"/>
        <v>7.7249999999999996</v>
      </c>
      <c r="AA10" s="5">
        <f t="shared" si="9"/>
        <v>5.2</v>
      </c>
      <c r="AB10" s="6">
        <f t="shared" si="42"/>
        <v>338.24</v>
      </c>
      <c r="AC10" s="6">
        <f t="shared" si="43"/>
        <v>282.39999999999998</v>
      </c>
      <c r="AD10" s="6">
        <f t="shared" si="44"/>
        <v>318</v>
      </c>
      <c r="AE10" s="6">
        <f t="shared" si="45"/>
        <v>238</v>
      </c>
      <c r="AF10" s="5">
        <f t="shared" si="10"/>
        <v>12.59</v>
      </c>
      <c r="AG10" s="5">
        <f t="shared" si="46"/>
        <v>25.18</v>
      </c>
      <c r="AH10" s="5">
        <f t="shared" si="11"/>
        <v>503.6</v>
      </c>
      <c r="AI10" s="4">
        <f t="shared" si="12"/>
        <v>2440</v>
      </c>
      <c r="AJ10" s="2">
        <f t="shared" si="13"/>
        <v>411.09000000000003</v>
      </c>
      <c r="AK10" s="2">
        <f t="shared" si="13"/>
        <v>451.59000000000003</v>
      </c>
      <c r="AL10" s="2">
        <f t="shared" si="14"/>
        <v>172.39000000000001</v>
      </c>
      <c r="AM10" s="2">
        <f t="shared" si="15"/>
        <v>464.59000000000003</v>
      </c>
      <c r="AN10" s="5">
        <v>9.3000000000000007</v>
      </c>
      <c r="AO10" s="5">
        <f t="shared" si="47"/>
        <v>18.600000000000001</v>
      </c>
      <c r="AP10" s="4">
        <f t="shared" si="16"/>
        <v>2.6344086021505375</v>
      </c>
      <c r="AQ10" s="5">
        <v>5.4</v>
      </c>
      <c r="AR10" s="5">
        <f>AQ10*2</f>
        <v>10.8</v>
      </c>
      <c r="AS10" s="7">
        <f>49/AR10</f>
        <v>4.5370370370370363</v>
      </c>
      <c r="AT10">
        <f t="shared" si="17"/>
        <v>57.714285714285708</v>
      </c>
      <c r="AU10" s="2">
        <f t="shared" si="18"/>
        <v>18.590163934426229</v>
      </c>
      <c r="AV10" s="5">
        <f t="shared" si="19"/>
        <v>3.5040940000000003</v>
      </c>
      <c r="AW10" s="10">
        <f t="shared" si="20"/>
        <v>140.16376000000002</v>
      </c>
      <c r="AX10" s="3" t="str">
        <f t="shared" si="48"/>
        <v>DEUTSCHLANDTICKET</v>
      </c>
      <c r="AY10" s="4">
        <f t="shared" si="21"/>
        <v>21</v>
      </c>
      <c r="AZ10" s="5">
        <f t="shared" si="22"/>
        <v>3.5040940000000003</v>
      </c>
      <c r="BA10" s="3" t="str">
        <f t="shared" si="23"/>
        <v>Auto</v>
      </c>
      <c r="BB10" s="3" t="str">
        <f t="shared" si="24"/>
        <v>Auto</v>
      </c>
      <c r="BC10" s="3" t="str">
        <f t="shared" si="25"/>
        <v>Auto</v>
      </c>
      <c r="BD10" s="5">
        <f t="shared" si="26"/>
        <v>164.699488</v>
      </c>
      <c r="BE10" s="5">
        <f t="shared" si="27"/>
        <v>172.39000000000001</v>
      </c>
      <c r="BF10" s="5">
        <f t="shared" si="28"/>
        <v>49</v>
      </c>
      <c r="BG10" s="5">
        <f t="shared" si="29"/>
        <v>899</v>
      </c>
      <c r="BH10" s="6">
        <f t="shared" si="49"/>
        <v>238</v>
      </c>
      <c r="BI10" s="5">
        <f t="shared" si="30"/>
        <v>49</v>
      </c>
      <c r="BJ10" s="3" t="str">
        <f t="shared" si="31"/>
        <v>Bahn</v>
      </c>
      <c r="BK10" s="2">
        <f t="shared" si="32"/>
        <v>1.0687830687830688</v>
      </c>
      <c r="BL10" s="2">
        <f t="shared" si="33"/>
        <v>0.34426229508196721</v>
      </c>
      <c r="BM10" s="2">
        <f t="shared" si="34"/>
        <v>808</v>
      </c>
      <c r="BN10" s="2">
        <f t="shared" si="35"/>
        <v>756</v>
      </c>
      <c r="BO10" s="5">
        <f t="shared" si="50"/>
        <v>0.20383599999999999</v>
      </c>
      <c r="BP10" s="5">
        <f t="shared" si="51"/>
        <v>0.22802910052910055</v>
      </c>
      <c r="BQ10" s="5">
        <f t="shared" si="52"/>
        <v>6.0643564356435642E-2</v>
      </c>
      <c r="BR10" s="5">
        <f t="shared" si="53"/>
        <v>1.1891534391534391</v>
      </c>
      <c r="BS10" s="5">
        <f t="shared" si="54"/>
        <v>0.29455445544554454</v>
      </c>
      <c r="BT10" s="2">
        <f t="shared" si="55"/>
        <v>1.0396039603960396</v>
      </c>
      <c r="BU10" s="2">
        <f t="shared" si="56"/>
        <v>3.2275132275132279</v>
      </c>
      <c r="BV10" s="2">
        <f t="shared" si="57"/>
        <v>1.4356435643564356</v>
      </c>
      <c r="BW10" s="2">
        <f t="shared" si="58"/>
        <v>3.2275132275132279</v>
      </c>
    </row>
    <row r="11" spans="1:76" x14ac:dyDescent="0.35">
      <c r="A11" s="1" t="s">
        <v>11</v>
      </c>
      <c r="B11" s="2" t="s">
        <v>12</v>
      </c>
      <c r="C11" s="2">
        <v>4.5</v>
      </c>
      <c r="D11" s="2">
        <v>4.0999999999999996</v>
      </c>
      <c r="E11" s="4">
        <v>11</v>
      </c>
      <c r="F11" s="4">
        <v>15</v>
      </c>
      <c r="G11" s="7">
        <f t="shared" si="36"/>
        <v>16</v>
      </c>
      <c r="H11" s="4">
        <v>20</v>
      </c>
      <c r="I11" s="2">
        <v>10</v>
      </c>
      <c r="L11" s="9">
        <f t="shared" si="0"/>
        <v>0.27</v>
      </c>
      <c r="M11" s="5">
        <f t="shared" si="1"/>
        <v>0.91726200000000002</v>
      </c>
      <c r="N11" s="5">
        <f t="shared" si="2"/>
        <v>1.834524</v>
      </c>
      <c r="O11" s="6">
        <f t="shared" si="3"/>
        <v>0.78061500000000006</v>
      </c>
      <c r="P11" s="6">
        <f t="shared" si="37"/>
        <v>1.5612300000000001</v>
      </c>
      <c r="Q11" s="5">
        <f t="shared" si="4"/>
        <v>13.350000000000001</v>
      </c>
      <c r="R11" s="5">
        <f t="shared" si="38"/>
        <v>26.700000000000003</v>
      </c>
      <c r="S11" s="5">
        <f t="shared" si="5"/>
        <v>18.3</v>
      </c>
      <c r="T11" s="5">
        <f t="shared" si="39"/>
        <v>36.6</v>
      </c>
      <c r="U11" s="5">
        <f t="shared" si="40"/>
        <v>1</v>
      </c>
      <c r="V11" s="2">
        <v>1</v>
      </c>
      <c r="W11" s="5">
        <f t="shared" si="41"/>
        <v>0</v>
      </c>
      <c r="X11" s="5">
        <f t="shared" si="6"/>
        <v>4.0600000000000005</v>
      </c>
      <c r="Y11" s="5">
        <f t="shared" si="7"/>
        <v>2.3499999999999996</v>
      </c>
      <c r="Z11" s="5">
        <f t="shared" si="8"/>
        <v>2.0249999999999999</v>
      </c>
      <c r="AA11" s="5">
        <f t="shared" si="9"/>
        <v>3.2</v>
      </c>
      <c r="AB11" s="6">
        <f t="shared" si="42"/>
        <v>162.40000000000003</v>
      </c>
      <c r="AC11" s="6">
        <f t="shared" si="43"/>
        <v>93.999999999999986</v>
      </c>
      <c r="AD11" s="6">
        <f t="shared" si="44"/>
        <v>90</v>
      </c>
      <c r="AE11" s="6">
        <f t="shared" si="45"/>
        <v>158</v>
      </c>
      <c r="AF11" s="5">
        <f t="shared" si="10"/>
        <v>3.85</v>
      </c>
      <c r="AG11" s="5">
        <f t="shared" si="46"/>
        <v>7.7</v>
      </c>
      <c r="AH11" s="5">
        <f t="shared" si="11"/>
        <v>154</v>
      </c>
      <c r="AI11" s="4">
        <f t="shared" si="12"/>
        <v>600</v>
      </c>
      <c r="AJ11" s="2">
        <f t="shared" si="13"/>
        <v>89.99</v>
      </c>
      <c r="AK11" s="2">
        <f t="shared" si="13"/>
        <v>101.99</v>
      </c>
      <c r="AL11" s="2">
        <f t="shared" si="14"/>
        <v>179.8</v>
      </c>
      <c r="AM11" s="2">
        <f t="shared" si="15"/>
        <v>114.99</v>
      </c>
      <c r="AN11" s="5">
        <v>3</v>
      </c>
      <c r="AO11" s="5">
        <f t="shared" si="47"/>
        <v>6</v>
      </c>
      <c r="AP11" s="4">
        <f t="shared" si="16"/>
        <v>8.1666666666666661</v>
      </c>
      <c r="AQ11" s="5"/>
      <c r="AS11" s="7"/>
      <c r="AT11">
        <f t="shared" si="17"/>
        <v>24.545454545454547</v>
      </c>
      <c r="AU11" s="2">
        <f t="shared" si="18"/>
        <v>16.399999999999999</v>
      </c>
      <c r="AV11" s="5">
        <f t="shared" si="19"/>
        <v>0.78061500000000006</v>
      </c>
      <c r="AW11" s="10">
        <f t="shared" si="20"/>
        <v>31.224600000000002</v>
      </c>
      <c r="AX11" s="3" t="str">
        <f t="shared" si="48"/>
        <v>AUTO</v>
      </c>
      <c r="AY11" s="4">
        <f t="shared" si="21"/>
        <v>11</v>
      </c>
      <c r="AZ11" s="5">
        <f t="shared" si="22"/>
        <v>0</v>
      </c>
      <c r="BA11" s="3" t="str">
        <f t="shared" si="23"/>
        <v>Fahrrad</v>
      </c>
      <c r="BB11" s="3" t="str">
        <f t="shared" si="24"/>
        <v>Auto</v>
      </c>
      <c r="BC11" s="3" t="str">
        <f t="shared" si="25"/>
        <v>Nextbike</v>
      </c>
      <c r="BD11" s="5">
        <f t="shared" si="26"/>
        <v>36.690480000000001</v>
      </c>
      <c r="BE11" s="5">
        <f t="shared" si="27"/>
        <v>89.99</v>
      </c>
      <c r="BF11" s="5">
        <f t="shared" si="28"/>
        <v>49</v>
      </c>
      <c r="BG11" s="5">
        <f t="shared" si="29"/>
        <v>19</v>
      </c>
      <c r="BH11" s="6">
        <f t="shared" si="49"/>
        <v>90</v>
      </c>
      <c r="BI11" s="5">
        <f t="shared" si="30"/>
        <v>19</v>
      </c>
      <c r="BJ11" s="3" t="str">
        <f t="shared" si="31"/>
        <v>Nextbike</v>
      </c>
      <c r="BK11" s="2">
        <f t="shared" si="32"/>
        <v>1.0975609756097562</v>
      </c>
      <c r="BL11" s="2">
        <f t="shared" si="33"/>
        <v>0.73333333333333328</v>
      </c>
      <c r="BM11" s="2">
        <f t="shared" si="34"/>
        <v>180</v>
      </c>
      <c r="BN11" s="2">
        <f t="shared" si="35"/>
        <v>164</v>
      </c>
      <c r="BO11" s="5">
        <f t="shared" si="50"/>
        <v>0.20383600000000002</v>
      </c>
      <c r="BP11" s="5">
        <f t="shared" si="51"/>
        <v>0.54871951219512194</v>
      </c>
      <c r="BQ11" s="5">
        <f t="shared" si="52"/>
        <v>0.2722222222222222</v>
      </c>
      <c r="BR11" s="5">
        <f t="shared" si="53"/>
        <v>0.11585365853658537</v>
      </c>
      <c r="BS11" s="5">
        <f t="shared" si="54"/>
        <v>0.5</v>
      </c>
      <c r="BT11" s="2">
        <f t="shared" si="55"/>
        <v>2.4444444444444446</v>
      </c>
      <c r="BU11" s="2">
        <f t="shared" si="56"/>
        <v>3.6585365853658538</v>
      </c>
      <c r="BV11" s="2">
        <f t="shared" si="57"/>
        <v>4.4444444444444446</v>
      </c>
      <c r="BW11" s="2">
        <f t="shared" si="58"/>
        <v>3.6585365853658538</v>
      </c>
    </row>
    <row r="12" spans="1:76" x14ac:dyDescent="0.35">
      <c r="A12" s="1" t="s">
        <v>13</v>
      </c>
      <c r="B12" s="2" t="s">
        <v>14</v>
      </c>
      <c r="C12" s="2">
        <v>8.1999999999999993</v>
      </c>
      <c r="D12" s="2">
        <v>7.8</v>
      </c>
      <c r="E12" s="4">
        <v>20</v>
      </c>
      <c r="F12" s="4">
        <v>30</v>
      </c>
      <c r="G12" s="7">
        <f t="shared" si="36"/>
        <v>25</v>
      </c>
      <c r="H12" s="4">
        <v>33</v>
      </c>
      <c r="I12" s="2">
        <v>10</v>
      </c>
      <c r="L12" s="9">
        <f t="shared" si="0"/>
        <v>0.49199999999999994</v>
      </c>
      <c r="M12" s="5">
        <f t="shared" si="1"/>
        <v>1.6714552</v>
      </c>
      <c r="N12" s="5">
        <f t="shared" si="2"/>
        <v>3.3429104000000001</v>
      </c>
      <c r="O12" s="6">
        <f t="shared" si="3"/>
        <v>1.4224539999999999</v>
      </c>
      <c r="P12" s="6">
        <f t="shared" si="37"/>
        <v>2.8449079999999998</v>
      </c>
      <c r="Q12" s="5">
        <f t="shared" si="4"/>
        <v>21.119999999999997</v>
      </c>
      <c r="R12" s="5">
        <f t="shared" si="38"/>
        <v>42.239999999999995</v>
      </c>
      <c r="S12" s="5">
        <f t="shared" si="5"/>
        <v>30.139999999999997</v>
      </c>
      <c r="T12" s="5">
        <f t="shared" si="39"/>
        <v>60.279999999999994</v>
      </c>
      <c r="U12" s="5">
        <f t="shared" si="40"/>
        <v>22</v>
      </c>
      <c r="V12" s="2">
        <v>0</v>
      </c>
      <c r="W12" s="5">
        <f t="shared" si="41"/>
        <v>20</v>
      </c>
      <c r="X12" s="5">
        <f t="shared" si="6"/>
        <v>5.0960000000000001</v>
      </c>
      <c r="Y12" s="5">
        <f t="shared" si="7"/>
        <v>3.4599999999999995</v>
      </c>
      <c r="Z12" s="5">
        <f t="shared" si="8"/>
        <v>3.95</v>
      </c>
      <c r="AA12" s="5">
        <f t="shared" si="9"/>
        <v>5</v>
      </c>
      <c r="AB12" s="6">
        <f t="shared" si="42"/>
        <v>203.84</v>
      </c>
      <c r="AC12" s="6">
        <f t="shared" si="43"/>
        <v>138.39999999999998</v>
      </c>
      <c r="AD12" s="6">
        <f t="shared" si="44"/>
        <v>167</v>
      </c>
      <c r="AE12" s="6">
        <f t="shared" si="45"/>
        <v>230</v>
      </c>
      <c r="AF12" s="5">
        <f t="shared" si="10"/>
        <v>6.7</v>
      </c>
      <c r="AG12" s="5">
        <f t="shared" si="46"/>
        <v>13.4</v>
      </c>
      <c r="AH12" s="5">
        <f t="shared" si="11"/>
        <v>268</v>
      </c>
      <c r="AI12" s="4">
        <f t="shared" si="12"/>
        <v>1200</v>
      </c>
      <c r="AJ12" s="2">
        <f t="shared" si="13"/>
        <v>175.49</v>
      </c>
      <c r="AK12" s="2">
        <f t="shared" si="13"/>
        <v>215.99</v>
      </c>
      <c r="AL12" s="2">
        <f t="shared" si="14"/>
        <v>179.8</v>
      </c>
      <c r="AM12" s="2">
        <f t="shared" si="15"/>
        <v>228.99</v>
      </c>
      <c r="AN12" s="5">
        <v>3</v>
      </c>
      <c r="AO12" s="5">
        <f t="shared" si="47"/>
        <v>6</v>
      </c>
      <c r="AP12" s="4">
        <f t="shared" si="16"/>
        <v>8.1666666666666661</v>
      </c>
      <c r="AQ12" s="5"/>
      <c r="AS12" s="7"/>
      <c r="AT12">
        <f t="shared" si="17"/>
        <v>24.599999999999998</v>
      </c>
      <c r="AU12" s="2">
        <f t="shared" si="18"/>
        <v>15.600000000000001</v>
      </c>
      <c r="AV12" s="5">
        <f t="shared" si="19"/>
        <v>1.4224539999999999</v>
      </c>
      <c r="AW12" s="10">
        <f t="shared" si="20"/>
        <v>56.898159999999997</v>
      </c>
      <c r="AX12" s="3" t="str">
        <f t="shared" si="48"/>
        <v>DEUTSCHLANDTICKET</v>
      </c>
      <c r="AY12" s="4">
        <f t="shared" si="21"/>
        <v>20</v>
      </c>
      <c r="AZ12" s="5">
        <f t="shared" si="22"/>
        <v>1.4224539999999999</v>
      </c>
      <c r="BA12" s="3" t="str">
        <f t="shared" si="23"/>
        <v>Auto</v>
      </c>
      <c r="BB12" s="3" t="str">
        <f t="shared" si="24"/>
        <v>Auto</v>
      </c>
      <c r="BC12" s="3" t="str">
        <f t="shared" si="25"/>
        <v>Auto</v>
      </c>
      <c r="BD12" s="5">
        <f t="shared" si="26"/>
        <v>66.858208000000005</v>
      </c>
      <c r="BE12" s="5">
        <f t="shared" si="27"/>
        <v>175.49</v>
      </c>
      <c r="BF12" s="5">
        <f t="shared" si="28"/>
        <v>49</v>
      </c>
      <c r="BG12" s="5">
        <f t="shared" si="29"/>
        <v>819</v>
      </c>
      <c r="BH12" s="6">
        <f t="shared" si="49"/>
        <v>138.39999999999998</v>
      </c>
      <c r="BI12" s="5">
        <f t="shared" si="30"/>
        <v>49</v>
      </c>
      <c r="BJ12" s="3" t="str">
        <f t="shared" si="31"/>
        <v>Bahn</v>
      </c>
      <c r="BK12" s="2">
        <f t="shared" si="32"/>
        <v>1.0512820512820513</v>
      </c>
      <c r="BL12" s="2">
        <f t="shared" si="33"/>
        <v>0.66666666666666663</v>
      </c>
      <c r="BM12" s="2">
        <f t="shared" si="34"/>
        <v>328</v>
      </c>
      <c r="BN12" s="2">
        <f t="shared" si="35"/>
        <v>312</v>
      </c>
      <c r="BO12" s="5">
        <f t="shared" si="50"/>
        <v>0.20383600000000002</v>
      </c>
      <c r="BP12" s="5">
        <f t="shared" si="51"/>
        <v>0.5624679487179487</v>
      </c>
      <c r="BQ12" s="5">
        <f t="shared" si="52"/>
        <v>0.14939024390243902</v>
      </c>
      <c r="BR12" s="5">
        <f t="shared" si="53"/>
        <v>2.625</v>
      </c>
      <c r="BS12" s="5">
        <f t="shared" si="54"/>
        <v>0.42195121951219505</v>
      </c>
      <c r="BT12" s="2">
        <f t="shared" si="55"/>
        <v>2.4390243902439028</v>
      </c>
      <c r="BU12" s="2">
        <f t="shared" si="56"/>
        <v>3.8461538461538463</v>
      </c>
      <c r="BV12" s="2">
        <f t="shared" si="57"/>
        <v>4.024390243902439</v>
      </c>
      <c r="BW12" s="2">
        <f t="shared" si="58"/>
        <v>3.8461538461538463</v>
      </c>
    </row>
    <row r="13" spans="1:76" x14ac:dyDescent="0.35">
      <c r="A13" s="1" t="s">
        <v>29</v>
      </c>
      <c r="B13" s="2" t="s">
        <v>30</v>
      </c>
      <c r="C13" s="2">
        <v>6.8</v>
      </c>
      <c r="D13" s="2">
        <v>5.2</v>
      </c>
      <c r="E13" s="4">
        <v>14</v>
      </c>
      <c r="F13" s="4">
        <v>17</v>
      </c>
      <c r="G13" s="7">
        <f t="shared" si="36"/>
        <v>19</v>
      </c>
      <c r="H13" s="4">
        <v>29</v>
      </c>
      <c r="I13" s="2">
        <v>30</v>
      </c>
      <c r="J13" s="2">
        <v>32</v>
      </c>
      <c r="K13" s="2">
        <v>15</v>
      </c>
      <c r="L13" s="9">
        <f t="shared" si="0"/>
        <v>0.40800000000000003</v>
      </c>
      <c r="M13" s="5">
        <f t="shared" si="1"/>
        <v>1.3860848000000003</v>
      </c>
      <c r="N13" s="5">
        <f t="shared" si="2"/>
        <v>2.7721696000000007</v>
      </c>
      <c r="O13" s="6">
        <f t="shared" si="3"/>
        <v>1.1795960000000001</v>
      </c>
      <c r="P13" s="6">
        <f t="shared" si="37"/>
        <v>2.3591920000000002</v>
      </c>
      <c r="Q13" s="5">
        <f t="shared" si="4"/>
        <v>18.18</v>
      </c>
      <c r="R13" s="5">
        <f t="shared" si="38"/>
        <v>36.36</v>
      </c>
      <c r="S13" s="5">
        <f t="shared" si="5"/>
        <v>25.66</v>
      </c>
      <c r="T13" s="5">
        <f t="shared" si="39"/>
        <v>51.32</v>
      </c>
      <c r="U13" s="5">
        <f t="shared" si="40"/>
        <v>22</v>
      </c>
      <c r="V13" s="2">
        <v>0</v>
      </c>
      <c r="W13" s="5">
        <f t="shared" si="41"/>
        <v>20</v>
      </c>
      <c r="X13" s="5">
        <f t="shared" si="6"/>
        <v>4.7039999999999997</v>
      </c>
      <c r="Y13" s="5">
        <f t="shared" si="7"/>
        <v>3.04</v>
      </c>
      <c r="Z13" s="5">
        <f t="shared" si="8"/>
        <v>2.2999999999999998</v>
      </c>
      <c r="AA13" s="5">
        <f t="shared" si="9"/>
        <v>3.8000000000000003</v>
      </c>
      <c r="AB13" s="6">
        <f t="shared" si="42"/>
        <v>188.16</v>
      </c>
      <c r="AC13" s="6">
        <f t="shared" si="43"/>
        <v>121.6</v>
      </c>
      <c r="AD13" s="6">
        <f t="shared" si="44"/>
        <v>101</v>
      </c>
      <c r="AE13" s="6">
        <f t="shared" si="45"/>
        <v>182</v>
      </c>
      <c r="AF13" s="5">
        <f t="shared" si="10"/>
        <v>4.2300000000000004</v>
      </c>
      <c r="AG13" s="5">
        <f t="shared" si="46"/>
        <v>8.4600000000000009</v>
      </c>
      <c r="AH13" s="5">
        <f t="shared" si="11"/>
        <v>169.20000000000002</v>
      </c>
      <c r="AI13" s="4">
        <f t="shared" si="12"/>
        <v>680</v>
      </c>
      <c r="AJ13" s="2">
        <f t="shared" si="13"/>
        <v>89.99</v>
      </c>
      <c r="AK13" s="2">
        <f t="shared" si="13"/>
        <v>117.19</v>
      </c>
      <c r="AL13" s="2">
        <f t="shared" si="14"/>
        <v>179.8</v>
      </c>
      <c r="AM13" s="2">
        <f t="shared" si="15"/>
        <v>130.19</v>
      </c>
      <c r="AN13" s="5">
        <v>3</v>
      </c>
      <c r="AO13" s="5">
        <f t="shared" si="47"/>
        <v>6</v>
      </c>
      <c r="AP13" s="4">
        <f t="shared" si="16"/>
        <v>8.1666666666666661</v>
      </c>
      <c r="AQ13" s="5">
        <v>3</v>
      </c>
      <c r="AR13" s="5">
        <f>AQ13*2</f>
        <v>6</v>
      </c>
      <c r="AS13" s="7">
        <f>49/AR13</f>
        <v>8.1666666666666661</v>
      </c>
      <c r="AT13">
        <f t="shared" si="17"/>
        <v>29.142857142857142</v>
      </c>
      <c r="AU13" s="2">
        <f t="shared" si="18"/>
        <v>18.352941176470591</v>
      </c>
      <c r="AV13" s="5">
        <f t="shared" si="19"/>
        <v>1.1795960000000001</v>
      </c>
      <c r="AW13" s="10">
        <f t="shared" si="20"/>
        <v>47.183840000000004</v>
      </c>
      <c r="AX13" s="3" t="str">
        <f t="shared" si="48"/>
        <v>AUTO</v>
      </c>
      <c r="AY13" s="4">
        <f t="shared" si="21"/>
        <v>14</v>
      </c>
      <c r="AZ13" s="5">
        <f t="shared" si="22"/>
        <v>1.1795960000000001</v>
      </c>
      <c r="BA13" s="3" t="str">
        <f t="shared" si="23"/>
        <v>Fahrrad</v>
      </c>
      <c r="BB13" s="3" t="str">
        <f t="shared" si="24"/>
        <v>Auto</v>
      </c>
      <c r="BC13" s="3" t="str">
        <f t="shared" si="25"/>
        <v>Auto</v>
      </c>
      <c r="BD13" s="5">
        <f t="shared" si="26"/>
        <v>55.443392000000017</v>
      </c>
      <c r="BE13" s="5">
        <f t="shared" si="27"/>
        <v>89.99</v>
      </c>
      <c r="BF13" s="5">
        <f t="shared" si="28"/>
        <v>49</v>
      </c>
      <c r="BG13" s="5">
        <f t="shared" si="29"/>
        <v>819</v>
      </c>
      <c r="BH13" s="6">
        <f t="shared" si="49"/>
        <v>101</v>
      </c>
      <c r="BI13" s="5">
        <f t="shared" si="30"/>
        <v>49</v>
      </c>
      <c r="BJ13" s="3" t="str">
        <f t="shared" si="31"/>
        <v>Bahn</v>
      </c>
      <c r="BK13" s="2">
        <f t="shared" si="32"/>
        <v>1.3076923076923077</v>
      </c>
      <c r="BL13" s="2">
        <f t="shared" si="33"/>
        <v>0.82352941176470584</v>
      </c>
      <c r="BM13" s="2">
        <f t="shared" si="34"/>
        <v>272</v>
      </c>
      <c r="BN13" s="2">
        <f t="shared" si="35"/>
        <v>208</v>
      </c>
      <c r="BO13" s="5">
        <f t="shared" si="50"/>
        <v>0.20383600000000007</v>
      </c>
      <c r="BP13" s="5">
        <f t="shared" si="51"/>
        <v>0.43264423076923075</v>
      </c>
      <c r="BQ13" s="5">
        <f t="shared" si="52"/>
        <v>0.18014705882352941</v>
      </c>
      <c r="BR13" s="5">
        <f t="shared" si="53"/>
        <v>3.9375</v>
      </c>
      <c r="BS13" s="5">
        <f t="shared" si="54"/>
        <v>0.37132352941176472</v>
      </c>
      <c r="BT13" s="2">
        <f t="shared" si="55"/>
        <v>2.0588235294117649</v>
      </c>
      <c r="BU13" s="2">
        <f t="shared" si="56"/>
        <v>3.2692307692307692</v>
      </c>
      <c r="BV13" s="2">
        <f t="shared" si="57"/>
        <v>4.2647058823529411</v>
      </c>
      <c r="BW13" s="2">
        <f t="shared" si="58"/>
        <v>3.2692307692307692</v>
      </c>
    </row>
    <row r="14" spans="1:76" x14ac:dyDescent="0.35">
      <c r="A14" s="2" t="s">
        <v>0</v>
      </c>
      <c r="B14" s="2" t="s">
        <v>27</v>
      </c>
      <c r="C14" s="2">
        <v>2.9</v>
      </c>
      <c r="D14" s="2">
        <v>2.4</v>
      </c>
      <c r="E14" s="4">
        <v>10</v>
      </c>
      <c r="F14" s="4">
        <v>9</v>
      </c>
      <c r="G14" s="7">
        <f t="shared" si="36"/>
        <v>15</v>
      </c>
      <c r="H14" s="4">
        <v>13</v>
      </c>
      <c r="I14" s="2">
        <v>2</v>
      </c>
      <c r="L14" s="9">
        <f t="shared" si="0"/>
        <v>0.17399999999999999</v>
      </c>
      <c r="M14" s="5">
        <f t="shared" si="1"/>
        <v>0.59112439999999999</v>
      </c>
      <c r="N14" s="5">
        <f t="shared" si="2"/>
        <v>1.1822488</v>
      </c>
      <c r="O14" s="6">
        <f t="shared" si="3"/>
        <v>0.50306300000000004</v>
      </c>
      <c r="P14" s="6">
        <f t="shared" si="37"/>
        <v>1.0061260000000001</v>
      </c>
      <c r="Q14" s="5">
        <f t="shared" si="4"/>
        <v>9.99</v>
      </c>
      <c r="R14" s="5">
        <f t="shared" si="38"/>
        <v>19.98</v>
      </c>
      <c r="S14" s="5">
        <f t="shared" si="5"/>
        <v>13.18</v>
      </c>
      <c r="T14" s="5">
        <f t="shared" si="39"/>
        <v>26.36</v>
      </c>
      <c r="U14" s="5">
        <f t="shared" si="40"/>
        <v>1</v>
      </c>
      <c r="V14" s="2">
        <v>1</v>
      </c>
      <c r="W14" s="5">
        <f t="shared" si="41"/>
        <v>0</v>
      </c>
      <c r="X14" s="5">
        <f t="shared" si="6"/>
        <v>3.6120000000000001</v>
      </c>
      <c r="Y14" s="5">
        <f t="shared" si="7"/>
        <v>1.87</v>
      </c>
      <c r="Z14" s="5">
        <f t="shared" si="8"/>
        <v>1.6</v>
      </c>
      <c r="AA14" s="5">
        <f t="shared" si="9"/>
        <v>3</v>
      </c>
      <c r="AB14" s="6">
        <f t="shared" si="42"/>
        <v>144.48000000000002</v>
      </c>
      <c r="AC14" s="6">
        <f t="shared" si="43"/>
        <v>74.800000000000011</v>
      </c>
      <c r="AD14" s="6">
        <f t="shared" si="44"/>
        <v>73</v>
      </c>
      <c r="AE14" s="6">
        <f t="shared" si="45"/>
        <v>150</v>
      </c>
      <c r="AF14" s="5">
        <f t="shared" si="10"/>
        <v>2.71</v>
      </c>
      <c r="AG14" s="5">
        <f t="shared" si="46"/>
        <v>5.42</v>
      </c>
      <c r="AH14" s="5">
        <f t="shared" si="11"/>
        <v>108.4</v>
      </c>
      <c r="AI14" s="4">
        <f t="shared" si="12"/>
        <v>360</v>
      </c>
      <c r="AJ14" s="2">
        <f t="shared" si="13"/>
        <v>89.99</v>
      </c>
      <c r="AK14" s="2">
        <f t="shared" si="13"/>
        <v>56.39</v>
      </c>
      <c r="AL14" s="2">
        <f t="shared" si="14"/>
        <v>179.8</v>
      </c>
      <c r="AM14" s="2">
        <f t="shared" si="15"/>
        <v>69.39</v>
      </c>
      <c r="AN14" s="5">
        <v>3</v>
      </c>
      <c r="AO14" s="5">
        <f t="shared" si="47"/>
        <v>6</v>
      </c>
      <c r="AP14" s="4">
        <f t="shared" si="16"/>
        <v>8.1666666666666661</v>
      </c>
      <c r="AQ14" s="5"/>
      <c r="AS14" s="7"/>
      <c r="AT14">
        <f t="shared" si="17"/>
        <v>17.399999999999999</v>
      </c>
      <c r="AU14" s="2">
        <f t="shared" si="18"/>
        <v>16</v>
      </c>
      <c r="AV14" s="5">
        <f t="shared" si="19"/>
        <v>0.50306300000000004</v>
      </c>
      <c r="AW14" s="10">
        <f t="shared" si="20"/>
        <v>20.122520000000002</v>
      </c>
      <c r="AX14" s="3" t="str">
        <f t="shared" si="48"/>
        <v>AUTO</v>
      </c>
      <c r="AY14" s="4">
        <f t="shared" si="21"/>
        <v>9</v>
      </c>
      <c r="AZ14" s="5">
        <f t="shared" si="22"/>
        <v>0</v>
      </c>
      <c r="BA14" s="3" t="str">
        <f t="shared" si="23"/>
        <v>Fahrrad</v>
      </c>
      <c r="BB14" s="3" t="str">
        <f t="shared" si="24"/>
        <v>Auto</v>
      </c>
      <c r="BC14" s="3" t="str">
        <f t="shared" si="25"/>
        <v>Nextbike</v>
      </c>
      <c r="BD14" s="5">
        <f t="shared" si="26"/>
        <v>23.644976</v>
      </c>
      <c r="BE14" s="5">
        <f t="shared" si="27"/>
        <v>56.39</v>
      </c>
      <c r="BF14" s="5">
        <f t="shared" si="28"/>
        <v>49</v>
      </c>
      <c r="BG14" s="5">
        <f t="shared" si="29"/>
        <v>19</v>
      </c>
      <c r="BH14" s="6">
        <f t="shared" si="49"/>
        <v>73</v>
      </c>
      <c r="BI14" s="5">
        <f t="shared" si="30"/>
        <v>19</v>
      </c>
      <c r="BJ14" s="3" t="str">
        <f t="shared" si="31"/>
        <v>Nextbike</v>
      </c>
      <c r="BK14" s="2">
        <f t="shared" si="32"/>
        <v>1.2083333333333333</v>
      </c>
      <c r="BL14" s="2">
        <f t="shared" si="33"/>
        <v>1.1111111111111112</v>
      </c>
      <c r="BM14" s="2">
        <f t="shared" si="34"/>
        <v>116</v>
      </c>
      <c r="BN14" s="2">
        <f t="shared" si="35"/>
        <v>96</v>
      </c>
      <c r="BO14" s="5">
        <f t="shared" si="50"/>
        <v>0.20383599999999999</v>
      </c>
      <c r="BP14" s="5">
        <f t="shared" si="51"/>
        <v>0.58739583333333334</v>
      </c>
      <c r="BQ14" s="5">
        <f t="shared" si="52"/>
        <v>0.42241379310344829</v>
      </c>
      <c r="BR14" s="5">
        <f t="shared" si="53"/>
        <v>0.19791666666666666</v>
      </c>
      <c r="BS14" s="5">
        <f t="shared" si="54"/>
        <v>0.62931034482758619</v>
      </c>
      <c r="BT14" s="2">
        <f t="shared" si="55"/>
        <v>3.4482758620689657</v>
      </c>
      <c r="BU14" s="2">
        <f t="shared" si="56"/>
        <v>3.75</v>
      </c>
      <c r="BV14" s="2">
        <f t="shared" si="57"/>
        <v>4.4827586206896557</v>
      </c>
      <c r="BW14" s="2">
        <f t="shared" si="58"/>
        <v>3.75</v>
      </c>
    </row>
    <row r="15" spans="1:76" x14ac:dyDescent="0.35">
      <c r="A15" s="2" t="s">
        <v>1</v>
      </c>
      <c r="B15" s="2" t="s">
        <v>27</v>
      </c>
      <c r="C15" s="2">
        <v>6.1</v>
      </c>
      <c r="D15" s="2">
        <v>5.7</v>
      </c>
      <c r="E15" s="4">
        <v>14</v>
      </c>
      <c r="F15" s="4">
        <v>20</v>
      </c>
      <c r="G15" s="7">
        <f t="shared" si="36"/>
        <v>19</v>
      </c>
      <c r="H15" s="4">
        <v>9</v>
      </c>
      <c r="I15" s="2">
        <v>30</v>
      </c>
      <c r="J15" s="2">
        <v>24</v>
      </c>
      <c r="K15" s="2">
        <v>8</v>
      </c>
      <c r="L15" s="9">
        <f t="shared" si="0"/>
        <v>0.36599999999999999</v>
      </c>
      <c r="M15" s="5">
        <f t="shared" si="1"/>
        <v>1.2433996</v>
      </c>
      <c r="N15" s="5">
        <f t="shared" si="2"/>
        <v>2.4867992000000001</v>
      </c>
      <c r="O15" s="6">
        <f t="shared" si="3"/>
        <v>1.0581670000000001</v>
      </c>
      <c r="P15" s="6">
        <f t="shared" si="37"/>
        <v>2.1163340000000002</v>
      </c>
      <c r="Q15" s="5">
        <f t="shared" si="4"/>
        <v>16.71</v>
      </c>
      <c r="R15" s="5">
        <f t="shared" si="38"/>
        <v>33.42</v>
      </c>
      <c r="S15" s="5">
        <f t="shared" si="5"/>
        <v>23.419999999999998</v>
      </c>
      <c r="T15" s="5">
        <f t="shared" si="39"/>
        <v>46.839999999999996</v>
      </c>
      <c r="U15" s="5">
        <f t="shared" si="40"/>
        <v>2</v>
      </c>
      <c r="V15" s="2">
        <v>1</v>
      </c>
      <c r="W15" s="5">
        <f t="shared" si="41"/>
        <v>0</v>
      </c>
      <c r="X15" s="5">
        <f t="shared" si="6"/>
        <v>4.508</v>
      </c>
      <c r="Y15" s="5">
        <f t="shared" si="7"/>
        <v>2.83</v>
      </c>
      <c r="Z15" s="5">
        <f t="shared" si="8"/>
        <v>2.4249999999999998</v>
      </c>
      <c r="AA15" s="5">
        <f t="shared" si="9"/>
        <v>3.8000000000000003</v>
      </c>
      <c r="AB15" s="6">
        <f t="shared" si="42"/>
        <v>180.32</v>
      </c>
      <c r="AC15" s="6">
        <f t="shared" si="43"/>
        <v>113.2</v>
      </c>
      <c r="AD15" s="6">
        <f t="shared" si="44"/>
        <v>106</v>
      </c>
      <c r="AE15" s="6">
        <f t="shared" si="45"/>
        <v>182</v>
      </c>
      <c r="AF15" s="5">
        <f t="shared" si="10"/>
        <v>4.8</v>
      </c>
      <c r="AG15" s="5">
        <f t="shared" si="46"/>
        <v>9.6</v>
      </c>
      <c r="AH15" s="5">
        <f t="shared" si="11"/>
        <v>192</v>
      </c>
      <c r="AI15" s="4">
        <f t="shared" si="12"/>
        <v>800</v>
      </c>
      <c r="AJ15" s="2">
        <f t="shared" si="13"/>
        <v>99.49</v>
      </c>
      <c r="AK15" s="2">
        <f t="shared" si="13"/>
        <v>139.99</v>
      </c>
      <c r="AL15" s="2">
        <f t="shared" si="14"/>
        <v>179.8</v>
      </c>
      <c r="AM15" s="2">
        <f t="shared" si="15"/>
        <v>152.99</v>
      </c>
      <c r="AN15" s="5">
        <v>3</v>
      </c>
      <c r="AO15" s="5">
        <f t="shared" si="47"/>
        <v>6</v>
      </c>
      <c r="AP15" s="4">
        <f t="shared" si="16"/>
        <v>8.1666666666666661</v>
      </c>
      <c r="AQ15" s="5">
        <v>3</v>
      </c>
      <c r="AR15" s="5">
        <f>AQ15*2</f>
        <v>6</v>
      </c>
      <c r="AS15" s="7">
        <f>49/AR15</f>
        <v>8.1666666666666661</v>
      </c>
      <c r="AT15">
        <f t="shared" si="17"/>
        <v>26.142857142857139</v>
      </c>
      <c r="AU15" s="2">
        <f t="shared" si="18"/>
        <v>17.100000000000001</v>
      </c>
      <c r="AV15" s="5">
        <f t="shared" si="19"/>
        <v>1.0581670000000001</v>
      </c>
      <c r="AW15" s="10">
        <f t="shared" si="20"/>
        <v>42.326680000000003</v>
      </c>
      <c r="AX15" s="3" t="str">
        <f t="shared" si="48"/>
        <v>AUTO</v>
      </c>
      <c r="AY15" s="4">
        <f t="shared" si="21"/>
        <v>8</v>
      </c>
      <c r="AZ15" s="5">
        <f t="shared" si="22"/>
        <v>0</v>
      </c>
      <c r="BA15" s="3" t="str">
        <f t="shared" si="23"/>
        <v>Bahn</v>
      </c>
      <c r="BB15" s="3" t="str">
        <f t="shared" si="24"/>
        <v>Auto</v>
      </c>
      <c r="BC15" s="3" t="str">
        <f t="shared" si="25"/>
        <v>Nextbike</v>
      </c>
      <c r="BD15" s="5">
        <f t="shared" si="26"/>
        <v>49.735984000000002</v>
      </c>
      <c r="BE15" s="5">
        <f t="shared" si="27"/>
        <v>99.49</v>
      </c>
      <c r="BF15" s="5">
        <f t="shared" si="28"/>
        <v>49</v>
      </c>
      <c r="BG15" s="5">
        <f t="shared" si="29"/>
        <v>19</v>
      </c>
      <c r="BH15" s="6">
        <f t="shared" si="49"/>
        <v>106</v>
      </c>
      <c r="BI15" s="5">
        <f t="shared" si="30"/>
        <v>19</v>
      </c>
      <c r="BJ15" s="3" t="str">
        <f t="shared" si="31"/>
        <v>Nextbike</v>
      </c>
      <c r="BK15" s="2">
        <f t="shared" si="32"/>
        <v>1.0701754385964912</v>
      </c>
      <c r="BL15" s="2">
        <f t="shared" si="33"/>
        <v>0.7</v>
      </c>
      <c r="BM15" s="2">
        <f t="shared" si="34"/>
        <v>244</v>
      </c>
      <c r="BN15" s="2">
        <f t="shared" si="35"/>
        <v>228</v>
      </c>
      <c r="BO15" s="5">
        <f t="shared" si="50"/>
        <v>0.20383600000000002</v>
      </c>
      <c r="BP15" s="5">
        <f t="shared" si="51"/>
        <v>0.436359649122807</v>
      </c>
      <c r="BQ15" s="5">
        <f t="shared" si="52"/>
        <v>0.20081967213114754</v>
      </c>
      <c r="BR15" s="5">
        <f t="shared" si="53"/>
        <v>8.3333333333333329E-2</v>
      </c>
      <c r="BS15" s="5">
        <f t="shared" si="54"/>
        <v>0.4344262295081967</v>
      </c>
      <c r="BT15" s="2">
        <f t="shared" si="55"/>
        <v>2.2950819672131151</v>
      </c>
      <c r="BU15" s="2">
        <f t="shared" si="56"/>
        <v>3.5087719298245612</v>
      </c>
      <c r="BV15" s="2">
        <f t="shared" si="57"/>
        <v>1.4754098360655739</v>
      </c>
      <c r="BW15" s="2">
        <f t="shared" si="58"/>
        <v>3.5087719298245612</v>
      </c>
    </row>
    <row r="16" spans="1:76" x14ac:dyDescent="0.35">
      <c r="A16" s="2" t="s">
        <v>2</v>
      </c>
      <c r="B16" s="2" t="s">
        <v>27</v>
      </c>
      <c r="C16" s="2">
        <v>6.1</v>
      </c>
      <c r="D16" s="2">
        <v>5.2</v>
      </c>
      <c r="E16" s="4">
        <v>14</v>
      </c>
      <c r="F16" s="4">
        <v>18</v>
      </c>
      <c r="G16" s="7">
        <f t="shared" si="36"/>
        <v>19</v>
      </c>
      <c r="H16" s="4">
        <v>20</v>
      </c>
      <c r="I16" s="2">
        <v>4</v>
      </c>
      <c r="L16" s="9">
        <f t="shared" si="0"/>
        <v>0.36599999999999999</v>
      </c>
      <c r="M16" s="5">
        <f t="shared" si="1"/>
        <v>1.2433996</v>
      </c>
      <c r="N16" s="5">
        <f t="shared" si="2"/>
        <v>2.4867992000000001</v>
      </c>
      <c r="O16" s="6">
        <f t="shared" si="3"/>
        <v>1.0581670000000001</v>
      </c>
      <c r="P16" s="6">
        <f t="shared" si="37"/>
        <v>2.1163340000000002</v>
      </c>
      <c r="Q16" s="5">
        <f t="shared" si="4"/>
        <v>16.71</v>
      </c>
      <c r="R16" s="5">
        <f t="shared" si="38"/>
        <v>33.42</v>
      </c>
      <c r="S16" s="5">
        <f t="shared" si="5"/>
        <v>23.419999999999998</v>
      </c>
      <c r="T16" s="5">
        <f t="shared" si="39"/>
        <v>46.839999999999996</v>
      </c>
      <c r="U16" s="5">
        <f t="shared" si="40"/>
        <v>2</v>
      </c>
      <c r="V16" s="2">
        <v>1</v>
      </c>
      <c r="W16" s="5">
        <f t="shared" si="41"/>
        <v>0</v>
      </c>
      <c r="X16" s="5">
        <f t="shared" si="6"/>
        <v>4.508</v>
      </c>
      <c r="Y16" s="5">
        <f t="shared" si="7"/>
        <v>2.83</v>
      </c>
      <c r="Z16" s="5">
        <f t="shared" si="8"/>
        <v>2.2999999999999998</v>
      </c>
      <c r="AA16" s="5">
        <f t="shared" si="9"/>
        <v>3.8000000000000003</v>
      </c>
      <c r="AB16" s="6">
        <f t="shared" si="42"/>
        <v>180.32</v>
      </c>
      <c r="AC16" s="6">
        <f t="shared" si="43"/>
        <v>113.2</v>
      </c>
      <c r="AD16" s="6">
        <f t="shared" si="44"/>
        <v>101</v>
      </c>
      <c r="AE16" s="6">
        <f t="shared" si="45"/>
        <v>182</v>
      </c>
      <c r="AF16" s="5">
        <f t="shared" si="10"/>
        <v>4.42</v>
      </c>
      <c r="AG16" s="5">
        <f t="shared" si="46"/>
        <v>8.84</v>
      </c>
      <c r="AH16" s="5">
        <f t="shared" si="11"/>
        <v>176.8</v>
      </c>
      <c r="AI16" s="4">
        <f t="shared" si="12"/>
        <v>720</v>
      </c>
      <c r="AJ16" s="2">
        <f t="shared" si="13"/>
        <v>89.99</v>
      </c>
      <c r="AK16" s="2">
        <f t="shared" si="13"/>
        <v>124.78999999999999</v>
      </c>
      <c r="AL16" s="2">
        <f t="shared" si="14"/>
        <v>179.8</v>
      </c>
      <c r="AM16" s="2">
        <f t="shared" si="15"/>
        <v>137.79000000000002</v>
      </c>
      <c r="AN16" s="5">
        <v>3</v>
      </c>
      <c r="AO16" s="5">
        <f t="shared" si="47"/>
        <v>6</v>
      </c>
      <c r="AP16" s="4">
        <f t="shared" si="16"/>
        <v>8.1666666666666661</v>
      </c>
      <c r="AQ16" s="5"/>
      <c r="AS16" s="7"/>
      <c r="AT16">
        <f t="shared" si="17"/>
        <v>26.142857142857139</v>
      </c>
      <c r="AU16" s="2">
        <f t="shared" si="18"/>
        <v>17.333333333333336</v>
      </c>
      <c r="AV16" s="5">
        <f t="shared" si="19"/>
        <v>1.0581670000000001</v>
      </c>
      <c r="AW16" s="10">
        <f t="shared" si="20"/>
        <v>42.326680000000003</v>
      </c>
      <c r="AX16" s="3" t="str">
        <f t="shared" si="48"/>
        <v>AUTO</v>
      </c>
      <c r="AY16" s="4">
        <f t="shared" si="21"/>
        <v>14</v>
      </c>
      <c r="AZ16" s="5">
        <f t="shared" si="22"/>
        <v>0</v>
      </c>
      <c r="BA16" s="3" t="str">
        <f t="shared" si="23"/>
        <v>Fahrrad</v>
      </c>
      <c r="BB16" s="3" t="str">
        <f t="shared" si="24"/>
        <v>Auto</v>
      </c>
      <c r="BC16" s="3" t="str">
        <f t="shared" si="25"/>
        <v>Nextbike</v>
      </c>
      <c r="BD16" s="5">
        <f t="shared" si="26"/>
        <v>49.735984000000002</v>
      </c>
      <c r="BE16" s="5">
        <f t="shared" si="27"/>
        <v>89.99</v>
      </c>
      <c r="BF16" s="5">
        <f t="shared" si="28"/>
        <v>49</v>
      </c>
      <c r="BG16" s="5">
        <f t="shared" si="29"/>
        <v>19</v>
      </c>
      <c r="BH16" s="6">
        <f t="shared" si="49"/>
        <v>101</v>
      </c>
      <c r="BI16" s="5">
        <f t="shared" si="30"/>
        <v>19</v>
      </c>
      <c r="BJ16" s="3" t="str">
        <f t="shared" si="31"/>
        <v>Nextbike</v>
      </c>
      <c r="BK16" s="2">
        <f t="shared" si="32"/>
        <v>1.1730769230769229</v>
      </c>
      <c r="BL16" s="2">
        <f t="shared" si="33"/>
        <v>0.77777777777777779</v>
      </c>
      <c r="BM16" s="2">
        <f t="shared" si="34"/>
        <v>244</v>
      </c>
      <c r="BN16" s="2">
        <f t="shared" si="35"/>
        <v>208</v>
      </c>
      <c r="BO16" s="5">
        <f t="shared" si="50"/>
        <v>0.20383600000000002</v>
      </c>
      <c r="BP16" s="5">
        <f t="shared" si="51"/>
        <v>0.43264423076923075</v>
      </c>
      <c r="BQ16" s="5">
        <f t="shared" si="52"/>
        <v>0.20081967213114754</v>
      </c>
      <c r="BR16" s="5">
        <f t="shared" si="53"/>
        <v>9.1346153846153841E-2</v>
      </c>
      <c r="BS16" s="5">
        <f t="shared" si="54"/>
        <v>0.41393442622950821</v>
      </c>
      <c r="BT16" s="2">
        <f t="shared" si="55"/>
        <v>2.2950819672131151</v>
      </c>
      <c r="BU16" s="2">
        <f t="shared" si="56"/>
        <v>3.4615384615384612</v>
      </c>
      <c r="BV16" s="2">
        <f t="shared" si="57"/>
        <v>3.278688524590164</v>
      </c>
      <c r="BW16" s="2">
        <f t="shared" si="58"/>
        <v>3.4615384615384612</v>
      </c>
    </row>
    <row r="17" spans="1:75" x14ac:dyDescent="0.35">
      <c r="A17" s="2" t="s">
        <v>4</v>
      </c>
      <c r="B17" s="2" t="s">
        <v>27</v>
      </c>
      <c r="C17" s="2">
        <v>4.0999999999999996</v>
      </c>
      <c r="D17" s="2">
        <v>3.3</v>
      </c>
      <c r="E17" s="4">
        <v>9</v>
      </c>
      <c r="F17" s="4">
        <v>12</v>
      </c>
      <c r="G17" s="7">
        <f t="shared" si="36"/>
        <v>14</v>
      </c>
      <c r="H17" s="4">
        <v>12</v>
      </c>
      <c r="I17" s="2">
        <v>60</v>
      </c>
      <c r="J17" s="2">
        <v>13</v>
      </c>
      <c r="K17" s="2">
        <v>10</v>
      </c>
      <c r="L17" s="9">
        <f t="shared" si="0"/>
        <v>0.24599999999999997</v>
      </c>
      <c r="M17" s="5">
        <f t="shared" si="1"/>
        <v>0.83572760000000001</v>
      </c>
      <c r="N17" s="5">
        <f t="shared" si="2"/>
        <v>1.6714552</v>
      </c>
      <c r="O17" s="6">
        <f t="shared" si="3"/>
        <v>0.71122699999999994</v>
      </c>
      <c r="P17" s="6">
        <f t="shared" si="37"/>
        <v>1.4224539999999999</v>
      </c>
      <c r="Q17" s="5">
        <f t="shared" si="4"/>
        <v>12.51</v>
      </c>
      <c r="R17" s="5">
        <f t="shared" si="38"/>
        <v>25.02</v>
      </c>
      <c r="S17" s="5">
        <f t="shared" si="5"/>
        <v>17.02</v>
      </c>
      <c r="T17" s="5">
        <f t="shared" si="39"/>
        <v>34.04</v>
      </c>
      <c r="U17" s="5">
        <f t="shared" si="40"/>
        <v>1</v>
      </c>
      <c r="V17" s="2">
        <v>1</v>
      </c>
      <c r="W17" s="5">
        <f t="shared" si="41"/>
        <v>0</v>
      </c>
      <c r="X17" s="5">
        <f t="shared" si="6"/>
        <v>3.9479999999999995</v>
      </c>
      <c r="Y17" s="5">
        <f t="shared" si="7"/>
        <v>2.2299999999999995</v>
      </c>
      <c r="Z17" s="5">
        <f t="shared" si="8"/>
        <v>1.825</v>
      </c>
      <c r="AA17" s="5">
        <f t="shared" si="9"/>
        <v>2.8</v>
      </c>
      <c r="AB17" s="6">
        <f t="shared" si="42"/>
        <v>157.91999999999999</v>
      </c>
      <c r="AC17" s="6">
        <f t="shared" si="43"/>
        <v>89.199999999999989</v>
      </c>
      <c r="AD17" s="6">
        <f t="shared" si="44"/>
        <v>82</v>
      </c>
      <c r="AE17" s="6">
        <f t="shared" si="45"/>
        <v>142</v>
      </c>
      <c r="AF17" s="5">
        <f t="shared" si="10"/>
        <v>3.2800000000000002</v>
      </c>
      <c r="AG17" s="5">
        <f t="shared" si="46"/>
        <v>6.5600000000000005</v>
      </c>
      <c r="AH17" s="5">
        <f t="shared" si="11"/>
        <v>131.20000000000002</v>
      </c>
      <c r="AI17" s="4">
        <f t="shared" si="12"/>
        <v>480</v>
      </c>
      <c r="AJ17" s="2">
        <f t="shared" si="13"/>
        <v>89.99</v>
      </c>
      <c r="AK17" s="2">
        <f t="shared" si="13"/>
        <v>79.19</v>
      </c>
      <c r="AL17" s="2">
        <f t="shared" si="14"/>
        <v>179.8</v>
      </c>
      <c r="AM17" s="2">
        <f t="shared" si="15"/>
        <v>92.19</v>
      </c>
      <c r="AN17" s="5">
        <v>3</v>
      </c>
      <c r="AO17" s="5">
        <f t="shared" si="47"/>
        <v>6</v>
      </c>
      <c r="AP17" s="4">
        <f t="shared" si="16"/>
        <v>8.1666666666666661</v>
      </c>
      <c r="AQ17" s="5">
        <v>3</v>
      </c>
      <c r="AR17" s="5">
        <f>AQ17*2</f>
        <v>6</v>
      </c>
      <c r="AS17" s="7">
        <f>49/AR17</f>
        <v>8.1666666666666661</v>
      </c>
      <c r="AT17">
        <f t="shared" si="17"/>
        <v>27.333333333333329</v>
      </c>
      <c r="AU17" s="2">
        <f t="shared" si="18"/>
        <v>16.499999999999996</v>
      </c>
      <c r="AV17" s="5">
        <f t="shared" si="19"/>
        <v>0.71122699999999994</v>
      </c>
      <c r="AW17" s="10">
        <f t="shared" si="20"/>
        <v>28.449079999999999</v>
      </c>
      <c r="AX17" s="3" t="str">
        <f t="shared" si="48"/>
        <v>AUTO</v>
      </c>
      <c r="AY17" s="4">
        <f t="shared" si="21"/>
        <v>9</v>
      </c>
      <c r="AZ17" s="5">
        <f t="shared" si="22"/>
        <v>0</v>
      </c>
      <c r="BA17" s="3" t="str">
        <f t="shared" si="23"/>
        <v>Bahn</v>
      </c>
      <c r="BB17" s="3" t="str">
        <f t="shared" si="24"/>
        <v>Auto</v>
      </c>
      <c r="BC17" s="3" t="str">
        <f t="shared" si="25"/>
        <v>Nextbike</v>
      </c>
      <c r="BD17" s="5">
        <f t="shared" si="26"/>
        <v>33.429104000000002</v>
      </c>
      <c r="BE17" s="5">
        <f t="shared" si="27"/>
        <v>79.19</v>
      </c>
      <c r="BF17" s="5">
        <f t="shared" si="28"/>
        <v>49</v>
      </c>
      <c r="BG17" s="5">
        <f t="shared" si="29"/>
        <v>19</v>
      </c>
      <c r="BH17" s="6">
        <f t="shared" si="49"/>
        <v>82</v>
      </c>
      <c r="BI17" s="5">
        <f t="shared" si="30"/>
        <v>19</v>
      </c>
      <c r="BJ17" s="3" t="str">
        <f t="shared" si="31"/>
        <v>Nextbike</v>
      </c>
      <c r="BK17" s="2">
        <f t="shared" si="32"/>
        <v>1.2424242424242424</v>
      </c>
      <c r="BL17" s="2">
        <f t="shared" si="33"/>
        <v>0.75</v>
      </c>
      <c r="BM17" s="2">
        <f t="shared" si="34"/>
        <v>164</v>
      </c>
      <c r="BN17" s="2">
        <f t="shared" si="35"/>
        <v>132</v>
      </c>
      <c r="BO17" s="5">
        <f t="shared" si="50"/>
        <v>0.20383600000000002</v>
      </c>
      <c r="BP17" s="5">
        <f t="shared" si="51"/>
        <v>0.59992424242424236</v>
      </c>
      <c r="BQ17" s="5">
        <f t="shared" si="52"/>
        <v>0.29878048780487804</v>
      </c>
      <c r="BR17" s="5">
        <f t="shared" si="53"/>
        <v>0.14393939393939395</v>
      </c>
      <c r="BS17" s="5">
        <f t="shared" si="54"/>
        <v>0.5</v>
      </c>
      <c r="BT17" s="2">
        <f t="shared" si="55"/>
        <v>2.1951219512195124</v>
      </c>
      <c r="BU17" s="2">
        <f t="shared" si="56"/>
        <v>3.6363636363636367</v>
      </c>
      <c r="BV17" s="2">
        <f t="shared" si="57"/>
        <v>2.9268292682926833</v>
      </c>
      <c r="BW17" s="2">
        <f t="shared" si="58"/>
        <v>3.6363636363636367</v>
      </c>
    </row>
    <row r="18" spans="1:75" x14ac:dyDescent="0.35">
      <c r="A18" s="2" t="s">
        <v>5</v>
      </c>
      <c r="B18" s="2" t="s">
        <v>27</v>
      </c>
      <c r="C18" s="2">
        <v>7.5</v>
      </c>
      <c r="D18" s="2">
        <v>7.2</v>
      </c>
      <c r="E18" s="4">
        <v>13</v>
      </c>
      <c r="F18" s="4">
        <v>23</v>
      </c>
      <c r="G18" s="7">
        <f t="shared" si="36"/>
        <v>18</v>
      </c>
      <c r="H18" s="4">
        <v>17</v>
      </c>
      <c r="I18" s="2">
        <v>30</v>
      </c>
      <c r="J18" s="2">
        <v>27</v>
      </c>
      <c r="K18" s="2">
        <v>10</v>
      </c>
      <c r="L18" s="9">
        <f t="shared" si="0"/>
        <v>0.44999999999999996</v>
      </c>
      <c r="M18" s="5">
        <f t="shared" si="1"/>
        <v>1.52877</v>
      </c>
      <c r="N18" s="5">
        <f t="shared" si="2"/>
        <v>3.0575399999999999</v>
      </c>
      <c r="O18" s="6">
        <f t="shared" si="3"/>
        <v>1.3010250000000001</v>
      </c>
      <c r="P18" s="6">
        <f t="shared" si="37"/>
        <v>2.6020500000000002</v>
      </c>
      <c r="Q18" s="5">
        <f t="shared" si="4"/>
        <v>19.649999999999999</v>
      </c>
      <c r="R18" s="5">
        <f t="shared" si="38"/>
        <v>39.299999999999997</v>
      </c>
      <c r="S18" s="5">
        <f t="shared" si="5"/>
        <v>27.9</v>
      </c>
      <c r="T18" s="5">
        <f t="shared" si="39"/>
        <v>55.8</v>
      </c>
      <c r="U18" s="5">
        <f t="shared" si="40"/>
        <v>2</v>
      </c>
      <c r="V18" s="2">
        <v>1</v>
      </c>
      <c r="W18" s="5">
        <f t="shared" si="41"/>
        <v>0</v>
      </c>
      <c r="X18" s="5">
        <f t="shared" si="6"/>
        <v>4.9000000000000004</v>
      </c>
      <c r="Y18" s="5">
        <f t="shared" si="7"/>
        <v>3.25</v>
      </c>
      <c r="Z18" s="5">
        <f t="shared" si="8"/>
        <v>2.8</v>
      </c>
      <c r="AA18" s="5">
        <f t="shared" si="9"/>
        <v>3.6</v>
      </c>
      <c r="AB18" s="6">
        <f t="shared" si="42"/>
        <v>196</v>
      </c>
      <c r="AC18" s="6">
        <f t="shared" si="43"/>
        <v>130</v>
      </c>
      <c r="AD18" s="6">
        <f t="shared" si="44"/>
        <v>121</v>
      </c>
      <c r="AE18" s="6">
        <f t="shared" si="45"/>
        <v>174</v>
      </c>
      <c r="AF18" s="5">
        <f t="shared" si="10"/>
        <v>5.37</v>
      </c>
      <c r="AG18" s="5">
        <f t="shared" si="46"/>
        <v>10.74</v>
      </c>
      <c r="AH18" s="5">
        <f t="shared" si="11"/>
        <v>214.8</v>
      </c>
      <c r="AI18" s="4">
        <f t="shared" si="12"/>
        <v>920</v>
      </c>
      <c r="AJ18" s="2">
        <f t="shared" si="13"/>
        <v>122.28999999999999</v>
      </c>
      <c r="AK18" s="2">
        <f t="shared" si="13"/>
        <v>162.79000000000002</v>
      </c>
      <c r="AL18" s="2">
        <f t="shared" si="14"/>
        <v>179.8</v>
      </c>
      <c r="AM18" s="2">
        <f t="shared" si="15"/>
        <v>175.79000000000002</v>
      </c>
      <c r="AN18" s="5">
        <v>3</v>
      </c>
      <c r="AO18" s="5">
        <f t="shared" si="47"/>
        <v>6</v>
      </c>
      <c r="AP18" s="4">
        <f t="shared" si="16"/>
        <v>8.1666666666666661</v>
      </c>
      <c r="AQ18" s="5">
        <v>3</v>
      </c>
      <c r="AR18" s="5">
        <f>AQ18*2</f>
        <v>6</v>
      </c>
      <c r="AS18" s="7">
        <f>49/AR18</f>
        <v>8.1666666666666661</v>
      </c>
      <c r="AT18">
        <f t="shared" si="17"/>
        <v>34.615384615384613</v>
      </c>
      <c r="AU18" s="2">
        <f t="shared" si="18"/>
        <v>18.782608695652176</v>
      </c>
      <c r="AV18" s="5">
        <f t="shared" si="19"/>
        <v>1.3010250000000001</v>
      </c>
      <c r="AW18" s="10">
        <f t="shared" si="20"/>
        <v>52.041000000000004</v>
      </c>
      <c r="AX18" s="3" t="str">
        <f t="shared" si="48"/>
        <v>DEUTSCHLANDTICKET</v>
      </c>
      <c r="AY18" s="4">
        <f t="shared" si="21"/>
        <v>10</v>
      </c>
      <c r="AZ18" s="5">
        <f t="shared" si="22"/>
        <v>0</v>
      </c>
      <c r="BA18" s="3" t="str">
        <f t="shared" si="23"/>
        <v>Bahn</v>
      </c>
      <c r="BB18" s="3" t="str">
        <f t="shared" si="24"/>
        <v>Auto</v>
      </c>
      <c r="BC18" s="3" t="str">
        <f t="shared" si="25"/>
        <v>Nextbike</v>
      </c>
      <c r="BD18" s="5">
        <f t="shared" si="26"/>
        <v>61.150799999999997</v>
      </c>
      <c r="BE18" s="5">
        <f t="shared" si="27"/>
        <v>122.28999999999999</v>
      </c>
      <c r="BF18" s="5">
        <f t="shared" si="28"/>
        <v>49</v>
      </c>
      <c r="BG18" s="5">
        <f t="shared" si="29"/>
        <v>19</v>
      </c>
      <c r="BH18" s="6">
        <f t="shared" si="49"/>
        <v>121</v>
      </c>
      <c r="BI18" s="5">
        <f t="shared" si="30"/>
        <v>19</v>
      </c>
      <c r="BJ18" s="3" t="str">
        <f t="shared" si="31"/>
        <v>Nextbike</v>
      </c>
      <c r="BK18" s="2">
        <f t="shared" si="32"/>
        <v>1.0416666666666667</v>
      </c>
      <c r="BL18" s="2">
        <f t="shared" si="33"/>
        <v>0.56521739130434778</v>
      </c>
      <c r="BM18" s="2">
        <f t="shared" si="34"/>
        <v>300</v>
      </c>
      <c r="BN18" s="2">
        <f t="shared" si="35"/>
        <v>288</v>
      </c>
      <c r="BO18" s="5">
        <f t="shared" si="50"/>
        <v>0.20383599999999999</v>
      </c>
      <c r="BP18" s="5">
        <f t="shared" si="51"/>
        <v>0.42461805555555554</v>
      </c>
      <c r="BQ18" s="5">
        <f t="shared" si="52"/>
        <v>0.16333333333333333</v>
      </c>
      <c r="BR18" s="5">
        <f t="shared" si="53"/>
        <v>6.5972222222222224E-2</v>
      </c>
      <c r="BS18" s="5">
        <f t="shared" si="54"/>
        <v>0.40333333333333332</v>
      </c>
      <c r="BT18" s="2">
        <f t="shared" si="55"/>
        <v>1.7333333333333334</v>
      </c>
      <c r="BU18" s="2">
        <f t="shared" si="56"/>
        <v>3.1944444444444442</v>
      </c>
      <c r="BV18" s="2">
        <f t="shared" si="57"/>
        <v>2.2666666666666666</v>
      </c>
      <c r="BW18" s="2">
        <f t="shared" si="58"/>
        <v>3.1944444444444442</v>
      </c>
    </row>
    <row r="19" spans="1:75" x14ac:dyDescent="0.35">
      <c r="A19" s="2" t="s">
        <v>6</v>
      </c>
      <c r="B19" s="2" t="s">
        <v>27</v>
      </c>
      <c r="C19" s="2">
        <v>6.7</v>
      </c>
      <c r="D19" s="2">
        <v>6.7</v>
      </c>
      <c r="E19" s="4">
        <v>13</v>
      </c>
      <c r="F19" s="4">
        <v>22</v>
      </c>
      <c r="G19" s="7">
        <f t="shared" si="36"/>
        <v>18</v>
      </c>
      <c r="H19" s="4">
        <v>24</v>
      </c>
      <c r="I19" s="2">
        <v>10</v>
      </c>
      <c r="L19" s="9">
        <f t="shared" si="0"/>
        <v>0.40200000000000002</v>
      </c>
      <c r="M19" s="5">
        <f t="shared" si="1"/>
        <v>1.3657012000000002</v>
      </c>
      <c r="N19" s="5">
        <f t="shared" si="2"/>
        <v>2.7314024000000003</v>
      </c>
      <c r="O19" s="6">
        <f t="shared" si="3"/>
        <v>1.1622490000000001</v>
      </c>
      <c r="P19" s="6">
        <f t="shared" si="37"/>
        <v>2.3244980000000002</v>
      </c>
      <c r="Q19" s="5">
        <f t="shared" si="4"/>
        <v>17.97</v>
      </c>
      <c r="R19" s="5">
        <f t="shared" si="38"/>
        <v>35.94</v>
      </c>
      <c r="S19" s="5">
        <f t="shared" si="5"/>
        <v>25.34</v>
      </c>
      <c r="T19" s="5">
        <f t="shared" si="39"/>
        <v>50.68</v>
      </c>
      <c r="U19" s="5">
        <f t="shared" si="40"/>
        <v>2</v>
      </c>
      <c r="V19" s="2">
        <v>1</v>
      </c>
      <c r="W19" s="5">
        <f t="shared" si="41"/>
        <v>0</v>
      </c>
      <c r="X19" s="5">
        <f t="shared" si="6"/>
        <v>4.6760000000000002</v>
      </c>
      <c r="Y19" s="5">
        <f t="shared" si="7"/>
        <v>3.01</v>
      </c>
      <c r="Z19" s="5">
        <f t="shared" si="8"/>
        <v>2.6749999999999998</v>
      </c>
      <c r="AA19" s="5">
        <f t="shared" si="9"/>
        <v>3.6</v>
      </c>
      <c r="AB19" s="6">
        <f t="shared" si="42"/>
        <v>187.04000000000002</v>
      </c>
      <c r="AC19" s="6">
        <f t="shared" si="43"/>
        <v>120.39999999999999</v>
      </c>
      <c r="AD19" s="6">
        <f t="shared" si="44"/>
        <v>116</v>
      </c>
      <c r="AE19" s="6">
        <f t="shared" si="45"/>
        <v>174</v>
      </c>
      <c r="AF19" s="5">
        <f t="shared" si="10"/>
        <v>5.18</v>
      </c>
      <c r="AG19" s="5">
        <f t="shared" si="46"/>
        <v>10.36</v>
      </c>
      <c r="AH19" s="5">
        <f t="shared" si="11"/>
        <v>207.2</v>
      </c>
      <c r="AI19" s="4">
        <f t="shared" si="12"/>
        <v>880</v>
      </c>
      <c r="AJ19" s="2">
        <f t="shared" si="13"/>
        <v>114.69</v>
      </c>
      <c r="AK19" s="2">
        <f t="shared" si="13"/>
        <v>155.19</v>
      </c>
      <c r="AL19" s="2">
        <f t="shared" si="14"/>
        <v>179.8</v>
      </c>
      <c r="AM19" s="2">
        <f t="shared" si="15"/>
        <v>168.19</v>
      </c>
      <c r="AN19" s="5">
        <v>3</v>
      </c>
      <c r="AO19" s="5">
        <f t="shared" si="47"/>
        <v>6</v>
      </c>
      <c r="AP19" s="4">
        <f t="shared" si="16"/>
        <v>8.1666666666666661</v>
      </c>
      <c r="AQ19" s="5"/>
      <c r="AS19" s="7"/>
      <c r="AT19">
        <f t="shared" si="17"/>
        <v>30.923076923076927</v>
      </c>
      <c r="AU19" s="2">
        <f t="shared" si="18"/>
        <v>18.272727272727273</v>
      </c>
      <c r="AV19" s="5">
        <f t="shared" si="19"/>
        <v>1.1622490000000001</v>
      </c>
      <c r="AW19" s="10">
        <f t="shared" si="20"/>
        <v>46.489960000000004</v>
      </c>
      <c r="AX19" s="3" t="str">
        <f t="shared" si="48"/>
        <v>AUTO</v>
      </c>
      <c r="AY19" s="4">
        <f t="shared" si="21"/>
        <v>13</v>
      </c>
      <c r="AZ19" s="5">
        <f t="shared" si="22"/>
        <v>0</v>
      </c>
      <c r="BA19" s="3" t="str">
        <f t="shared" si="23"/>
        <v>Auto</v>
      </c>
      <c r="BB19" s="3" t="str">
        <f t="shared" si="24"/>
        <v>Auto</v>
      </c>
      <c r="BC19" s="3" t="str">
        <f t="shared" si="25"/>
        <v>Nextbike</v>
      </c>
      <c r="BD19" s="5">
        <f t="shared" si="26"/>
        <v>54.628048000000007</v>
      </c>
      <c r="BE19" s="5">
        <f t="shared" si="27"/>
        <v>114.69</v>
      </c>
      <c r="BF19" s="5">
        <f t="shared" si="28"/>
        <v>49</v>
      </c>
      <c r="BG19" s="5">
        <f t="shared" si="29"/>
        <v>19</v>
      </c>
      <c r="BH19" s="6">
        <f t="shared" si="49"/>
        <v>116</v>
      </c>
      <c r="BI19" s="5">
        <f t="shared" si="30"/>
        <v>19</v>
      </c>
      <c r="BJ19" s="3" t="str">
        <f t="shared" si="31"/>
        <v>Nextbike</v>
      </c>
      <c r="BK19" s="2">
        <f t="shared" si="32"/>
        <v>1</v>
      </c>
      <c r="BL19" s="2">
        <f t="shared" si="33"/>
        <v>0.59090909090909094</v>
      </c>
      <c r="BM19" s="2">
        <f t="shared" si="34"/>
        <v>268</v>
      </c>
      <c r="BN19" s="2">
        <f t="shared" si="35"/>
        <v>268</v>
      </c>
      <c r="BO19" s="5">
        <f t="shared" si="50"/>
        <v>0.20383600000000002</v>
      </c>
      <c r="BP19" s="5">
        <f t="shared" si="51"/>
        <v>0.42794776119402983</v>
      </c>
      <c r="BQ19" s="5">
        <f t="shared" si="52"/>
        <v>0.18283582089552239</v>
      </c>
      <c r="BR19" s="5">
        <f t="shared" si="53"/>
        <v>7.0895522388059698E-2</v>
      </c>
      <c r="BS19" s="5">
        <f t="shared" si="54"/>
        <v>0.43283582089552236</v>
      </c>
      <c r="BT19" s="2">
        <f t="shared" si="55"/>
        <v>1.9402985074626866</v>
      </c>
      <c r="BU19" s="2">
        <f t="shared" si="56"/>
        <v>3.2835820895522385</v>
      </c>
      <c r="BV19" s="2">
        <f t="shared" si="57"/>
        <v>3.5820895522388061</v>
      </c>
      <c r="BW19" s="2">
        <f t="shared" si="58"/>
        <v>3.2835820895522385</v>
      </c>
    </row>
    <row r="20" spans="1:75" x14ac:dyDescent="0.35">
      <c r="A20" s="2" t="s">
        <v>15</v>
      </c>
      <c r="B20" s="2" t="s">
        <v>27</v>
      </c>
      <c r="C20" s="2">
        <v>2.1</v>
      </c>
      <c r="D20" s="2">
        <v>2.1</v>
      </c>
      <c r="E20" s="4">
        <v>6</v>
      </c>
      <c r="F20" s="4">
        <v>8</v>
      </c>
      <c r="G20" s="7">
        <f t="shared" si="36"/>
        <v>11</v>
      </c>
      <c r="H20" s="4">
        <v>9</v>
      </c>
      <c r="I20" s="2">
        <v>15</v>
      </c>
      <c r="J20" s="2">
        <v>18</v>
      </c>
      <c r="K20" s="2">
        <v>5</v>
      </c>
      <c r="L20" s="9">
        <f t="shared" si="0"/>
        <v>0.126</v>
      </c>
      <c r="M20" s="5">
        <f t="shared" si="1"/>
        <v>0.42805560000000004</v>
      </c>
      <c r="N20" s="5">
        <f t="shared" si="2"/>
        <v>0.85611120000000007</v>
      </c>
      <c r="O20" s="6">
        <f t="shared" si="3"/>
        <v>0.36428700000000003</v>
      </c>
      <c r="P20" s="6">
        <f t="shared" si="37"/>
        <v>0.72857400000000005</v>
      </c>
      <c r="Q20" s="5">
        <f t="shared" si="4"/>
        <v>8.31</v>
      </c>
      <c r="R20" s="5">
        <f t="shared" si="38"/>
        <v>16.62</v>
      </c>
      <c r="S20" s="5">
        <f t="shared" si="5"/>
        <v>10.620000000000001</v>
      </c>
      <c r="T20" s="5">
        <f t="shared" si="39"/>
        <v>21.240000000000002</v>
      </c>
      <c r="U20" s="5">
        <f t="shared" si="40"/>
        <v>1</v>
      </c>
      <c r="V20" s="2">
        <v>1</v>
      </c>
      <c r="W20" s="5">
        <f t="shared" si="41"/>
        <v>0</v>
      </c>
      <c r="X20" s="5">
        <f t="shared" si="6"/>
        <v>3.3879999999999999</v>
      </c>
      <c r="Y20" s="5">
        <f t="shared" si="7"/>
        <v>1.63</v>
      </c>
      <c r="Z20" s="5">
        <f t="shared" si="8"/>
        <v>1.5249999999999999</v>
      </c>
      <c r="AA20" s="5">
        <f t="shared" si="9"/>
        <v>2.2000000000000002</v>
      </c>
      <c r="AB20" s="6">
        <f t="shared" si="42"/>
        <v>135.51999999999998</v>
      </c>
      <c r="AC20" s="6">
        <f t="shared" si="43"/>
        <v>65.199999999999989</v>
      </c>
      <c r="AD20" s="6">
        <f t="shared" si="44"/>
        <v>70</v>
      </c>
      <c r="AE20" s="6">
        <f t="shared" si="45"/>
        <v>118</v>
      </c>
      <c r="AF20" s="5">
        <f t="shared" si="10"/>
        <v>2.52</v>
      </c>
      <c r="AG20" s="5">
        <f t="shared" si="46"/>
        <v>5.04</v>
      </c>
      <c r="AH20" s="5">
        <f t="shared" si="11"/>
        <v>100.8</v>
      </c>
      <c r="AI20" s="4">
        <f t="shared" si="12"/>
        <v>320</v>
      </c>
      <c r="AJ20" s="2">
        <f t="shared" si="13"/>
        <v>89.99</v>
      </c>
      <c r="AK20" s="2">
        <f t="shared" si="13"/>
        <v>48.79</v>
      </c>
      <c r="AL20" s="2">
        <f t="shared" si="14"/>
        <v>179.8</v>
      </c>
      <c r="AM20" s="2">
        <f t="shared" si="15"/>
        <v>61.79</v>
      </c>
      <c r="AN20" s="5">
        <v>3</v>
      </c>
      <c r="AO20" s="5">
        <f t="shared" si="47"/>
        <v>6</v>
      </c>
      <c r="AP20" s="4">
        <f t="shared" si="16"/>
        <v>8.1666666666666661</v>
      </c>
      <c r="AQ20" s="5">
        <v>3</v>
      </c>
      <c r="AR20" s="5">
        <f>AQ20*2</f>
        <v>6</v>
      </c>
      <c r="AS20" s="7">
        <f>49/AR20</f>
        <v>8.1666666666666661</v>
      </c>
      <c r="AT20">
        <f t="shared" si="17"/>
        <v>21.000000000000004</v>
      </c>
      <c r="AU20" s="2">
        <f t="shared" si="18"/>
        <v>15.75</v>
      </c>
      <c r="AV20" s="5">
        <f t="shared" si="19"/>
        <v>0.36428700000000003</v>
      </c>
      <c r="AW20" s="10">
        <f t="shared" si="20"/>
        <v>14.571480000000001</v>
      </c>
      <c r="AX20" s="3" t="str">
        <f t="shared" si="48"/>
        <v>AUTO</v>
      </c>
      <c r="AY20" s="4">
        <f t="shared" si="21"/>
        <v>5</v>
      </c>
      <c r="AZ20" s="5">
        <f t="shared" si="22"/>
        <v>0</v>
      </c>
      <c r="BA20" s="3" t="str">
        <f t="shared" si="23"/>
        <v>Fahrrad</v>
      </c>
      <c r="BB20" s="3" t="str">
        <f t="shared" si="24"/>
        <v>Auto</v>
      </c>
      <c r="BC20" s="3" t="str">
        <f t="shared" si="25"/>
        <v>Nextbike</v>
      </c>
      <c r="BD20" s="5">
        <f t="shared" si="26"/>
        <v>17.122224000000003</v>
      </c>
      <c r="BE20" s="5">
        <f t="shared" si="27"/>
        <v>48.79</v>
      </c>
      <c r="BF20" s="5">
        <f t="shared" si="28"/>
        <v>49</v>
      </c>
      <c r="BG20" s="5">
        <f t="shared" si="29"/>
        <v>19</v>
      </c>
      <c r="BH20" s="6">
        <f t="shared" si="49"/>
        <v>65.199999999999989</v>
      </c>
      <c r="BI20" s="5">
        <f t="shared" si="30"/>
        <v>17.122224000000003</v>
      </c>
      <c r="BJ20" s="3" t="str">
        <f t="shared" si="31"/>
        <v>Auto</v>
      </c>
      <c r="BK20" s="2">
        <f t="shared" si="32"/>
        <v>1</v>
      </c>
      <c r="BL20" s="2">
        <f t="shared" si="33"/>
        <v>0.75</v>
      </c>
      <c r="BM20" s="2">
        <f t="shared" si="34"/>
        <v>84</v>
      </c>
      <c r="BN20" s="2">
        <f t="shared" si="35"/>
        <v>84</v>
      </c>
      <c r="BO20" s="5">
        <f t="shared" si="50"/>
        <v>0.20383600000000004</v>
      </c>
      <c r="BP20" s="5">
        <f t="shared" si="51"/>
        <v>0.58083333333333331</v>
      </c>
      <c r="BQ20" s="5">
        <f t="shared" si="52"/>
        <v>0.58333333333333337</v>
      </c>
      <c r="BR20" s="5">
        <f t="shared" si="53"/>
        <v>0.22619047619047619</v>
      </c>
      <c r="BS20" s="5">
        <f t="shared" si="54"/>
        <v>0.7761904761904761</v>
      </c>
      <c r="BT20" s="2">
        <f t="shared" si="55"/>
        <v>2.8571428571428572</v>
      </c>
      <c r="BU20" s="2">
        <f t="shared" si="56"/>
        <v>3.8095238095238093</v>
      </c>
      <c r="BV20" s="2">
        <f t="shared" si="57"/>
        <v>4.2857142857142856</v>
      </c>
      <c r="BW20" s="2">
        <f t="shared" si="58"/>
        <v>3.8095238095238093</v>
      </c>
    </row>
    <row r="21" spans="1:75" x14ac:dyDescent="0.35">
      <c r="A21" s="2" t="s">
        <v>9</v>
      </c>
      <c r="B21" s="2" t="s">
        <v>27</v>
      </c>
      <c r="C21" s="2">
        <v>3.1</v>
      </c>
      <c r="D21" s="2">
        <v>3.1</v>
      </c>
      <c r="E21" s="4">
        <v>6</v>
      </c>
      <c r="F21" s="4">
        <v>11</v>
      </c>
      <c r="G21" s="7">
        <f t="shared" si="36"/>
        <v>11</v>
      </c>
      <c r="H21" s="4">
        <v>4</v>
      </c>
      <c r="I21" s="2">
        <v>30</v>
      </c>
      <c r="J21" s="2">
        <v>13</v>
      </c>
      <c r="K21" s="2">
        <v>10</v>
      </c>
      <c r="L21" s="9">
        <f t="shared" si="0"/>
        <v>0.186</v>
      </c>
      <c r="M21" s="5">
        <f t="shared" si="1"/>
        <v>0.6318916</v>
      </c>
      <c r="N21" s="5">
        <f t="shared" si="2"/>
        <v>1.2637832</v>
      </c>
      <c r="O21" s="6">
        <f t="shared" si="3"/>
        <v>0.53775700000000004</v>
      </c>
      <c r="P21" s="6">
        <f t="shared" si="37"/>
        <v>1.0755140000000001</v>
      </c>
      <c r="Q21" s="5">
        <f t="shared" si="4"/>
        <v>10.41</v>
      </c>
      <c r="R21" s="5">
        <f t="shared" si="38"/>
        <v>20.82</v>
      </c>
      <c r="S21" s="5">
        <f t="shared" si="5"/>
        <v>13.820000000000002</v>
      </c>
      <c r="T21" s="5">
        <f t="shared" si="39"/>
        <v>27.640000000000004</v>
      </c>
      <c r="U21" s="5">
        <f t="shared" si="40"/>
        <v>1</v>
      </c>
      <c r="V21" s="2">
        <v>1</v>
      </c>
      <c r="W21" s="5">
        <f t="shared" si="41"/>
        <v>0</v>
      </c>
      <c r="X21" s="5">
        <f t="shared" si="6"/>
        <v>3.6680000000000001</v>
      </c>
      <c r="Y21" s="5">
        <f t="shared" si="7"/>
        <v>1.93</v>
      </c>
      <c r="Z21" s="5">
        <f t="shared" si="8"/>
        <v>1.7749999999999999</v>
      </c>
      <c r="AA21" s="5">
        <f t="shared" si="9"/>
        <v>2.2000000000000002</v>
      </c>
      <c r="AB21" s="6">
        <f t="shared" si="42"/>
        <v>146.72</v>
      </c>
      <c r="AC21" s="6">
        <f t="shared" si="43"/>
        <v>77.2</v>
      </c>
      <c r="AD21" s="6">
        <f t="shared" si="44"/>
        <v>80</v>
      </c>
      <c r="AE21" s="6">
        <f t="shared" si="45"/>
        <v>118</v>
      </c>
      <c r="AF21" s="5">
        <f t="shared" si="10"/>
        <v>3.09</v>
      </c>
      <c r="AG21" s="5">
        <f t="shared" si="46"/>
        <v>6.18</v>
      </c>
      <c r="AH21" s="5">
        <f t="shared" si="11"/>
        <v>123.6</v>
      </c>
      <c r="AI21" s="4">
        <f t="shared" si="12"/>
        <v>440</v>
      </c>
      <c r="AJ21" s="2">
        <f t="shared" si="13"/>
        <v>89.99</v>
      </c>
      <c r="AK21" s="2">
        <f t="shared" si="13"/>
        <v>71.59</v>
      </c>
      <c r="AL21" s="2">
        <f t="shared" si="14"/>
        <v>179.8</v>
      </c>
      <c r="AM21" s="2">
        <f t="shared" si="15"/>
        <v>84.589999999999989</v>
      </c>
      <c r="AN21" s="5">
        <v>3</v>
      </c>
      <c r="AO21" s="5">
        <f t="shared" si="47"/>
        <v>6</v>
      </c>
      <c r="AP21" s="4">
        <f t="shared" si="16"/>
        <v>8.1666666666666661</v>
      </c>
      <c r="AQ21" s="5">
        <v>3</v>
      </c>
      <c r="AR21" s="5">
        <f>AQ21*2</f>
        <v>6</v>
      </c>
      <c r="AS21" s="7">
        <f>49/AR21</f>
        <v>8.1666666666666661</v>
      </c>
      <c r="AT21">
        <f t="shared" si="17"/>
        <v>31.000000000000004</v>
      </c>
      <c r="AU21" s="2">
        <f t="shared" si="18"/>
        <v>16.909090909090907</v>
      </c>
      <c r="AV21" s="5">
        <f t="shared" si="19"/>
        <v>0.53775700000000004</v>
      </c>
      <c r="AW21" s="10">
        <f t="shared" si="20"/>
        <v>21.510280000000002</v>
      </c>
      <c r="AX21" s="3" t="str">
        <f t="shared" si="48"/>
        <v>AUTO</v>
      </c>
      <c r="AY21" s="4">
        <f t="shared" si="21"/>
        <v>4</v>
      </c>
      <c r="AZ21" s="5">
        <f t="shared" si="22"/>
        <v>0</v>
      </c>
      <c r="BA21" s="3" t="str">
        <f t="shared" si="23"/>
        <v>Bahn</v>
      </c>
      <c r="BB21" s="3" t="str">
        <f t="shared" si="24"/>
        <v>Auto</v>
      </c>
      <c r="BC21" s="3" t="str">
        <f t="shared" si="25"/>
        <v>Nextbike</v>
      </c>
      <c r="BD21" s="5">
        <f t="shared" si="26"/>
        <v>25.275663999999999</v>
      </c>
      <c r="BE21" s="5">
        <f t="shared" si="27"/>
        <v>71.59</v>
      </c>
      <c r="BF21" s="5">
        <f t="shared" si="28"/>
        <v>49</v>
      </c>
      <c r="BG21" s="5">
        <f t="shared" si="29"/>
        <v>19</v>
      </c>
      <c r="BH21" s="6">
        <f t="shared" si="49"/>
        <v>77.2</v>
      </c>
      <c r="BI21" s="5">
        <f t="shared" si="30"/>
        <v>19</v>
      </c>
      <c r="BJ21" s="3" t="str">
        <f t="shared" si="31"/>
        <v>Nextbike</v>
      </c>
      <c r="BK21" s="2">
        <f t="shared" si="32"/>
        <v>1</v>
      </c>
      <c r="BL21" s="2">
        <f t="shared" si="33"/>
        <v>0.54545454545454541</v>
      </c>
      <c r="BM21" s="2">
        <f t="shared" si="34"/>
        <v>124</v>
      </c>
      <c r="BN21" s="2">
        <f t="shared" si="35"/>
        <v>124</v>
      </c>
      <c r="BO21" s="5">
        <f t="shared" si="50"/>
        <v>0.20383599999999999</v>
      </c>
      <c r="BP21" s="5">
        <f t="shared" si="51"/>
        <v>0.5773387096774194</v>
      </c>
      <c r="BQ21" s="5">
        <f t="shared" si="52"/>
        <v>0.39516129032258063</v>
      </c>
      <c r="BR21" s="5">
        <f t="shared" si="53"/>
        <v>0.15322580645161291</v>
      </c>
      <c r="BS21" s="5">
        <f t="shared" si="54"/>
        <v>0.6225806451612903</v>
      </c>
      <c r="BT21" s="2">
        <f t="shared" si="55"/>
        <v>1.9354838709677418</v>
      </c>
      <c r="BU21" s="2">
        <f t="shared" si="56"/>
        <v>3.5483870967741935</v>
      </c>
      <c r="BV21" s="2">
        <f t="shared" si="57"/>
        <v>1.2903225806451613</v>
      </c>
      <c r="BW21" s="2">
        <f t="shared" si="58"/>
        <v>3.5483870967741935</v>
      </c>
    </row>
    <row r="22" spans="1:75" x14ac:dyDescent="0.35">
      <c r="A22" s="2" t="s">
        <v>10</v>
      </c>
      <c r="B22" s="2" t="s">
        <v>27</v>
      </c>
      <c r="C22" s="2">
        <v>20.2</v>
      </c>
      <c r="D22" s="2">
        <v>16.8</v>
      </c>
      <c r="E22" s="4">
        <v>20</v>
      </c>
      <c r="F22" s="4">
        <v>53</v>
      </c>
      <c r="G22" s="7">
        <f t="shared" si="36"/>
        <v>25</v>
      </c>
      <c r="H22" s="4">
        <v>14</v>
      </c>
      <c r="I22" s="2">
        <v>120</v>
      </c>
      <c r="J22" s="2">
        <v>28</v>
      </c>
      <c r="K22" s="2">
        <v>30</v>
      </c>
      <c r="L22" s="9">
        <f t="shared" si="0"/>
        <v>1.212</v>
      </c>
      <c r="M22" s="5">
        <f t="shared" si="1"/>
        <v>4.1174872000000002</v>
      </c>
      <c r="N22" s="5">
        <f t="shared" si="2"/>
        <v>8.2349744000000005</v>
      </c>
      <c r="O22" s="6">
        <f t="shared" si="3"/>
        <v>3.5040940000000003</v>
      </c>
      <c r="P22" s="6">
        <f t="shared" si="37"/>
        <v>7.0081880000000005</v>
      </c>
      <c r="Q22" s="5">
        <f t="shared" si="4"/>
        <v>46.32</v>
      </c>
      <c r="R22" s="5">
        <f t="shared" si="38"/>
        <v>92.64</v>
      </c>
      <c r="S22" s="5">
        <f t="shared" si="5"/>
        <v>68.540000000000006</v>
      </c>
      <c r="T22" s="5">
        <f t="shared" si="39"/>
        <v>137.08000000000001</v>
      </c>
      <c r="U22" s="5">
        <f t="shared" si="40"/>
        <v>4</v>
      </c>
      <c r="V22" s="2">
        <v>1</v>
      </c>
      <c r="W22" s="5">
        <f t="shared" si="41"/>
        <v>1</v>
      </c>
      <c r="X22" s="5">
        <f t="shared" si="6"/>
        <v>8.4559999999999995</v>
      </c>
      <c r="Y22" s="5">
        <f t="shared" si="7"/>
        <v>7.06</v>
      </c>
      <c r="Z22" s="5">
        <f t="shared" si="8"/>
        <v>6.2</v>
      </c>
      <c r="AA22" s="5">
        <f t="shared" si="9"/>
        <v>5</v>
      </c>
      <c r="AB22" s="6">
        <f t="shared" si="42"/>
        <v>338.24</v>
      </c>
      <c r="AC22" s="6">
        <f t="shared" si="43"/>
        <v>282.39999999999998</v>
      </c>
      <c r="AD22" s="6">
        <f t="shared" si="44"/>
        <v>257</v>
      </c>
      <c r="AE22" s="6">
        <f t="shared" si="45"/>
        <v>230</v>
      </c>
      <c r="AF22" s="5">
        <f t="shared" si="10"/>
        <v>11.07</v>
      </c>
      <c r="AG22" s="5">
        <f t="shared" si="46"/>
        <v>22.14</v>
      </c>
      <c r="AH22" s="5">
        <f t="shared" si="11"/>
        <v>442.8</v>
      </c>
      <c r="AI22" s="4">
        <f t="shared" si="12"/>
        <v>2120</v>
      </c>
      <c r="AJ22" s="2">
        <f t="shared" ref="AJ22:AK36" si="59">IF($AI22&gt;AJ$40,($AI22-AJ$40),0)*$AF$40+$AF$38*$AH$38+AJ$38</f>
        <v>350.29</v>
      </c>
      <c r="AK22" s="2">
        <f t="shared" si="59"/>
        <v>390.79</v>
      </c>
      <c r="AL22" s="2">
        <f t="shared" si="14"/>
        <v>170.87</v>
      </c>
      <c r="AM22" s="2">
        <f t="shared" si="15"/>
        <v>403.79</v>
      </c>
      <c r="AN22" s="5">
        <v>7.3</v>
      </c>
      <c r="AO22" s="5">
        <f>AN22*2</f>
        <v>14.6</v>
      </c>
      <c r="AP22" s="4">
        <f t="shared" si="16"/>
        <v>3.3561643835616439</v>
      </c>
      <c r="AQ22" s="5">
        <v>5.4</v>
      </c>
      <c r="AR22" s="5">
        <f>AQ22*2</f>
        <v>10.8</v>
      </c>
      <c r="AS22" s="7">
        <f>49/AR22</f>
        <v>4.5370370370370363</v>
      </c>
      <c r="AT22">
        <f t="shared" si="17"/>
        <v>60.6</v>
      </c>
      <c r="AU22" s="2">
        <f t="shared" si="18"/>
        <v>19.018867924528305</v>
      </c>
      <c r="AV22" s="5">
        <f t="shared" si="19"/>
        <v>3.5040940000000003</v>
      </c>
      <c r="AW22" s="10">
        <f t="shared" si="20"/>
        <v>140.16376000000002</v>
      </c>
      <c r="AX22" s="3" t="str">
        <f t="shared" si="48"/>
        <v>DEUTSCHLANDTICKET</v>
      </c>
      <c r="AY22" s="4">
        <f t="shared" si="21"/>
        <v>14</v>
      </c>
      <c r="AZ22" s="5">
        <f t="shared" si="22"/>
        <v>1</v>
      </c>
      <c r="BA22" s="3" t="str">
        <f t="shared" si="23"/>
        <v>Bahn</v>
      </c>
      <c r="BB22" s="3" t="str">
        <f t="shared" si="24"/>
        <v>Auto</v>
      </c>
      <c r="BC22" s="3" t="str">
        <f t="shared" si="25"/>
        <v>Nextbike</v>
      </c>
      <c r="BD22" s="5">
        <f t="shared" si="26"/>
        <v>164.699488</v>
      </c>
      <c r="BE22" s="5">
        <f t="shared" si="27"/>
        <v>170.87</v>
      </c>
      <c r="BF22" s="5">
        <f t="shared" si="28"/>
        <v>49</v>
      </c>
      <c r="BG22" s="5">
        <f t="shared" si="29"/>
        <v>59</v>
      </c>
      <c r="BH22" s="6">
        <f t="shared" si="49"/>
        <v>230</v>
      </c>
      <c r="BI22" s="5">
        <f t="shared" si="30"/>
        <v>49</v>
      </c>
      <c r="BJ22" s="3" t="str">
        <f t="shared" si="31"/>
        <v>Bahn</v>
      </c>
      <c r="BK22" s="2">
        <f t="shared" si="32"/>
        <v>1.2023809523809523</v>
      </c>
      <c r="BL22" s="2">
        <f t="shared" si="33"/>
        <v>0.37735849056603776</v>
      </c>
      <c r="BM22" s="2">
        <f t="shared" si="34"/>
        <v>808</v>
      </c>
      <c r="BN22" s="2">
        <f t="shared" si="35"/>
        <v>672</v>
      </c>
      <c r="BO22" s="5">
        <f t="shared" si="50"/>
        <v>0.20383599999999999</v>
      </c>
      <c r="BP22" s="5">
        <f t="shared" si="51"/>
        <v>0.25427083333333333</v>
      </c>
      <c r="BQ22" s="5">
        <f t="shared" si="52"/>
        <v>6.0643564356435642E-2</v>
      </c>
      <c r="BR22" s="5">
        <f t="shared" si="53"/>
        <v>8.7797619047619041E-2</v>
      </c>
      <c r="BS22" s="5">
        <f t="shared" si="54"/>
        <v>0.28465346534653463</v>
      </c>
      <c r="BT22" s="2">
        <f t="shared" si="55"/>
        <v>0.99009900990099009</v>
      </c>
      <c r="BU22" s="2">
        <f t="shared" si="56"/>
        <v>3.1547619047619047</v>
      </c>
      <c r="BV22" s="2">
        <f t="shared" si="57"/>
        <v>0.69306930693069313</v>
      </c>
      <c r="BW22" s="2">
        <f t="shared" si="58"/>
        <v>3.1547619047619047</v>
      </c>
    </row>
    <row r="23" spans="1:75" x14ac:dyDescent="0.35">
      <c r="A23" s="2" t="s">
        <v>12</v>
      </c>
      <c r="B23" s="2" t="s">
        <v>27</v>
      </c>
      <c r="C23" s="2">
        <v>1.1000000000000001</v>
      </c>
      <c r="D23" s="2">
        <v>0.75</v>
      </c>
      <c r="E23" s="4">
        <v>4</v>
      </c>
      <c r="F23" s="4">
        <v>4</v>
      </c>
      <c r="G23" s="7">
        <f t="shared" si="36"/>
        <v>9</v>
      </c>
      <c r="H23" s="4">
        <v>4</v>
      </c>
      <c r="I23" s="2">
        <v>2</v>
      </c>
      <c r="L23" s="9">
        <f t="shared" si="0"/>
        <v>6.6000000000000003E-2</v>
      </c>
      <c r="M23" s="5">
        <f t="shared" si="1"/>
        <v>0.22421960000000005</v>
      </c>
      <c r="N23" s="5">
        <f t="shared" si="2"/>
        <v>0.44843920000000009</v>
      </c>
      <c r="O23" s="6">
        <f t="shared" si="3"/>
        <v>0.19081700000000001</v>
      </c>
      <c r="P23" s="6">
        <f t="shared" si="37"/>
        <v>0.38163400000000003</v>
      </c>
      <c r="Q23" s="5">
        <f t="shared" si="4"/>
        <v>6.2100000000000009</v>
      </c>
      <c r="R23" s="5">
        <f t="shared" si="38"/>
        <v>12.420000000000002</v>
      </c>
      <c r="S23" s="5">
        <f t="shared" si="5"/>
        <v>7.42</v>
      </c>
      <c r="T23" s="5">
        <f t="shared" si="39"/>
        <v>14.84</v>
      </c>
      <c r="U23" s="5">
        <f t="shared" si="40"/>
        <v>1</v>
      </c>
      <c r="V23" s="2">
        <v>1</v>
      </c>
      <c r="W23" s="5">
        <f t="shared" si="41"/>
        <v>0</v>
      </c>
      <c r="X23" s="5">
        <f t="shared" si="6"/>
        <v>3.1079999999999997</v>
      </c>
      <c r="Y23" s="5">
        <f t="shared" si="7"/>
        <v>1.33</v>
      </c>
      <c r="Z23" s="5">
        <f t="shared" si="8"/>
        <v>1.1875</v>
      </c>
      <c r="AA23" s="5">
        <f t="shared" si="9"/>
        <v>1.8</v>
      </c>
      <c r="AB23" s="6">
        <f t="shared" si="42"/>
        <v>124.32</v>
      </c>
      <c r="AC23" s="6">
        <f t="shared" si="43"/>
        <v>53.2</v>
      </c>
      <c r="AD23" s="6">
        <f t="shared" si="44"/>
        <v>56.5</v>
      </c>
      <c r="AE23" s="6">
        <f t="shared" si="45"/>
        <v>102</v>
      </c>
      <c r="AF23" s="5">
        <f t="shared" si="10"/>
        <v>1.76</v>
      </c>
      <c r="AG23" s="5">
        <f t="shared" si="46"/>
        <v>3.52</v>
      </c>
      <c r="AH23" s="5">
        <f t="shared" si="11"/>
        <v>70.400000000000006</v>
      </c>
      <c r="AI23" s="4">
        <f t="shared" si="12"/>
        <v>160</v>
      </c>
      <c r="AJ23" s="2">
        <f t="shared" si="59"/>
        <v>89.99</v>
      </c>
      <c r="AK23" s="2">
        <f t="shared" si="59"/>
        <v>44.989999999999995</v>
      </c>
      <c r="AL23" s="2">
        <f t="shared" si="14"/>
        <v>179.8</v>
      </c>
      <c r="AM23" s="2">
        <f t="shared" si="15"/>
        <v>31.389999999999997</v>
      </c>
      <c r="AN23" s="5">
        <v>2</v>
      </c>
      <c r="AO23" s="5">
        <f t="shared" si="47"/>
        <v>4</v>
      </c>
      <c r="AP23" s="4">
        <f t="shared" si="16"/>
        <v>12.25</v>
      </c>
      <c r="AQ23" s="5"/>
      <c r="AS23" s="7"/>
      <c r="AT23">
        <f t="shared" si="17"/>
        <v>16.5</v>
      </c>
      <c r="AU23" s="2">
        <f t="shared" si="18"/>
        <v>11.25</v>
      </c>
      <c r="AV23" s="5">
        <f t="shared" si="19"/>
        <v>0.19081700000000001</v>
      </c>
      <c r="AW23" s="10">
        <f t="shared" si="20"/>
        <v>7.6326800000000006</v>
      </c>
      <c r="AX23" s="3" t="str">
        <f t="shared" si="48"/>
        <v>AUTO</v>
      </c>
      <c r="AY23" s="4">
        <f t="shared" si="21"/>
        <v>4</v>
      </c>
      <c r="AZ23" s="5">
        <f t="shared" si="22"/>
        <v>0</v>
      </c>
      <c r="BA23" s="3" t="str">
        <f t="shared" si="23"/>
        <v>Bahn</v>
      </c>
      <c r="BB23" s="3" t="str">
        <f t="shared" si="24"/>
        <v>Auto</v>
      </c>
      <c r="BC23" s="3" t="str">
        <f t="shared" si="25"/>
        <v>Nextbike</v>
      </c>
      <c r="BD23" s="5">
        <f t="shared" si="26"/>
        <v>8.9687840000000012</v>
      </c>
      <c r="BE23" s="5">
        <f t="shared" si="27"/>
        <v>31.389999999999997</v>
      </c>
      <c r="BF23" s="5">
        <f t="shared" si="28"/>
        <v>49</v>
      </c>
      <c r="BG23" s="5">
        <f t="shared" si="29"/>
        <v>19</v>
      </c>
      <c r="BH23" s="6">
        <f t="shared" si="49"/>
        <v>53.2</v>
      </c>
      <c r="BI23" s="5">
        <f t="shared" si="30"/>
        <v>8.9687840000000012</v>
      </c>
      <c r="BJ23" s="3" t="str">
        <f t="shared" si="31"/>
        <v>Auto</v>
      </c>
      <c r="BK23" s="2">
        <f t="shared" si="32"/>
        <v>1.4666666666666668</v>
      </c>
      <c r="BL23" s="2">
        <f t="shared" si="33"/>
        <v>1</v>
      </c>
      <c r="BM23" s="2">
        <f t="shared" si="34"/>
        <v>44</v>
      </c>
      <c r="BN23" s="2">
        <f t="shared" si="35"/>
        <v>30</v>
      </c>
      <c r="BO23" s="5">
        <f t="shared" si="50"/>
        <v>0.20383600000000002</v>
      </c>
      <c r="BP23" s="5">
        <f t="shared" si="51"/>
        <v>1.0463333333333333</v>
      </c>
      <c r="BQ23" s="5">
        <f t="shared" si="52"/>
        <v>1.1136363636363635</v>
      </c>
      <c r="BR23" s="5">
        <f t="shared" si="53"/>
        <v>0.6333333333333333</v>
      </c>
      <c r="BS23" s="5">
        <f t="shared" si="54"/>
        <v>1.2090909090909092</v>
      </c>
      <c r="BT23" s="2">
        <f t="shared" si="55"/>
        <v>3.6363636363636362</v>
      </c>
      <c r="BU23" s="2">
        <f t="shared" si="56"/>
        <v>5.333333333333333</v>
      </c>
      <c r="BV23" s="2">
        <f t="shared" si="57"/>
        <v>3.6363636363636362</v>
      </c>
      <c r="BW23" s="2">
        <f t="shared" si="58"/>
        <v>5.333333333333333</v>
      </c>
    </row>
    <row r="24" spans="1:75" x14ac:dyDescent="0.35">
      <c r="A24" s="2" t="s">
        <v>14</v>
      </c>
      <c r="B24" s="2" t="s">
        <v>27</v>
      </c>
      <c r="C24" s="2">
        <v>4.4000000000000004</v>
      </c>
      <c r="D24" s="2">
        <v>4.4000000000000004</v>
      </c>
      <c r="E24" s="4">
        <v>9</v>
      </c>
      <c r="F24" s="4">
        <v>16</v>
      </c>
      <c r="G24" s="7">
        <f t="shared" si="36"/>
        <v>14</v>
      </c>
      <c r="H24" s="4">
        <v>18</v>
      </c>
      <c r="I24" s="2">
        <v>10</v>
      </c>
      <c r="J24" s="2">
        <v>7</v>
      </c>
      <c r="K24" s="2">
        <v>30</v>
      </c>
      <c r="L24" s="9">
        <f t="shared" si="0"/>
        <v>0.26400000000000001</v>
      </c>
      <c r="M24" s="5">
        <f t="shared" si="1"/>
        <v>0.89687840000000019</v>
      </c>
      <c r="N24" s="5">
        <f t="shared" si="2"/>
        <v>1.7937568000000004</v>
      </c>
      <c r="O24" s="6">
        <f t="shared" si="3"/>
        <v>0.76326800000000006</v>
      </c>
      <c r="P24" s="6">
        <f t="shared" si="37"/>
        <v>1.5265360000000001</v>
      </c>
      <c r="Q24" s="5">
        <f t="shared" si="4"/>
        <v>13.140000000000002</v>
      </c>
      <c r="R24" s="5">
        <f t="shared" si="38"/>
        <v>26.280000000000005</v>
      </c>
      <c r="S24" s="5">
        <f t="shared" si="5"/>
        <v>17.98</v>
      </c>
      <c r="T24" s="5">
        <f t="shared" si="39"/>
        <v>35.96</v>
      </c>
      <c r="U24" s="5">
        <f t="shared" si="40"/>
        <v>2</v>
      </c>
      <c r="V24" s="2">
        <v>1</v>
      </c>
      <c r="W24" s="5">
        <f t="shared" si="41"/>
        <v>0</v>
      </c>
      <c r="X24" s="5">
        <f t="shared" si="6"/>
        <v>4.032</v>
      </c>
      <c r="Y24" s="5">
        <f t="shared" si="7"/>
        <v>2.3200000000000003</v>
      </c>
      <c r="Z24" s="5">
        <f t="shared" si="8"/>
        <v>2.1</v>
      </c>
      <c r="AA24" s="5">
        <f t="shared" si="9"/>
        <v>2.8</v>
      </c>
      <c r="AB24" s="6">
        <f t="shared" si="42"/>
        <v>161.28</v>
      </c>
      <c r="AC24" s="6">
        <f t="shared" si="43"/>
        <v>92.800000000000011</v>
      </c>
      <c r="AD24" s="6">
        <f t="shared" si="44"/>
        <v>93</v>
      </c>
      <c r="AE24" s="6">
        <f t="shared" si="45"/>
        <v>142</v>
      </c>
      <c r="AF24" s="5">
        <f t="shared" si="10"/>
        <v>4.04</v>
      </c>
      <c r="AG24" s="5">
        <f t="shared" si="46"/>
        <v>8.08</v>
      </c>
      <c r="AH24" s="5">
        <f t="shared" si="11"/>
        <v>161.6</v>
      </c>
      <c r="AI24" s="4">
        <f t="shared" si="12"/>
        <v>640</v>
      </c>
      <c r="AJ24" s="2">
        <f t="shared" si="59"/>
        <v>89.99</v>
      </c>
      <c r="AK24" s="2">
        <f t="shared" si="59"/>
        <v>109.58999999999999</v>
      </c>
      <c r="AL24" s="2">
        <f t="shared" si="14"/>
        <v>179.8</v>
      </c>
      <c r="AM24" s="2">
        <f t="shared" si="15"/>
        <v>122.58999999999999</v>
      </c>
      <c r="AN24" s="5">
        <v>3</v>
      </c>
      <c r="AO24" s="5">
        <f t="shared" si="47"/>
        <v>6</v>
      </c>
      <c r="AP24" s="4">
        <f t="shared" si="16"/>
        <v>8.1666666666666661</v>
      </c>
      <c r="AQ24" s="5">
        <v>3</v>
      </c>
      <c r="AR24" s="5">
        <f>AQ24*2</f>
        <v>6</v>
      </c>
      <c r="AS24" s="7">
        <f>49/AR24</f>
        <v>8.1666666666666661</v>
      </c>
      <c r="AT24">
        <f t="shared" si="17"/>
        <v>29.333333333333336</v>
      </c>
      <c r="AU24" s="2">
        <f t="shared" si="18"/>
        <v>16.5</v>
      </c>
      <c r="AV24" s="5">
        <f t="shared" si="19"/>
        <v>0.76326800000000006</v>
      </c>
      <c r="AW24" s="10">
        <f t="shared" si="20"/>
        <v>30.530720000000002</v>
      </c>
      <c r="AX24" s="3" t="str">
        <f t="shared" si="48"/>
        <v>AUTO</v>
      </c>
      <c r="AY24" s="4">
        <f t="shared" si="21"/>
        <v>9</v>
      </c>
      <c r="AZ24" s="5">
        <f t="shared" si="22"/>
        <v>0</v>
      </c>
      <c r="BA24" s="3" t="str">
        <f t="shared" si="23"/>
        <v>Auto</v>
      </c>
      <c r="BB24" s="3" t="str">
        <f t="shared" si="24"/>
        <v>Auto</v>
      </c>
      <c r="BC24" s="3" t="str">
        <f t="shared" si="25"/>
        <v>Nextbike</v>
      </c>
      <c r="BD24" s="5">
        <f t="shared" si="26"/>
        <v>35.875136000000005</v>
      </c>
      <c r="BE24" s="5">
        <f t="shared" si="27"/>
        <v>89.99</v>
      </c>
      <c r="BF24" s="5">
        <f t="shared" si="28"/>
        <v>49</v>
      </c>
      <c r="BG24" s="5">
        <f t="shared" si="29"/>
        <v>19</v>
      </c>
      <c r="BH24" s="6">
        <f t="shared" si="49"/>
        <v>92.800000000000011</v>
      </c>
      <c r="BI24" s="5">
        <f t="shared" si="30"/>
        <v>19</v>
      </c>
      <c r="BJ24" s="3" t="str">
        <f t="shared" si="31"/>
        <v>Nextbike</v>
      </c>
      <c r="BK24" s="2">
        <f t="shared" si="32"/>
        <v>1</v>
      </c>
      <c r="BL24" s="2">
        <f t="shared" si="33"/>
        <v>0.5625</v>
      </c>
      <c r="BM24" s="2">
        <f t="shared" si="34"/>
        <v>176</v>
      </c>
      <c r="BN24" s="2">
        <f t="shared" si="35"/>
        <v>176</v>
      </c>
      <c r="BO24" s="5">
        <f t="shared" si="50"/>
        <v>0.20383600000000002</v>
      </c>
      <c r="BP24" s="5">
        <f t="shared" si="51"/>
        <v>0.51130681818181811</v>
      </c>
      <c r="BQ24" s="5">
        <f t="shared" si="52"/>
        <v>0.27840909090909088</v>
      </c>
      <c r="BR24" s="5">
        <f t="shared" si="53"/>
        <v>0.10795454545454546</v>
      </c>
      <c r="BS24" s="5">
        <f t="shared" si="54"/>
        <v>0.52727272727272734</v>
      </c>
      <c r="BT24" s="2">
        <f t="shared" si="55"/>
        <v>2.0454545454545454</v>
      </c>
      <c r="BU24" s="2">
        <f t="shared" si="56"/>
        <v>3.6363636363636362</v>
      </c>
      <c r="BV24" s="2">
        <f t="shared" si="57"/>
        <v>4.0909090909090908</v>
      </c>
      <c r="BW24" s="2">
        <f t="shared" si="58"/>
        <v>3.6363636363636362</v>
      </c>
    </row>
    <row r="25" spans="1:75" x14ac:dyDescent="0.35">
      <c r="A25" s="1" t="s">
        <v>17</v>
      </c>
      <c r="B25" s="2" t="s">
        <v>27</v>
      </c>
      <c r="C25" s="2">
        <v>10.3</v>
      </c>
      <c r="D25" s="2">
        <v>10.6</v>
      </c>
      <c r="E25" s="4">
        <v>22</v>
      </c>
      <c r="F25" s="4">
        <v>36</v>
      </c>
      <c r="G25" s="7">
        <f t="shared" si="36"/>
        <v>27</v>
      </c>
      <c r="H25" s="4">
        <v>63</v>
      </c>
      <c r="I25" s="2">
        <v>30</v>
      </c>
      <c r="L25" s="9">
        <f t="shared" si="0"/>
        <v>0.6180000000000001</v>
      </c>
      <c r="M25" s="5">
        <f t="shared" si="1"/>
        <v>2.0995108</v>
      </c>
      <c r="N25" s="5">
        <f t="shared" si="2"/>
        <v>4.1990216</v>
      </c>
      <c r="O25" s="6">
        <f t="shared" si="3"/>
        <v>1.7867410000000001</v>
      </c>
      <c r="P25" s="6">
        <f t="shared" si="37"/>
        <v>3.5734820000000003</v>
      </c>
      <c r="Q25" s="5">
        <f t="shared" si="4"/>
        <v>25.53</v>
      </c>
      <c r="R25" s="5">
        <f t="shared" si="38"/>
        <v>51.06</v>
      </c>
      <c r="S25" s="5">
        <f t="shared" si="5"/>
        <v>36.86</v>
      </c>
      <c r="T25" s="5">
        <f t="shared" si="39"/>
        <v>73.72</v>
      </c>
      <c r="U25" s="5">
        <f t="shared" si="40"/>
        <v>3</v>
      </c>
      <c r="V25" s="2">
        <v>1</v>
      </c>
      <c r="W25" s="5">
        <f t="shared" si="41"/>
        <v>1</v>
      </c>
      <c r="X25" s="5">
        <f t="shared" si="6"/>
        <v>5.6840000000000002</v>
      </c>
      <c r="Y25" s="5">
        <f t="shared" si="7"/>
        <v>4.09</v>
      </c>
      <c r="Z25" s="5">
        <f t="shared" si="8"/>
        <v>4.6500000000000004</v>
      </c>
      <c r="AA25" s="5">
        <f t="shared" si="9"/>
        <v>6.4</v>
      </c>
      <c r="AB25" s="6">
        <f t="shared" si="42"/>
        <v>227.36</v>
      </c>
      <c r="AC25" s="6">
        <f t="shared" si="43"/>
        <v>163.6</v>
      </c>
      <c r="AD25" s="6">
        <f t="shared" si="44"/>
        <v>195</v>
      </c>
      <c r="AE25" s="6">
        <f t="shared" si="45"/>
        <v>286</v>
      </c>
      <c r="AF25" s="5">
        <f t="shared" si="10"/>
        <v>7.84</v>
      </c>
      <c r="AG25" s="5">
        <f t="shared" si="46"/>
        <v>15.68</v>
      </c>
      <c r="AH25" s="5">
        <f t="shared" si="11"/>
        <v>313.60000000000002</v>
      </c>
      <c r="AI25" s="4">
        <f t="shared" si="12"/>
        <v>1440</v>
      </c>
      <c r="AJ25" s="2">
        <f t="shared" si="59"/>
        <v>221.08999999999997</v>
      </c>
      <c r="AK25" s="2">
        <f t="shared" si="59"/>
        <v>261.58999999999997</v>
      </c>
      <c r="AL25" s="2">
        <f t="shared" si="14"/>
        <v>179.8</v>
      </c>
      <c r="AM25" s="2">
        <f t="shared" si="15"/>
        <v>274.59000000000003</v>
      </c>
      <c r="AN25" s="5">
        <v>3.9</v>
      </c>
      <c r="AO25" s="5">
        <f t="shared" si="47"/>
        <v>7.8</v>
      </c>
      <c r="AP25" s="4">
        <f t="shared" si="16"/>
        <v>6.2820512820512819</v>
      </c>
      <c r="AQ25" s="5"/>
      <c r="AS25" s="7"/>
      <c r="AT25">
        <f t="shared" si="17"/>
        <v>28.090909090909093</v>
      </c>
      <c r="AU25" s="2">
        <f t="shared" si="18"/>
        <v>17.666666666666668</v>
      </c>
      <c r="AV25" s="5">
        <f t="shared" si="19"/>
        <v>1.7867410000000001</v>
      </c>
      <c r="AW25" s="10">
        <f t="shared" si="20"/>
        <v>71.469639999999998</v>
      </c>
      <c r="AX25" s="3" t="str">
        <f t="shared" si="48"/>
        <v>DEUTSCHLANDTICKET</v>
      </c>
      <c r="AY25" s="4">
        <f t="shared" si="21"/>
        <v>22</v>
      </c>
      <c r="AZ25" s="5">
        <f t="shared" si="22"/>
        <v>1</v>
      </c>
      <c r="BA25" s="3" t="str">
        <f t="shared" si="23"/>
        <v>Auto</v>
      </c>
      <c r="BB25" s="3" t="str">
        <f t="shared" si="24"/>
        <v>Auto</v>
      </c>
      <c r="BC25" s="3" t="str">
        <f t="shared" si="25"/>
        <v>Nextbike</v>
      </c>
      <c r="BD25" s="5">
        <f t="shared" si="26"/>
        <v>83.980432000000008</v>
      </c>
      <c r="BE25" s="5">
        <f t="shared" si="27"/>
        <v>179.8</v>
      </c>
      <c r="BF25" s="5">
        <f t="shared" si="28"/>
        <v>49</v>
      </c>
      <c r="BG25" s="5">
        <f t="shared" si="29"/>
        <v>59</v>
      </c>
      <c r="BH25" s="6">
        <f t="shared" si="49"/>
        <v>163.6</v>
      </c>
      <c r="BI25" s="5">
        <f t="shared" si="30"/>
        <v>49</v>
      </c>
      <c r="BJ25" s="3" t="str">
        <f t="shared" si="31"/>
        <v>Bahn</v>
      </c>
      <c r="BK25" s="2">
        <f t="shared" si="32"/>
        <v>0.97169811320754729</v>
      </c>
      <c r="BL25" s="2">
        <f t="shared" si="33"/>
        <v>0.61111111111111116</v>
      </c>
      <c r="BM25" s="2">
        <f t="shared" si="34"/>
        <v>412</v>
      </c>
      <c r="BN25" s="2">
        <f t="shared" si="35"/>
        <v>424</v>
      </c>
      <c r="BO25" s="5">
        <f t="shared" si="50"/>
        <v>0.20383600000000002</v>
      </c>
      <c r="BP25" s="5">
        <f t="shared" si="51"/>
        <v>0.42405660377358495</v>
      </c>
      <c r="BQ25" s="5">
        <f t="shared" si="52"/>
        <v>0.11893203883495146</v>
      </c>
      <c r="BR25" s="5">
        <f t="shared" si="53"/>
        <v>0.13915094339622641</v>
      </c>
      <c r="BS25" s="5">
        <f t="shared" si="54"/>
        <v>0.3970873786407767</v>
      </c>
      <c r="BT25" s="2">
        <f t="shared" si="55"/>
        <v>2.1359223300970873</v>
      </c>
      <c r="BU25" s="2">
        <f t="shared" si="56"/>
        <v>3.3962264150943398</v>
      </c>
      <c r="BV25" s="2">
        <f t="shared" si="57"/>
        <v>6.116504854368932</v>
      </c>
      <c r="BW25" s="2">
        <f t="shared" si="58"/>
        <v>3.3962264150943398</v>
      </c>
    </row>
    <row r="26" spans="1:75" x14ac:dyDescent="0.35">
      <c r="A26" s="1" t="s">
        <v>18</v>
      </c>
      <c r="B26" s="2" t="s">
        <v>27</v>
      </c>
      <c r="C26" s="2">
        <v>1.2</v>
      </c>
      <c r="D26" s="2">
        <v>1.4</v>
      </c>
      <c r="E26" s="4">
        <v>3</v>
      </c>
      <c r="F26" s="4">
        <v>5</v>
      </c>
      <c r="G26" s="7">
        <f t="shared" si="36"/>
        <v>8</v>
      </c>
      <c r="H26" s="4">
        <v>6</v>
      </c>
      <c r="I26" s="2">
        <v>4</v>
      </c>
      <c r="L26" s="9">
        <f t="shared" si="0"/>
        <v>7.2000000000000008E-2</v>
      </c>
      <c r="M26" s="5">
        <f t="shared" si="1"/>
        <v>0.24460320000000005</v>
      </c>
      <c r="N26" s="5">
        <f t="shared" si="2"/>
        <v>0.4892064000000001</v>
      </c>
      <c r="O26" s="6">
        <f t="shared" si="3"/>
        <v>0.20816400000000002</v>
      </c>
      <c r="P26" s="6">
        <f t="shared" si="37"/>
        <v>0.41632800000000003</v>
      </c>
      <c r="Q26" s="5">
        <f t="shared" si="4"/>
        <v>6.42</v>
      </c>
      <c r="R26" s="5">
        <f t="shared" si="38"/>
        <v>12.84</v>
      </c>
      <c r="S26" s="5">
        <f t="shared" si="5"/>
        <v>7.74</v>
      </c>
      <c r="T26" s="5">
        <f t="shared" si="39"/>
        <v>15.48</v>
      </c>
      <c r="U26" s="5">
        <f t="shared" si="40"/>
        <v>1</v>
      </c>
      <c r="V26" s="2">
        <v>1</v>
      </c>
      <c r="W26" s="5">
        <f t="shared" si="41"/>
        <v>0</v>
      </c>
      <c r="X26" s="5">
        <f t="shared" si="6"/>
        <v>3.1359999999999997</v>
      </c>
      <c r="Y26" s="5">
        <f t="shared" si="7"/>
        <v>1.3599999999999999</v>
      </c>
      <c r="Z26" s="5">
        <f t="shared" si="8"/>
        <v>1.35</v>
      </c>
      <c r="AA26" s="5">
        <f t="shared" si="9"/>
        <v>1.6</v>
      </c>
      <c r="AB26" s="6">
        <f t="shared" si="42"/>
        <v>125.43999999999998</v>
      </c>
      <c r="AC26" s="6">
        <f t="shared" si="43"/>
        <v>54.399999999999991</v>
      </c>
      <c r="AD26" s="6">
        <f t="shared" si="44"/>
        <v>63</v>
      </c>
      <c r="AE26" s="6">
        <f t="shared" si="45"/>
        <v>94</v>
      </c>
      <c r="AF26" s="5">
        <f t="shared" si="10"/>
        <v>1.95</v>
      </c>
      <c r="AG26" s="5">
        <f t="shared" si="46"/>
        <v>3.9</v>
      </c>
      <c r="AH26" s="5">
        <f t="shared" si="11"/>
        <v>78</v>
      </c>
      <c r="AI26" s="4">
        <f t="shared" si="12"/>
        <v>200</v>
      </c>
      <c r="AJ26" s="2">
        <f t="shared" si="59"/>
        <v>89.99</v>
      </c>
      <c r="AK26" s="2">
        <f t="shared" si="59"/>
        <v>44.989999999999995</v>
      </c>
      <c r="AL26" s="2">
        <f t="shared" si="14"/>
        <v>179.8</v>
      </c>
      <c r="AM26" s="2">
        <f t="shared" si="15"/>
        <v>38.99</v>
      </c>
      <c r="AN26" s="5">
        <v>3</v>
      </c>
      <c r="AO26" s="5">
        <f t="shared" si="47"/>
        <v>6</v>
      </c>
      <c r="AP26" s="4">
        <f t="shared" si="16"/>
        <v>8.1666666666666661</v>
      </c>
      <c r="AQ26" s="5"/>
      <c r="AS26" s="7"/>
      <c r="AT26">
        <f t="shared" si="17"/>
        <v>23.999999999999996</v>
      </c>
      <c r="AU26" s="2">
        <f t="shared" si="18"/>
        <v>16.799999999999997</v>
      </c>
      <c r="AV26" s="5">
        <f t="shared" si="19"/>
        <v>0.20816400000000002</v>
      </c>
      <c r="AW26" s="10">
        <f t="shared" si="20"/>
        <v>8.3265600000000006</v>
      </c>
      <c r="AX26" s="3" t="str">
        <f t="shared" si="48"/>
        <v>AUTO</v>
      </c>
      <c r="AY26" s="4">
        <f t="shared" si="21"/>
        <v>3</v>
      </c>
      <c r="AZ26" s="5">
        <f t="shared" si="22"/>
        <v>0</v>
      </c>
      <c r="BA26" s="3" t="str">
        <f t="shared" si="23"/>
        <v>Fahrrad</v>
      </c>
      <c r="BB26" s="3" t="str">
        <f t="shared" si="24"/>
        <v>Auto</v>
      </c>
      <c r="BC26" s="3" t="str">
        <f t="shared" si="25"/>
        <v>Nextbike</v>
      </c>
      <c r="BD26" s="5">
        <f t="shared" si="26"/>
        <v>9.7841280000000026</v>
      </c>
      <c r="BE26" s="5">
        <f t="shared" si="27"/>
        <v>38.99</v>
      </c>
      <c r="BF26" s="5">
        <f t="shared" si="28"/>
        <v>49</v>
      </c>
      <c r="BG26" s="5">
        <f t="shared" si="29"/>
        <v>19</v>
      </c>
      <c r="BH26" s="6">
        <f t="shared" si="49"/>
        <v>54.399999999999991</v>
      </c>
      <c r="BI26" s="5">
        <f t="shared" si="30"/>
        <v>9.7841280000000026</v>
      </c>
      <c r="BJ26" s="3" t="str">
        <f t="shared" si="31"/>
        <v>Auto</v>
      </c>
      <c r="BK26" s="2">
        <f t="shared" si="32"/>
        <v>0.85714285714285721</v>
      </c>
      <c r="BL26" s="2">
        <f t="shared" si="33"/>
        <v>0.6</v>
      </c>
      <c r="BM26" s="2">
        <f t="shared" si="34"/>
        <v>48</v>
      </c>
      <c r="BN26" s="2">
        <f t="shared" si="35"/>
        <v>56</v>
      </c>
      <c r="BO26" s="5">
        <f t="shared" si="50"/>
        <v>0.20383600000000004</v>
      </c>
      <c r="BP26" s="5">
        <f t="shared" si="51"/>
        <v>0.69625000000000004</v>
      </c>
      <c r="BQ26" s="5">
        <f t="shared" si="52"/>
        <v>1.0208333333333333</v>
      </c>
      <c r="BR26" s="5">
        <f t="shared" si="53"/>
        <v>0.3392857142857143</v>
      </c>
      <c r="BS26" s="5">
        <f t="shared" si="54"/>
        <v>1.1333333333333331</v>
      </c>
      <c r="BT26" s="2">
        <f t="shared" si="55"/>
        <v>2.5</v>
      </c>
      <c r="BU26" s="2">
        <f t="shared" si="56"/>
        <v>3.5714285714285716</v>
      </c>
      <c r="BV26" s="2">
        <f t="shared" si="57"/>
        <v>5</v>
      </c>
      <c r="BW26" s="2">
        <f t="shared" si="58"/>
        <v>3.5714285714285716</v>
      </c>
    </row>
    <row r="27" spans="1:75" ht="29" x14ac:dyDescent="0.35">
      <c r="A27" s="1" t="s">
        <v>19</v>
      </c>
      <c r="B27" s="2" t="s">
        <v>27</v>
      </c>
      <c r="C27" s="2">
        <v>3.1</v>
      </c>
      <c r="D27" s="2">
        <v>3.1</v>
      </c>
      <c r="E27" s="4">
        <v>8</v>
      </c>
      <c r="F27" s="4">
        <v>12</v>
      </c>
      <c r="G27" s="7">
        <f t="shared" si="36"/>
        <v>13</v>
      </c>
      <c r="H27" s="4">
        <v>15</v>
      </c>
      <c r="I27" s="2">
        <v>5</v>
      </c>
      <c r="L27" s="9">
        <f t="shared" si="0"/>
        <v>0.186</v>
      </c>
      <c r="M27" s="5">
        <f t="shared" si="1"/>
        <v>0.6318916</v>
      </c>
      <c r="N27" s="5">
        <f t="shared" si="2"/>
        <v>1.2637832</v>
      </c>
      <c r="O27" s="6">
        <f t="shared" si="3"/>
        <v>0.53775700000000004</v>
      </c>
      <c r="P27" s="6">
        <f t="shared" si="37"/>
        <v>1.0755140000000001</v>
      </c>
      <c r="Q27" s="5">
        <f t="shared" si="4"/>
        <v>10.41</v>
      </c>
      <c r="R27" s="5">
        <f t="shared" si="38"/>
        <v>20.82</v>
      </c>
      <c r="S27" s="5">
        <f t="shared" si="5"/>
        <v>13.820000000000002</v>
      </c>
      <c r="T27" s="5">
        <f t="shared" si="39"/>
        <v>27.640000000000004</v>
      </c>
      <c r="U27" s="5">
        <f t="shared" si="40"/>
        <v>1</v>
      </c>
      <c r="V27" s="2">
        <v>1</v>
      </c>
      <c r="W27" s="5">
        <f t="shared" si="41"/>
        <v>0</v>
      </c>
      <c r="X27" s="5">
        <f t="shared" si="6"/>
        <v>3.6680000000000001</v>
      </c>
      <c r="Y27" s="5">
        <f t="shared" si="7"/>
        <v>1.93</v>
      </c>
      <c r="Z27" s="5">
        <f t="shared" si="8"/>
        <v>1.7749999999999999</v>
      </c>
      <c r="AA27" s="5">
        <f t="shared" si="9"/>
        <v>2.6</v>
      </c>
      <c r="AB27" s="6">
        <f t="shared" si="42"/>
        <v>146.72</v>
      </c>
      <c r="AC27" s="6">
        <f t="shared" si="43"/>
        <v>77.2</v>
      </c>
      <c r="AD27" s="6">
        <f t="shared" si="44"/>
        <v>80</v>
      </c>
      <c r="AE27" s="6">
        <f t="shared" si="45"/>
        <v>134</v>
      </c>
      <c r="AF27" s="5">
        <f t="shared" si="10"/>
        <v>3.2800000000000002</v>
      </c>
      <c r="AG27" s="5">
        <f t="shared" si="46"/>
        <v>6.5600000000000005</v>
      </c>
      <c r="AH27" s="5">
        <f t="shared" si="11"/>
        <v>131.20000000000002</v>
      </c>
      <c r="AI27" s="4">
        <f t="shared" si="12"/>
        <v>480</v>
      </c>
      <c r="AJ27" s="2">
        <f t="shared" si="59"/>
        <v>89.99</v>
      </c>
      <c r="AK27" s="2">
        <f t="shared" si="59"/>
        <v>79.19</v>
      </c>
      <c r="AL27" s="2">
        <f t="shared" si="14"/>
        <v>179.8</v>
      </c>
      <c r="AM27" s="2">
        <f t="shared" si="15"/>
        <v>92.19</v>
      </c>
      <c r="AN27" s="5">
        <v>3</v>
      </c>
      <c r="AO27" s="5">
        <f t="shared" si="47"/>
        <v>6</v>
      </c>
      <c r="AP27" s="4">
        <f t="shared" si="16"/>
        <v>8.1666666666666661</v>
      </c>
      <c r="AQ27" s="5"/>
      <c r="AS27" s="7"/>
      <c r="AT27">
        <f t="shared" si="17"/>
        <v>23.25</v>
      </c>
      <c r="AU27" s="2">
        <f t="shared" si="18"/>
        <v>15.500000000000002</v>
      </c>
      <c r="AV27" s="5">
        <f t="shared" si="19"/>
        <v>0.53775700000000004</v>
      </c>
      <c r="AW27" s="10">
        <f t="shared" si="20"/>
        <v>21.510280000000002</v>
      </c>
      <c r="AX27" s="3" t="str">
        <f t="shared" si="48"/>
        <v>AUTO</v>
      </c>
      <c r="AY27" s="4">
        <f t="shared" si="21"/>
        <v>8</v>
      </c>
      <c r="AZ27" s="5">
        <f t="shared" si="22"/>
        <v>0</v>
      </c>
      <c r="BA27" s="3" t="str">
        <f t="shared" si="23"/>
        <v>Fahrrad</v>
      </c>
      <c r="BB27" s="3" t="str">
        <f t="shared" si="24"/>
        <v>Auto</v>
      </c>
      <c r="BC27" s="3" t="str">
        <f t="shared" si="25"/>
        <v>Nextbike</v>
      </c>
      <c r="BD27" s="5">
        <f t="shared" si="26"/>
        <v>25.275663999999999</v>
      </c>
      <c r="BE27" s="5">
        <f t="shared" si="27"/>
        <v>79.19</v>
      </c>
      <c r="BF27" s="5">
        <f t="shared" si="28"/>
        <v>49</v>
      </c>
      <c r="BG27" s="5">
        <f t="shared" si="29"/>
        <v>19</v>
      </c>
      <c r="BH27" s="6">
        <f t="shared" si="49"/>
        <v>77.2</v>
      </c>
      <c r="BI27" s="5">
        <f t="shared" si="30"/>
        <v>19</v>
      </c>
      <c r="BJ27" s="3" t="str">
        <f t="shared" si="31"/>
        <v>Nextbike</v>
      </c>
      <c r="BK27" s="2">
        <f t="shared" si="32"/>
        <v>1</v>
      </c>
      <c r="BL27" s="2">
        <f t="shared" si="33"/>
        <v>0.66666666666666663</v>
      </c>
      <c r="BM27" s="2">
        <f t="shared" si="34"/>
        <v>124</v>
      </c>
      <c r="BN27" s="2">
        <f t="shared" si="35"/>
        <v>124</v>
      </c>
      <c r="BO27" s="5">
        <f t="shared" si="50"/>
        <v>0.20383599999999999</v>
      </c>
      <c r="BP27" s="5">
        <f t="shared" si="51"/>
        <v>0.63862903225806444</v>
      </c>
      <c r="BQ27" s="5">
        <f t="shared" si="52"/>
        <v>0.39516129032258063</v>
      </c>
      <c r="BR27" s="5">
        <f t="shared" si="53"/>
        <v>0.15322580645161291</v>
      </c>
      <c r="BS27" s="5">
        <f t="shared" si="54"/>
        <v>0.6225806451612903</v>
      </c>
      <c r="BT27" s="2">
        <f t="shared" si="55"/>
        <v>2.5806451612903225</v>
      </c>
      <c r="BU27" s="2">
        <f t="shared" si="56"/>
        <v>3.8709677419354835</v>
      </c>
      <c r="BV27" s="2">
        <f t="shared" si="57"/>
        <v>4.838709677419355</v>
      </c>
      <c r="BW27" s="2">
        <f t="shared" si="58"/>
        <v>3.8709677419354835</v>
      </c>
    </row>
    <row r="28" spans="1:75" x14ac:dyDescent="0.35">
      <c r="A28" s="1" t="s">
        <v>3</v>
      </c>
      <c r="B28" s="2" t="s">
        <v>27</v>
      </c>
      <c r="C28" s="2">
        <v>3.7</v>
      </c>
      <c r="D28" s="2">
        <v>3.5</v>
      </c>
      <c r="E28" s="4">
        <v>11</v>
      </c>
      <c r="F28" s="4">
        <v>12</v>
      </c>
      <c r="G28" s="7">
        <f t="shared" si="36"/>
        <v>16</v>
      </c>
      <c r="H28" s="4">
        <v>13</v>
      </c>
      <c r="I28" s="2">
        <v>10</v>
      </c>
      <c r="L28" s="9">
        <f t="shared" si="0"/>
        <v>0.22200000000000003</v>
      </c>
      <c r="M28" s="5">
        <f t="shared" si="1"/>
        <v>0.75419320000000023</v>
      </c>
      <c r="N28" s="5">
        <f t="shared" si="2"/>
        <v>1.5083864000000005</v>
      </c>
      <c r="O28" s="6">
        <f t="shared" si="3"/>
        <v>0.64183900000000005</v>
      </c>
      <c r="P28" s="6">
        <f t="shared" si="37"/>
        <v>1.2836780000000001</v>
      </c>
      <c r="Q28" s="5">
        <f t="shared" si="4"/>
        <v>11.67</v>
      </c>
      <c r="R28" s="5">
        <f t="shared" si="38"/>
        <v>23.34</v>
      </c>
      <c r="S28" s="5">
        <f t="shared" si="5"/>
        <v>15.740000000000002</v>
      </c>
      <c r="T28" s="5">
        <f t="shared" si="39"/>
        <v>31.480000000000004</v>
      </c>
      <c r="U28" s="5">
        <f t="shared" si="40"/>
        <v>1</v>
      </c>
      <c r="V28" s="2">
        <v>1</v>
      </c>
      <c r="W28" s="5">
        <f t="shared" si="41"/>
        <v>0</v>
      </c>
      <c r="X28" s="5">
        <f t="shared" si="6"/>
        <v>3.8360000000000003</v>
      </c>
      <c r="Y28" s="5">
        <f t="shared" si="7"/>
        <v>2.1100000000000003</v>
      </c>
      <c r="Z28" s="5">
        <f t="shared" si="8"/>
        <v>1.875</v>
      </c>
      <c r="AA28" s="5">
        <f t="shared" si="9"/>
        <v>3.2</v>
      </c>
      <c r="AB28" s="6">
        <f t="shared" si="42"/>
        <v>153.44</v>
      </c>
      <c r="AC28" s="6">
        <f t="shared" si="43"/>
        <v>84.4</v>
      </c>
      <c r="AD28" s="6">
        <f t="shared" si="44"/>
        <v>84</v>
      </c>
      <c r="AE28" s="6">
        <f t="shared" si="45"/>
        <v>158</v>
      </c>
      <c r="AF28" s="5">
        <f t="shared" si="10"/>
        <v>3.2800000000000002</v>
      </c>
      <c r="AG28" s="5">
        <f t="shared" si="46"/>
        <v>6.5600000000000005</v>
      </c>
      <c r="AH28" s="5">
        <f t="shared" si="11"/>
        <v>131.20000000000002</v>
      </c>
      <c r="AI28" s="4">
        <f t="shared" si="12"/>
        <v>480</v>
      </c>
      <c r="AJ28" s="2">
        <f t="shared" si="59"/>
        <v>89.99</v>
      </c>
      <c r="AK28" s="2">
        <f t="shared" si="59"/>
        <v>79.19</v>
      </c>
      <c r="AL28" s="2">
        <f t="shared" si="14"/>
        <v>179.8</v>
      </c>
      <c r="AM28" s="2">
        <f t="shared" si="15"/>
        <v>92.19</v>
      </c>
      <c r="AN28" s="5">
        <v>3</v>
      </c>
      <c r="AO28" s="5">
        <f t="shared" si="47"/>
        <v>6</v>
      </c>
      <c r="AP28" s="4">
        <f t="shared" si="16"/>
        <v>8.1666666666666661</v>
      </c>
      <c r="AQ28" s="5"/>
      <c r="AS28" s="7"/>
      <c r="AT28">
        <f t="shared" si="17"/>
        <v>20.181818181818183</v>
      </c>
      <c r="AU28" s="2">
        <f t="shared" si="18"/>
        <v>17.5</v>
      </c>
      <c r="AV28" s="5">
        <f t="shared" si="19"/>
        <v>0.64183900000000005</v>
      </c>
      <c r="AW28" s="10">
        <f t="shared" si="20"/>
        <v>25.673560000000002</v>
      </c>
      <c r="AX28" s="3" t="str">
        <f t="shared" si="48"/>
        <v>AUTO</v>
      </c>
      <c r="AY28" s="4">
        <f t="shared" si="21"/>
        <v>11</v>
      </c>
      <c r="AZ28" s="5">
        <f t="shared" si="22"/>
        <v>0</v>
      </c>
      <c r="BA28" s="3" t="str">
        <f t="shared" si="23"/>
        <v>Fahrrad</v>
      </c>
      <c r="BB28" s="3" t="str">
        <f t="shared" si="24"/>
        <v>Auto</v>
      </c>
      <c r="BC28" s="3" t="str">
        <f t="shared" si="25"/>
        <v>Nextbike</v>
      </c>
      <c r="BD28" s="5">
        <f t="shared" si="26"/>
        <v>30.167728000000011</v>
      </c>
      <c r="BE28" s="5">
        <f t="shared" si="27"/>
        <v>79.19</v>
      </c>
      <c r="BF28" s="5">
        <f t="shared" si="28"/>
        <v>49</v>
      </c>
      <c r="BG28" s="5">
        <f t="shared" si="29"/>
        <v>19</v>
      </c>
      <c r="BH28" s="6">
        <f t="shared" si="49"/>
        <v>84</v>
      </c>
      <c r="BI28" s="5">
        <f t="shared" si="30"/>
        <v>19</v>
      </c>
      <c r="BJ28" s="3" t="str">
        <f t="shared" si="31"/>
        <v>Nextbike</v>
      </c>
      <c r="BK28" s="2">
        <f t="shared" si="32"/>
        <v>1.0571428571428572</v>
      </c>
      <c r="BL28" s="2">
        <f t="shared" si="33"/>
        <v>0.91666666666666663</v>
      </c>
      <c r="BM28" s="2">
        <f t="shared" si="34"/>
        <v>148</v>
      </c>
      <c r="BN28" s="2">
        <f t="shared" si="35"/>
        <v>140</v>
      </c>
      <c r="BO28" s="5">
        <f t="shared" si="50"/>
        <v>0.20383600000000007</v>
      </c>
      <c r="BP28" s="5">
        <f t="shared" si="51"/>
        <v>0.56564285714285711</v>
      </c>
      <c r="BQ28" s="5">
        <f t="shared" si="52"/>
        <v>0.33108108108108109</v>
      </c>
      <c r="BR28" s="5">
        <f t="shared" si="53"/>
        <v>0.1357142857142857</v>
      </c>
      <c r="BS28" s="5">
        <f t="shared" si="54"/>
        <v>0.56756756756756754</v>
      </c>
      <c r="BT28" s="2">
        <f t="shared" si="55"/>
        <v>2.9729729729729728</v>
      </c>
      <c r="BU28" s="2">
        <f t="shared" si="56"/>
        <v>3.4285714285714284</v>
      </c>
      <c r="BV28" s="2">
        <f t="shared" si="57"/>
        <v>3.5135135135135132</v>
      </c>
      <c r="BW28" s="2">
        <f t="shared" si="58"/>
        <v>3.4285714285714284</v>
      </c>
    </row>
    <row r="29" spans="1:75" x14ac:dyDescent="0.35">
      <c r="A29" s="1" t="s">
        <v>24</v>
      </c>
      <c r="B29" s="2" t="s">
        <v>27</v>
      </c>
      <c r="C29" s="2">
        <v>1.7</v>
      </c>
      <c r="D29" s="2">
        <v>1</v>
      </c>
      <c r="E29" s="4">
        <v>5</v>
      </c>
      <c r="F29" s="4">
        <v>4</v>
      </c>
      <c r="G29" s="7">
        <f t="shared" si="36"/>
        <v>10</v>
      </c>
      <c r="H29" s="4">
        <v>3</v>
      </c>
      <c r="I29" s="2">
        <v>15</v>
      </c>
      <c r="J29" s="2">
        <v>12</v>
      </c>
      <c r="K29" s="2">
        <v>2</v>
      </c>
      <c r="L29" s="9">
        <f t="shared" si="0"/>
        <v>0.10200000000000001</v>
      </c>
      <c r="M29" s="5">
        <f t="shared" si="1"/>
        <v>0.34652120000000008</v>
      </c>
      <c r="N29" s="5">
        <f t="shared" si="2"/>
        <v>0.69304240000000017</v>
      </c>
      <c r="O29" s="6">
        <f t="shared" si="3"/>
        <v>0.29489900000000002</v>
      </c>
      <c r="P29" s="6">
        <f t="shared" si="37"/>
        <v>0.58979800000000004</v>
      </c>
      <c r="Q29" s="5">
        <f t="shared" si="4"/>
        <v>7.47</v>
      </c>
      <c r="R29" s="5">
        <f t="shared" si="38"/>
        <v>14.94</v>
      </c>
      <c r="S29" s="5">
        <f t="shared" si="5"/>
        <v>9.34</v>
      </c>
      <c r="T29" s="5">
        <f t="shared" si="39"/>
        <v>18.68</v>
      </c>
      <c r="U29" s="5">
        <f t="shared" si="40"/>
        <v>1</v>
      </c>
      <c r="V29" s="2">
        <v>1</v>
      </c>
      <c r="W29" s="5">
        <f t="shared" si="41"/>
        <v>0</v>
      </c>
      <c r="X29" s="5">
        <f t="shared" si="6"/>
        <v>3.2759999999999998</v>
      </c>
      <c r="Y29" s="5">
        <f t="shared" si="7"/>
        <v>1.51</v>
      </c>
      <c r="Z29" s="5">
        <f t="shared" si="8"/>
        <v>1.25</v>
      </c>
      <c r="AA29" s="5">
        <f t="shared" si="9"/>
        <v>2</v>
      </c>
      <c r="AB29" s="6">
        <f t="shared" si="42"/>
        <v>131.04</v>
      </c>
      <c r="AC29" s="6">
        <f t="shared" si="43"/>
        <v>60.4</v>
      </c>
      <c r="AD29" s="6">
        <f t="shared" si="44"/>
        <v>59</v>
      </c>
      <c r="AE29" s="6">
        <f t="shared" si="45"/>
        <v>110</v>
      </c>
      <c r="AF29" s="5">
        <f t="shared" si="10"/>
        <v>1.76</v>
      </c>
      <c r="AG29" s="5">
        <f t="shared" si="46"/>
        <v>3.52</v>
      </c>
      <c r="AH29" s="5">
        <f t="shared" si="11"/>
        <v>70.400000000000006</v>
      </c>
      <c r="AI29" s="4">
        <f t="shared" si="12"/>
        <v>160</v>
      </c>
      <c r="AJ29" s="2">
        <f t="shared" si="59"/>
        <v>89.99</v>
      </c>
      <c r="AK29" s="2">
        <f t="shared" si="59"/>
        <v>44.989999999999995</v>
      </c>
      <c r="AL29" s="2">
        <f t="shared" si="14"/>
        <v>179.8</v>
      </c>
      <c r="AM29" s="2">
        <f t="shared" si="15"/>
        <v>31.389999999999997</v>
      </c>
      <c r="AN29" s="5">
        <v>3</v>
      </c>
      <c r="AO29" s="5">
        <f t="shared" si="47"/>
        <v>6</v>
      </c>
      <c r="AP29" s="4">
        <f t="shared" si="16"/>
        <v>8.1666666666666661</v>
      </c>
      <c r="AQ29" s="5">
        <v>3</v>
      </c>
      <c r="AR29" s="5">
        <f>AQ29*2</f>
        <v>6</v>
      </c>
      <c r="AS29" s="7">
        <f>49/AR29</f>
        <v>8.1666666666666661</v>
      </c>
      <c r="AT29">
        <f t="shared" si="17"/>
        <v>20.399999999999999</v>
      </c>
      <c r="AU29" s="2">
        <f t="shared" si="18"/>
        <v>15</v>
      </c>
      <c r="AV29" s="5">
        <f t="shared" si="19"/>
        <v>0.29489900000000002</v>
      </c>
      <c r="AW29" s="10">
        <f t="shared" si="20"/>
        <v>11.795960000000001</v>
      </c>
      <c r="AX29" s="3" t="str">
        <f t="shared" si="48"/>
        <v>AUTO</v>
      </c>
      <c r="AY29" s="4">
        <f t="shared" si="21"/>
        <v>2</v>
      </c>
      <c r="AZ29" s="5">
        <f t="shared" si="22"/>
        <v>0</v>
      </c>
      <c r="BA29" s="3" t="str">
        <f t="shared" si="23"/>
        <v>Bahn</v>
      </c>
      <c r="BB29" s="3" t="str">
        <f t="shared" si="24"/>
        <v>Auto</v>
      </c>
      <c r="BC29" s="3" t="str">
        <f t="shared" si="25"/>
        <v>Nextbike</v>
      </c>
      <c r="BD29" s="5">
        <f t="shared" si="26"/>
        <v>13.860848000000004</v>
      </c>
      <c r="BE29" s="5">
        <f t="shared" si="27"/>
        <v>31.389999999999997</v>
      </c>
      <c r="BF29" s="5">
        <f t="shared" si="28"/>
        <v>49</v>
      </c>
      <c r="BG29" s="5">
        <f t="shared" si="29"/>
        <v>19</v>
      </c>
      <c r="BH29" s="6">
        <f t="shared" si="49"/>
        <v>59</v>
      </c>
      <c r="BI29" s="5">
        <f t="shared" si="30"/>
        <v>13.860848000000004</v>
      </c>
      <c r="BJ29" s="3" t="str">
        <f t="shared" si="31"/>
        <v>Auto</v>
      </c>
      <c r="BK29" s="2">
        <f t="shared" si="32"/>
        <v>1.7</v>
      </c>
      <c r="BL29" s="2">
        <f t="shared" si="33"/>
        <v>1.25</v>
      </c>
      <c r="BM29" s="2">
        <f t="shared" si="34"/>
        <v>68</v>
      </c>
      <c r="BN29" s="2">
        <f t="shared" si="35"/>
        <v>40</v>
      </c>
      <c r="BO29" s="5">
        <f t="shared" si="50"/>
        <v>0.20383600000000007</v>
      </c>
      <c r="BP29" s="5">
        <f t="shared" si="51"/>
        <v>0.78474999999999995</v>
      </c>
      <c r="BQ29" s="5">
        <f t="shared" si="52"/>
        <v>0.72058823529411764</v>
      </c>
      <c r="BR29" s="5">
        <f t="shared" si="53"/>
        <v>0.47499999999999998</v>
      </c>
      <c r="BS29" s="5">
        <f t="shared" si="54"/>
        <v>0.86764705882352944</v>
      </c>
      <c r="BT29" s="2">
        <f t="shared" si="55"/>
        <v>2.9411764705882355</v>
      </c>
      <c r="BU29" s="2">
        <f t="shared" si="56"/>
        <v>4</v>
      </c>
      <c r="BV29" s="2">
        <f t="shared" si="57"/>
        <v>1.7647058823529411</v>
      </c>
      <c r="BW29" s="2">
        <f t="shared" si="58"/>
        <v>4</v>
      </c>
    </row>
    <row r="30" spans="1:75" x14ac:dyDescent="0.35">
      <c r="A30" s="1" t="s">
        <v>16</v>
      </c>
      <c r="B30" s="2" t="s">
        <v>27</v>
      </c>
      <c r="C30" s="2">
        <v>1.5</v>
      </c>
      <c r="D30" s="2">
        <v>1.2</v>
      </c>
      <c r="E30" s="4">
        <v>5</v>
      </c>
      <c r="F30" s="4">
        <v>5</v>
      </c>
      <c r="G30" s="7">
        <f t="shared" si="36"/>
        <v>10</v>
      </c>
      <c r="H30" s="4">
        <v>13</v>
      </c>
      <c r="I30" s="2">
        <v>2</v>
      </c>
      <c r="L30" s="9">
        <f t="shared" si="0"/>
        <v>0.09</v>
      </c>
      <c r="M30" s="5">
        <f t="shared" si="1"/>
        <v>0.30575399999999997</v>
      </c>
      <c r="N30" s="5">
        <f t="shared" si="2"/>
        <v>0.61150799999999994</v>
      </c>
      <c r="O30" s="6">
        <f t="shared" si="3"/>
        <v>0.26020500000000002</v>
      </c>
      <c r="P30" s="6">
        <f t="shared" si="37"/>
        <v>0.52041000000000004</v>
      </c>
      <c r="Q30" s="5">
        <f t="shared" si="4"/>
        <v>7.0500000000000007</v>
      </c>
      <c r="R30" s="5">
        <f t="shared" si="38"/>
        <v>14.100000000000001</v>
      </c>
      <c r="S30" s="5">
        <f t="shared" si="5"/>
        <v>8.7000000000000011</v>
      </c>
      <c r="T30" s="5">
        <f t="shared" si="39"/>
        <v>17.400000000000002</v>
      </c>
      <c r="U30" s="5">
        <f t="shared" si="40"/>
        <v>1</v>
      </c>
      <c r="V30" s="2">
        <v>1</v>
      </c>
      <c r="W30" s="5">
        <f t="shared" si="41"/>
        <v>0</v>
      </c>
      <c r="X30" s="5">
        <f t="shared" si="6"/>
        <v>3.2199999999999998</v>
      </c>
      <c r="Y30" s="5">
        <f t="shared" si="7"/>
        <v>1.45</v>
      </c>
      <c r="Z30" s="5">
        <f t="shared" si="8"/>
        <v>1.3</v>
      </c>
      <c r="AA30" s="5">
        <f t="shared" si="9"/>
        <v>2</v>
      </c>
      <c r="AB30" s="6">
        <f t="shared" si="42"/>
        <v>128.79999999999998</v>
      </c>
      <c r="AC30" s="6">
        <f t="shared" si="43"/>
        <v>58</v>
      </c>
      <c r="AD30" s="6">
        <f t="shared" si="44"/>
        <v>61</v>
      </c>
      <c r="AE30" s="6">
        <f t="shared" si="45"/>
        <v>110</v>
      </c>
      <c r="AF30" s="5">
        <f t="shared" si="10"/>
        <v>1.95</v>
      </c>
      <c r="AG30" s="5">
        <f t="shared" si="46"/>
        <v>3.9</v>
      </c>
      <c r="AH30" s="5">
        <f t="shared" si="11"/>
        <v>78</v>
      </c>
      <c r="AI30" s="4">
        <f t="shared" si="12"/>
        <v>200</v>
      </c>
      <c r="AJ30" s="2">
        <f t="shared" si="59"/>
        <v>89.99</v>
      </c>
      <c r="AK30" s="2">
        <f t="shared" si="59"/>
        <v>44.989999999999995</v>
      </c>
      <c r="AL30" s="2">
        <f t="shared" si="14"/>
        <v>179.8</v>
      </c>
      <c r="AM30" s="2">
        <f t="shared" si="15"/>
        <v>38.99</v>
      </c>
      <c r="AN30" s="5">
        <v>3</v>
      </c>
      <c r="AO30" s="5">
        <f t="shared" si="47"/>
        <v>6</v>
      </c>
      <c r="AP30" s="4">
        <f t="shared" si="16"/>
        <v>8.1666666666666661</v>
      </c>
      <c r="AQ30" s="5"/>
      <c r="AS30" s="7"/>
      <c r="AT30">
        <f t="shared" si="17"/>
        <v>18</v>
      </c>
      <c r="AU30" s="2">
        <f t="shared" si="18"/>
        <v>14.399999999999999</v>
      </c>
      <c r="AV30" s="5">
        <f t="shared" si="19"/>
        <v>0.26020500000000002</v>
      </c>
      <c r="AW30" s="10">
        <f t="shared" si="20"/>
        <v>10.408200000000001</v>
      </c>
      <c r="AX30" s="3" t="str">
        <f t="shared" si="48"/>
        <v>AUTO</v>
      </c>
      <c r="AY30" s="4">
        <f t="shared" si="21"/>
        <v>5</v>
      </c>
      <c r="AZ30" s="5">
        <f t="shared" si="22"/>
        <v>0</v>
      </c>
      <c r="BA30" s="3" t="str">
        <f t="shared" si="23"/>
        <v>Fahrrad</v>
      </c>
      <c r="BB30" s="3" t="str">
        <f t="shared" si="24"/>
        <v>Auto</v>
      </c>
      <c r="BC30" s="3" t="str">
        <f t="shared" si="25"/>
        <v>Nextbike</v>
      </c>
      <c r="BD30" s="5">
        <f t="shared" si="26"/>
        <v>12.230159999999998</v>
      </c>
      <c r="BE30" s="5">
        <f t="shared" si="27"/>
        <v>38.99</v>
      </c>
      <c r="BF30" s="5">
        <f t="shared" si="28"/>
        <v>49</v>
      </c>
      <c r="BG30" s="5">
        <f t="shared" si="29"/>
        <v>19</v>
      </c>
      <c r="BH30" s="6">
        <f t="shared" si="49"/>
        <v>58</v>
      </c>
      <c r="BI30" s="5">
        <f t="shared" si="30"/>
        <v>12.230159999999998</v>
      </c>
      <c r="BJ30" s="3" t="str">
        <f t="shared" si="31"/>
        <v>Auto</v>
      </c>
      <c r="BK30" s="2">
        <f t="shared" si="32"/>
        <v>1.25</v>
      </c>
      <c r="BL30" s="2">
        <f t="shared" si="33"/>
        <v>1</v>
      </c>
      <c r="BM30" s="2">
        <f t="shared" si="34"/>
        <v>60</v>
      </c>
      <c r="BN30" s="2">
        <f t="shared" si="35"/>
        <v>48</v>
      </c>
      <c r="BO30" s="5">
        <f t="shared" si="50"/>
        <v>0.20383599999999996</v>
      </c>
      <c r="BP30" s="5">
        <f t="shared" si="51"/>
        <v>0.81229166666666675</v>
      </c>
      <c r="BQ30" s="5">
        <f t="shared" si="52"/>
        <v>0.81666666666666665</v>
      </c>
      <c r="BR30" s="5">
        <f t="shared" si="53"/>
        <v>0.39583333333333331</v>
      </c>
      <c r="BS30" s="5">
        <f t="shared" si="54"/>
        <v>0.96666666666666667</v>
      </c>
      <c r="BT30" s="2">
        <f t="shared" si="55"/>
        <v>3.3333333333333335</v>
      </c>
      <c r="BU30" s="2">
        <f t="shared" si="56"/>
        <v>4.166666666666667</v>
      </c>
      <c r="BV30" s="2">
        <f t="shared" si="57"/>
        <v>8.6666666666666661</v>
      </c>
      <c r="BW30" s="2">
        <f t="shared" si="58"/>
        <v>4.166666666666667</v>
      </c>
    </row>
    <row r="31" spans="1:75" x14ac:dyDescent="0.35">
      <c r="A31" s="1" t="s">
        <v>7</v>
      </c>
      <c r="B31" s="2" t="s">
        <v>27</v>
      </c>
      <c r="C31" s="2">
        <v>11.3</v>
      </c>
      <c r="D31" s="2">
        <v>14.4</v>
      </c>
      <c r="E31" s="4">
        <v>17</v>
      </c>
      <c r="F31" s="4">
        <v>49</v>
      </c>
      <c r="G31" s="7">
        <f t="shared" si="36"/>
        <v>22</v>
      </c>
      <c r="H31" s="4">
        <v>68</v>
      </c>
      <c r="I31" s="2">
        <v>20</v>
      </c>
      <c r="L31" s="9">
        <f t="shared" si="0"/>
        <v>0.67800000000000005</v>
      </c>
      <c r="M31" s="5">
        <f t="shared" si="1"/>
        <v>2.3033468000000004</v>
      </c>
      <c r="N31" s="5">
        <f t="shared" si="2"/>
        <v>4.6066936000000007</v>
      </c>
      <c r="O31" s="6">
        <f t="shared" si="3"/>
        <v>1.9602110000000001</v>
      </c>
      <c r="P31" s="6">
        <f t="shared" si="37"/>
        <v>3.9204220000000003</v>
      </c>
      <c r="Q31" s="5">
        <f t="shared" si="4"/>
        <v>27.630000000000003</v>
      </c>
      <c r="R31" s="5">
        <f t="shared" si="38"/>
        <v>55.260000000000005</v>
      </c>
      <c r="S31" s="5">
        <f t="shared" si="5"/>
        <v>40.06</v>
      </c>
      <c r="T31" s="5">
        <f t="shared" si="39"/>
        <v>80.12</v>
      </c>
      <c r="U31" s="5">
        <f t="shared" si="40"/>
        <v>4</v>
      </c>
      <c r="V31" s="2">
        <v>1</v>
      </c>
      <c r="W31" s="5">
        <f t="shared" si="41"/>
        <v>1</v>
      </c>
      <c r="X31" s="5">
        <f t="shared" si="6"/>
        <v>5.9640000000000004</v>
      </c>
      <c r="Y31" s="5">
        <f t="shared" si="7"/>
        <v>4.3900000000000006</v>
      </c>
      <c r="Z31" s="5">
        <f t="shared" si="8"/>
        <v>5.6</v>
      </c>
      <c r="AA31" s="5">
        <f t="shared" si="9"/>
        <v>5.4</v>
      </c>
      <c r="AB31" s="6">
        <f t="shared" si="42"/>
        <v>238.56</v>
      </c>
      <c r="AC31" s="6">
        <f t="shared" si="43"/>
        <v>175.60000000000002</v>
      </c>
      <c r="AD31" s="6">
        <f t="shared" si="44"/>
        <v>233</v>
      </c>
      <c r="AE31" s="6">
        <f t="shared" si="45"/>
        <v>246</v>
      </c>
      <c r="AF31" s="5">
        <f t="shared" si="10"/>
        <v>10.31</v>
      </c>
      <c r="AG31" s="5">
        <f t="shared" si="46"/>
        <v>20.62</v>
      </c>
      <c r="AH31" s="5">
        <f t="shared" si="11"/>
        <v>412.40000000000003</v>
      </c>
      <c r="AI31" s="4">
        <f t="shared" si="12"/>
        <v>1960</v>
      </c>
      <c r="AJ31" s="2">
        <f t="shared" si="59"/>
        <v>319.89</v>
      </c>
      <c r="AK31" s="2">
        <f t="shared" si="59"/>
        <v>360.39</v>
      </c>
      <c r="AL31" s="2">
        <f t="shared" si="14"/>
        <v>179.8</v>
      </c>
      <c r="AM31" s="2">
        <f t="shared" si="15"/>
        <v>373.39</v>
      </c>
      <c r="AN31" s="5">
        <v>3.9</v>
      </c>
      <c r="AO31" s="5">
        <f t="shared" si="47"/>
        <v>7.8</v>
      </c>
      <c r="AP31" s="4">
        <f t="shared" si="16"/>
        <v>6.2820512820512819</v>
      </c>
      <c r="AQ31" s="5"/>
      <c r="AS31" s="7"/>
      <c r="AT31">
        <f t="shared" si="17"/>
        <v>39.882352941176478</v>
      </c>
      <c r="AU31" s="2">
        <f t="shared" si="18"/>
        <v>17.632653061224492</v>
      </c>
      <c r="AV31" s="5">
        <f t="shared" si="19"/>
        <v>1.9602110000000001</v>
      </c>
      <c r="AW31" s="10">
        <f t="shared" si="20"/>
        <v>78.408440000000013</v>
      </c>
      <c r="AX31" s="3" t="str">
        <f t="shared" si="48"/>
        <v>DEUTSCHLANDTICKET</v>
      </c>
      <c r="AY31" s="4">
        <f t="shared" si="21"/>
        <v>17</v>
      </c>
      <c r="AZ31" s="5">
        <f t="shared" si="22"/>
        <v>1</v>
      </c>
      <c r="BA31" s="3" t="str">
        <f t="shared" si="23"/>
        <v>Auto</v>
      </c>
      <c r="BB31" s="3" t="str">
        <f t="shared" si="24"/>
        <v>Auto</v>
      </c>
      <c r="BC31" s="3" t="str">
        <f t="shared" si="25"/>
        <v>Nextbike</v>
      </c>
      <c r="BD31" s="5">
        <f t="shared" si="26"/>
        <v>92.133872000000011</v>
      </c>
      <c r="BE31" s="5">
        <f t="shared" si="27"/>
        <v>179.8</v>
      </c>
      <c r="BF31" s="5">
        <f t="shared" si="28"/>
        <v>49</v>
      </c>
      <c r="BG31" s="5">
        <f t="shared" si="29"/>
        <v>59</v>
      </c>
      <c r="BH31" s="6">
        <f t="shared" si="49"/>
        <v>175.60000000000002</v>
      </c>
      <c r="BI31" s="5">
        <f t="shared" si="30"/>
        <v>49</v>
      </c>
      <c r="BJ31" s="3" t="str">
        <f t="shared" si="31"/>
        <v>Bahn</v>
      </c>
      <c r="BK31" s="2">
        <f t="shared" si="32"/>
        <v>0.78472222222222221</v>
      </c>
      <c r="BL31" s="2">
        <f t="shared" si="33"/>
        <v>0.34693877551020408</v>
      </c>
      <c r="BM31" s="2">
        <f t="shared" si="34"/>
        <v>452</v>
      </c>
      <c r="BN31" s="2">
        <f t="shared" si="35"/>
        <v>576</v>
      </c>
      <c r="BO31" s="5">
        <f t="shared" si="50"/>
        <v>0.20383600000000002</v>
      </c>
      <c r="BP31" s="5">
        <f t="shared" si="51"/>
        <v>0.31215277777777778</v>
      </c>
      <c r="BQ31" s="5">
        <f t="shared" si="52"/>
        <v>0.1084070796460177</v>
      </c>
      <c r="BR31" s="5">
        <f t="shared" si="53"/>
        <v>0.10243055555555555</v>
      </c>
      <c r="BS31" s="5">
        <f t="shared" si="54"/>
        <v>0.38849557522123901</v>
      </c>
      <c r="BT31" s="2">
        <f t="shared" si="55"/>
        <v>1.5044247787610618</v>
      </c>
      <c r="BU31" s="2">
        <f t="shared" si="56"/>
        <v>3.4027777777777777</v>
      </c>
      <c r="BV31" s="2">
        <f t="shared" si="57"/>
        <v>6.0176991150442474</v>
      </c>
      <c r="BW31" s="2">
        <f t="shared" si="58"/>
        <v>3.4027777777777777</v>
      </c>
    </row>
    <row r="32" spans="1:75" x14ac:dyDescent="0.35">
      <c r="A32" s="1">
        <v>2</v>
      </c>
      <c r="B32" s="2" t="s">
        <v>27</v>
      </c>
      <c r="C32" s="2">
        <v>2.4</v>
      </c>
      <c r="D32" s="2">
        <v>3.1</v>
      </c>
      <c r="E32" s="4">
        <v>7</v>
      </c>
      <c r="F32" s="4">
        <v>13</v>
      </c>
      <c r="G32" s="7">
        <f t="shared" si="36"/>
        <v>12</v>
      </c>
      <c r="H32" s="4">
        <v>21</v>
      </c>
      <c r="I32" s="2">
        <v>6</v>
      </c>
      <c r="L32" s="9">
        <f t="shared" si="0"/>
        <v>0.14400000000000002</v>
      </c>
      <c r="M32" s="5">
        <f t="shared" si="1"/>
        <v>0.4892064000000001</v>
      </c>
      <c r="N32" s="5">
        <f t="shared" si="2"/>
        <v>0.97841280000000019</v>
      </c>
      <c r="O32" s="6">
        <f t="shared" si="3"/>
        <v>0.41632800000000003</v>
      </c>
      <c r="P32" s="6">
        <f t="shared" si="37"/>
        <v>0.83265600000000006</v>
      </c>
      <c r="Q32" s="5">
        <f t="shared" si="4"/>
        <v>8.94</v>
      </c>
      <c r="R32" s="5">
        <f t="shared" si="38"/>
        <v>17.88</v>
      </c>
      <c r="S32" s="5">
        <f t="shared" si="5"/>
        <v>11.58</v>
      </c>
      <c r="T32" s="5">
        <f t="shared" si="39"/>
        <v>23.16</v>
      </c>
      <c r="U32" s="5">
        <f t="shared" si="40"/>
        <v>1</v>
      </c>
      <c r="V32" s="2">
        <v>1</v>
      </c>
      <c r="W32" s="5">
        <f t="shared" si="41"/>
        <v>0</v>
      </c>
      <c r="X32" s="5">
        <f t="shared" si="6"/>
        <v>3.472</v>
      </c>
      <c r="Y32" s="5">
        <f t="shared" si="7"/>
        <v>1.72</v>
      </c>
      <c r="Z32" s="5">
        <f t="shared" si="8"/>
        <v>1.7749999999999999</v>
      </c>
      <c r="AA32" s="5">
        <f t="shared" si="9"/>
        <v>2.4000000000000004</v>
      </c>
      <c r="AB32" s="6">
        <f t="shared" si="42"/>
        <v>138.88</v>
      </c>
      <c r="AC32" s="6">
        <f t="shared" si="43"/>
        <v>68.8</v>
      </c>
      <c r="AD32" s="6">
        <f t="shared" si="44"/>
        <v>80</v>
      </c>
      <c r="AE32" s="6">
        <f t="shared" si="45"/>
        <v>126.00000000000001</v>
      </c>
      <c r="AF32" s="5">
        <f t="shared" si="10"/>
        <v>3.47</v>
      </c>
      <c r="AG32" s="5">
        <f t="shared" si="46"/>
        <v>6.94</v>
      </c>
      <c r="AH32" s="5">
        <f t="shared" si="11"/>
        <v>138.80000000000001</v>
      </c>
      <c r="AI32" s="4">
        <f t="shared" si="12"/>
        <v>520</v>
      </c>
      <c r="AJ32" s="2">
        <f t="shared" si="59"/>
        <v>89.99</v>
      </c>
      <c r="AK32" s="2">
        <f t="shared" si="59"/>
        <v>86.789999999999992</v>
      </c>
      <c r="AL32" s="2">
        <f t="shared" si="14"/>
        <v>179.8</v>
      </c>
      <c r="AM32" s="2">
        <f t="shared" si="15"/>
        <v>99.789999999999992</v>
      </c>
      <c r="AN32" s="5">
        <v>3</v>
      </c>
      <c r="AO32" s="5">
        <f t="shared" si="47"/>
        <v>6</v>
      </c>
      <c r="AP32" s="4">
        <f t="shared" si="16"/>
        <v>8.1666666666666661</v>
      </c>
      <c r="AQ32" s="5"/>
      <c r="AS32" s="7"/>
      <c r="AT32">
        <f t="shared" si="17"/>
        <v>20.571428571428573</v>
      </c>
      <c r="AU32" s="2">
        <f t="shared" si="18"/>
        <v>14.307692307692308</v>
      </c>
      <c r="AV32" s="5">
        <f t="shared" si="19"/>
        <v>0.41632800000000003</v>
      </c>
      <c r="AW32" s="10">
        <f t="shared" si="20"/>
        <v>16.653120000000001</v>
      </c>
      <c r="AX32" s="3" t="str">
        <f t="shared" si="48"/>
        <v>AUTO</v>
      </c>
      <c r="AY32" s="4">
        <f t="shared" si="21"/>
        <v>7</v>
      </c>
      <c r="AZ32" s="5">
        <f t="shared" si="22"/>
        <v>0</v>
      </c>
      <c r="BA32" s="3" t="str">
        <f t="shared" si="23"/>
        <v>Auto</v>
      </c>
      <c r="BB32" s="3" t="str">
        <f t="shared" si="24"/>
        <v>Auto</v>
      </c>
      <c r="BC32" s="3" t="str">
        <f t="shared" si="25"/>
        <v>Nextbike</v>
      </c>
      <c r="BD32" s="5">
        <f t="shared" si="26"/>
        <v>19.568256000000005</v>
      </c>
      <c r="BE32" s="5">
        <f t="shared" si="27"/>
        <v>86.789999999999992</v>
      </c>
      <c r="BF32" s="5">
        <f t="shared" si="28"/>
        <v>49</v>
      </c>
      <c r="BG32" s="5">
        <f t="shared" si="29"/>
        <v>19</v>
      </c>
      <c r="BH32" s="6">
        <f t="shared" si="49"/>
        <v>68.8</v>
      </c>
      <c r="BI32" s="5">
        <f t="shared" si="30"/>
        <v>19</v>
      </c>
      <c r="BJ32" s="3" t="str">
        <f t="shared" si="31"/>
        <v>Nextbike</v>
      </c>
      <c r="BK32" s="2">
        <f t="shared" si="32"/>
        <v>0.77419354838709675</v>
      </c>
      <c r="BL32" s="2">
        <f t="shared" si="33"/>
        <v>0.53846153846153844</v>
      </c>
      <c r="BM32" s="2">
        <f t="shared" si="34"/>
        <v>96</v>
      </c>
      <c r="BN32" s="2">
        <f t="shared" si="35"/>
        <v>124</v>
      </c>
      <c r="BO32" s="5">
        <f t="shared" si="50"/>
        <v>0.20383600000000004</v>
      </c>
      <c r="BP32" s="5">
        <f t="shared" si="51"/>
        <v>0.6999193548387096</v>
      </c>
      <c r="BQ32" s="5">
        <f t="shared" si="52"/>
        <v>0.51041666666666663</v>
      </c>
      <c r="BR32" s="5">
        <f t="shared" si="53"/>
        <v>0.15322580645161291</v>
      </c>
      <c r="BS32" s="5">
        <f t="shared" si="54"/>
        <v>0.71666666666666667</v>
      </c>
      <c r="BT32" s="2">
        <f t="shared" si="55"/>
        <v>2.916666666666667</v>
      </c>
      <c r="BU32" s="2">
        <f t="shared" si="56"/>
        <v>4.193548387096774</v>
      </c>
      <c r="BV32" s="2">
        <f t="shared" si="57"/>
        <v>8.75</v>
      </c>
      <c r="BW32" s="2">
        <f t="shared" si="58"/>
        <v>4.193548387096774</v>
      </c>
    </row>
    <row r="33" spans="1:76" x14ac:dyDescent="0.35">
      <c r="A33" s="1" t="s">
        <v>11</v>
      </c>
      <c r="B33" s="2" t="s">
        <v>27</v>
      </c>
      <c r="C33" s="2">
        <v>4.7</v>
      </c>
      <c r="D33" s="2">
        <v>4.8</v>
      </c>
      <c r="E33" s="4">
        <v>10</v>
      </c>
      <c r="F33" s="4">
        <v>15</v>
      </c>
      <c r="G33" s="7">
        <f t="shared" si="36"/>
        <v>15</v>
      </c>
      <c r="H33" s="4">
        <v>23</v>
      </c>
      <c r="I33" s="2">
        <v>10</v>
      </c>
      <c r="L33" s="9">
        <f t="shared" si="0"/>
        <v>0.28200000000000003</v>
      </c>
      <c r="M33" s="5">
        <f t="shared" si="1"/>
        <v>0.95802920000000003</v>
      </c>
      <c r="N33" s="5">
        <f t="shared" si="2"/>
        <v>1.9160584000000001</v>
      </c>
      <c r="O33" s="6">
        <f t="shared" si="3"/>
        <v>0.81530900000000006</v>
      </c>
      <c r="P33" s="6">
        <f t="shared" si="37"/>
        <v>1.6306180000000001</v>
      </c>
      <c r="Q33" s="5">
        <f t="shared" si="4"/>
        <v>13.770000000000001</v>
      </c>
      <c r="R33" s="5">
        <f t="shared" si="38"/>
        <v>27.540000000000003</v>
      </c>
      <c r="S33" s="5">
        <f t="shared" si="5"/>
        <v>18.940000000000001</v>
      </c>
      <c r="T33" s="5">
        <f t="shared" si="39"/>
        <v>37.880000000000003</v>
      </c>
      <c r="U33" s="5">
        <f t="shared" si="40"/>
        <v>1</v>
      </c>
      <c r="V33" s="2">
        <v>1</v>
      </c>
      <c r="W33" s="5">
        <f t="shared" si="41"/>
        <v>0</v>
      </c>
      <c r="X33" s="5">
        <f t="shared" si="6"/>
        <v>4.1159999999999997</v>
      </c>
      <c r="Y33" s="5">
        <f t="shared" si="7"/>
        <v>2.41</v>
      </c>
      <c r="Z33" s="5">
        <f t="shared" si="8"/>
        <v>2.2000000000000002</v>
      </c>
      <c r="AA33" s="5">
        <f t="shared" si="9"/>
        <v>3</v>
      </c>
      <c r="AB33" s="6">
        <f t="shared" si="42"/>
        <v>164.64</v>
      </c>
      <c r="AC33" s="6">
        <f t="shared" si="43"/>
        <v>96.4</v>
      </c>
      <c r="AD33" s="6">
        <f t="shared" si="44"/>
        <v>97</v>
      </c>
      <c r="AE33" s="6">
        <f t="shared" si="45"/>
        <v>150</v>
      </c>
      <c r="AF33" s="5">
        <f t="shared" si="10"/>
        <v>3.85</v>
      </c>
      <c r="AG33" s="5">
        <f t="shared" si="46"/>
        <v>7.7</v>
      </c>
      <c r="AH33" s="5">
        <f t="shared" si="11"/>
        <v>154</v>
      </c>
      <c r="AI33" s="4">
        <f t="shared" si="12"/>
        <v>600</v>
      </c>
      <c r="AJ33" s="2">
        <f t="shared" si="59"/>
        <v>89.99</v>
      </c>
      <c r="AK33" s="2">
        <f t="shared" si="59"/>
        <v>101.99</v>
      </c>
      <c r="AL33" s="2">
        <f t="shared" si="14"/>
        <v>179.8</v>
      </c>
      <c r="AM33" s="2">
        <f t="shared" si="15"/>
        <v>114.99</v>
      </c>
      <c r="AN33" s="5">
        <v>3</v>
      </c>
      <c r="AO33" s="5">
        <f t="shared" si="47"/>
        <v>6</v>
      </c>
      <c r="AP33" s="4">
        <f t="shared" si="16"/>
        <v>8.1666666666666661</v>
      </c>
      <c r="AQ33" s="5"/>
      <c r="AS33" s="7"/>
      <c r="AT33">
        <f t="shared" si="17"/>
        <v>28.200000000000003</v>
      </c>
      <c r="AU33" s="2">
        <f t="shared" si="18"/>
        <v>19.2</v>
      </c>
      <c r="AV33" s="5">
        <f t="shared" si="19"/>
        <v>0.81530900000000006</v>
      </c>
      <c r="AW33" s="10">
        <f t="shared" si="20"/>
        <v>32.612360000000002</v>
      </c>
      <c r="AX33" s="3" t="str">
        <f t="shared" si="48"/>
        <v>AUTO</v>
      </c>
      <c r="AY33" s="4">
        <f t="shared" si="21"/>
        <v>10</v>
      </c>
      <c r="AZ33" s="5">
        <f t="shared" si="22"/>
        <v>0</v>
      </c>
      <c r="BA33" s="3" t="str">
        <f t="shared" si="23"/>
        <v>Fahrrad</v>
      </c>
      <c r="BB33" s="3" t="str">
        <f t="shared" si="24"/>
        <v>Auto</v>
      </c>
      <c r="BC33" s="3" t="str">
        <f t="shared" si="25"/>
        <v>Nextbike</v>
      </c>
      <c r="BD33" s="5">
        <f t="shared" si="26"/>
        <v>38.321168</v>
      </c>
      <c r="BE33" s="5">
        <f t="shared" si="27"/>
        <v>89.99</v>
      </c>
      <c r="BF33" s="5">
        <f t="shared" si="28"/>
        <v>49</v>
      </c>
      <c r="BG33" s="5">
        <f t="shared" si="29"/>
        <v>19</v>
      </c>
      <c r="BH33" s="6">
        <f t="shared" si="49"/>
        <v>96.4</v>
      </c>
      <c r="BI33" s="5">
        <f t="shared" si="30"/>
        <v>19</v>
      </c>
      <c r="BJ33" s="3" t="str">
        <f t="shared" si="31"/>
        <v>Nextbike</v>
      </c>
      <c r="BK33" s="2">
        <f t="shared" si="32"/>
        <v>0.97916666666666674</v>
      </c>
      <c r="BL33" s="2">
        <f t="shared" si="33"/>
        <v>0.66666666666666663</v>
      </c>
      <c r="BM33" s="2">
        <f t="shared" si="34"/>
        <v>188</v>
      </c>
      <c r="BN33" s="2">
        <f t="shared" si="35"/>
        <v>192</v>
      </c>
      <c r="BO33" s="5">
        <f t="shared" si="50"/>
        <v>0.20383599999999999</v>
      </c>
      <c r="BP33" s="5">
        <f t="shared" si="51"/>
        <v>0.46869791666666666</v>
      </c>
      <c r="BQ33" s="5">
        <f t="shared" si="52"/>
        <v>0.26063829787234044</v>
      </c>
      <c r="BR33" s="5">
        <f t="shared" si="53"/>
        <v>9.8958333333333329E-2</v>
      </c>
      <c r="BS33" s="5">
        <f t="shared" si="54"/>
        <v>0.51276595744680853</v>
      </c>
      <c r="BT33" s="2">
        <f t="shared" si="55"/>
        <v>2.1276595744680851</v>
      </c>
      <c r="BU33" s="2">
        <f t="shared" si="56"/>
        <v>3.125</v>
      </c>
      <c r="BV33" s="2">
        <f t="shared" si="57"/>
        <v>4.8936170212765955</v>
      </c>
      <c r="BW33" s="2">
        <f t="shared" si="58"/>
        <v>3.125</v>
      </c>
    </row>
    <row r="34" spans="1:76" x14ac:dyDescent="0.35">
      <c r="A34" s="1" t="s">
        <v>13</v>
      </c>
      <c r="B34" s="2" t="s">
        <v>27</v>
      </c>
      <c r="C34" s="2">
        <v>4.2</v>
      </c>
      <c r="D34" s="2">
        <v>4.3</v>
      </c>
      <c r="E34" s="4">
        <v>12</v>
      </c>
      <c r="F34" s="4">
        <v>17</v>
      </c>
      <c r="G34" s="7">
        <f t="shared" si="36"/>
        <v>17</v>
      </c>
      <c r="H34" s="4">
        <v>17</v>
      </c>
      <c r="I34" s="2">
        <v>12</v>
      </c>
      <c r="J34" s="2">
        <v>24</v>
      </c>
      <c r="K34" s="2">
        <v>10</v>
      </c>
      <c r="L34" s="9">
        <f t="shared" si="0"/>
        <v>0.252</v>
      </c>
      <c r="M34" s="5">
        <f t="shared" si="1"/>
        <v>0.85611120000000007</v>
      </c>
      <c r="N34" s="5">
        <f t="shared" si="2"/>
        <v>1.7122224000000001</v>
      </c>
      <c r="O34" s="6">
        <f t="shared" si="3"/>
        <v>0.72857400000000005</v>
      </c>
      <c r="P34" s="6">
        <f t="shared" si="37"/>
        <v>1.4571480000000001</v>
      </c>
      <c r="Q34" s="5">
        <f t="shared" si="4"/>
        <v>12.72</v>
      </c>
      <c r="R34" s="5">
        <f t="shared" si="38"/>
        <v>25.44</v>
      </c>
      <c r="S34" s="5">
        <f t="shared" si="5"/>
        <v>17.34</v>
      </c>
      <c r="T34" s="5">
        <f t="shared" si="39"/>
        <v>34.68</v>
      </c>
      <c r="U34" s="5">
        <f t="shared" si="40"/>
        <v>2</v>
      </c>
      <c r="V34" s="2">
        <v>1</v>
      </c>
      <c r="W34" s="5">
        <f t="shared" si="41"/>
        <v>0</v>
      </c>
      <c r="X34" s="5">
        <f t="shared" si="6"/>
        <v>3.976</v>
      </c>
      <c r="Y34" s="5">
        <f t="shared" si="7"/>
        <v>2.2599999999999998</v>
      </c>
      <c r="Z34" s="5">
        <f t="shared" si="8"/>
        <v>2.0750000000000002</v>
      </c>
      <c r="AA34" s="5">
        <f t="shared" si="9"/>
        <v>3.4000000000000004</v>
      </c>
      <c r="AB34" s="6">
        <f t="shared" si="42"/>
        <v>159.04</v>
      </c>
      <c r="AC34" s="6">
        <f t="shared" si="43"/>
        <v>90.399999999999991</v>
      </c>
      <c r="AD34" s="6">
        <f t="shared" si="44"/>
        <v>92</v>
      </c>
      <c r="AE34" s="6">
        <f t="shared" si="45"/>
        <v>166</v>
      </c>
      <c r="AF34" s="5">
        <f t="shared" si="10"/>
        <v>4.2300000000000004</v>
      </c>
      <c r="AG34" s="5">
        <f t="shared" si="46"/>
        <v>8.4600000000000009</v>
      </c>
      <c r="AH34" s="5">
        <f t="shared" si="11"/>
        <v>169.20000000000002</v>
      </c>
      <c r="AI34" s="4">
        <f t="shared" si="12"/>
        <v>680</v>
      </c>
      <c r="AJ34" s="2">
        <f t="shared" si="59"/>
        <v>89.99</v>
      </c>
      <c r="AK34" s="2">
        <f t="shared" si="59"/>
        <v>117.19</v>
      </c>
      <c r="AL34" s="2">
        <f t="shared" si="14"/>
        <v>179.8</v>
      </c>
      <c r="AM34" s="2">
        <f t="shared" si="15"/>
        <v>130.19</v>
      </c>
      <c r="AN34" s="5">
        <v>3</v>
      </c>
      <c r="AO34" s="5">
        <f t="shared" si="47"/>
        <v>6</v>
      </c>
      <c r="AP34" s="4">
        <f t="shared" si="16"/>
        <v>8.1666666666666661</v>
      </c>
      <c r="AQ34" s="5">
        <v>3</v>
      </c>
      <c r="AR34" s="5">
        <f>AQ34*2</f>
        <v>6</v>
      </c>
      <c r="AS34" s="7">
        <f>49/AR34</f>
        <v>8.1666666666666661</v>
      </c>
      <c r="AT34">
        <f t="shared" si="17"/>
        <v>21.000000000000004</v>
      </c>
      <c r="AU34" s="2">
        <f t="shared" si="18"/>
        <v>15.176470588235293</v>
      </c>
      <c r="AV34" s="5">
        <f t="shared" si="19"/>
        <v>0.72857400000000005</v>
      </c>
      <c r="AW34" s="10">
        <f t="shared" si="20"/>
        <v>29.142960000000002</v>
      </c>
      <c r="AX34" s="3" t="str">
        <f t="shared" si="48"/>
        <v>AUTO</v>
      </c>
      <c r="AY34" s="4">
        <f t="shared" si="21"/>
        <v>10</v>
      </c>
      <c r="AZ34" s="5">
        <f t="shared" si="22"/>
        <v>0</v>
      </c>
      <c r="BA34" s="3" t="str">
        <f t="shared" si="23"/>
        <v>Bahn</v>
      </c>
      <c r="BB34" s="3" t="str">
        <f t="shared" si="24"/>
        <v>Auto</v>
      </c>
      <c r="BC34" s="3" t="str">
        <f t="shared" si="25"/>
        <v>Nextbike</v>
      </c>
      <c r="BD34" s="5">
        <f t="shared" si="26"/>
        <v>34.244448000000006</v>
      </c>
      <c r="BE34" s="5">
        <f t="shared" si="27"/>
        <v>89.99</v>
      </c>
      <c r="BF34" s="5">
        <f t="shared" si="28"/>
        <v>49</v>
      </c>
      <c r="BG34" s="5">
        <f t="shared" si="29"/>
        <v>19</v>
      </c>
      <c r="BH34" s="6">
        <f t="shared" si="49"/>
        <v>90.399999999999991</v>
      </c>
      <c r="BI34" s="5">
        <f t="shared" si="30"/>
        <v>19</v>
      </c>
      <c r="BJ34" s="3" t="str">
        <f t="shared" si="31"/>
        <v>Nextbike</v>
      </c>
      <c r="BK34" s="2">
        <f t="shared" si="32"/>
        <v>0.9767441860465117</v>
      </c>
      <c r="BL34" s="2">
        <f t="shared" si="33"/>
        <v>0.70588235294117652</v>
      </c>
      <c r="BM34" s="2">
        <f t="shared" si="34"/>
        <v>168</v>
      </c>
      <c r="BN34" s="2">
        <f t="shared" si="35"/>
        <v>172</v>
      </c>
      <c r="BO34" s="5">
        <f t="shared" si="50"/>
        <v>0.20383600000000004</v>
      </c>
      <c r="BP34" s="5">
        <f t="shared" si="51"/>
        <v>0.52319767441860465</v>
      </c>
      <c r="BQ34" s="5">
        <f t="shared" si="52"/>
        <v>0.29166666666666669</v>
      </c>
      <c r="BR34" s="5">
        <f t="shared" si="53"/>
        <v>0.11046511627906977</v>
      </c>
      <c r="BS34" s="5">
        <f t="shared" si="54"/>
        <v>0.53809523809523807</v>
      </c>
      <c r="BT34" s="2">
        <f t="shared" si="55"/>
        <v>2.8571428571428572</v>
      </c>
      <c r="BU34" s="2">
        <f t="shared" si="56"/>
        <v>3.9534883720930236</v>
      </c>
      <c r="BV34" s="2">
        <f t="shared" si="57"/>
        <v>4.0476190476190474</v>
      </c>
      <c r="BW34" s="2">
        <f t="shared" si="58"/>
        <v>3.9534883720930236</v>
      </c>
    </row>
    <row r="35" spans="1:76" x14ac:dyDescent="0.35">
      <c r="A35" s="1" t="s">
        <v>29</v>
      </c>
      <c r="B35" s="2" t="s">
        <v>27</v>
      </c>
      <c r="C35" s="2">
        <v>3.9</v>
      </c>
      <c r="D35" s="2">
        <v>4.0999999999999996</v>
      </c>
      <c r="E35" s="4">
        <v>10</v>
      </c>
      <c r="F35" s="4">
        <v>14</v>
      </c>
      <c r="G35" s="7">
        <f t="shared" si="36"/>
        <v>15</v>
      </c>
      <c r="H35" s="4">
        <v>16</v>
      </c>
      <c r="I35" s="2">
        <v>7</v>
      </c>
      <c r="L35" s="9">
        <f t="shared" si="0"/>
        <v>0.23399999999999999</v>
      </c>
      <c r="M35" s="5">
        <f t="shared" si="1"/>
        <v>0.79496040000000001</v>
      </c>
      <c r="N35" s="5">
        <f t="shared" si="2"/>
        <v>1.5899208</v>
      </c>
      <c r="O35" s="6">
        <f t="shared" si="3"/>
        <v>0.67653300000000005</v>
      </c>
      <c r="P35" s="6">
        <f t="shared" si="37"/>
        <v>1.3530660000000001</v>
      </c>
      <c r="Q35" s="5">
        <f t="shared" si="4"/>
        <v>12.09</v>
      </c>
      <c r="R35" s="5">
        <f t="shared" si="38"/>
        <v>24.18</v>
      </c>
      <c r="S35" s="5">
        <f t="shared" si="5"/>
        <v>16.38</v>
      </c>
      <c r="T35" s="5">
        <f t="shared" si="39"/>
        <v>32.76</v>
      </c>
      <c r="U35" s="5">
        <f t="shared" si="40"/>
        <v>1</v>
      </c>
      <c r="V35" s="2">
        <v>1</v>
      </c>
      <c r="W35" s="5">
        <f t="shared" si="41"/>
        <v>0</v>
      </c>
      <c r="X35" s="5">
        <f t="shared" si="6"/>
        <v>3.8919999999999999</v>
      </c>
      <c r="Y35" s="5">
        <f t="shared" si="7"/>
        <v>2.17</v>
      </c>
      <c r="Z35" s="5">
        <f t="shared" si="8"/>
        <v>2.0249999999999999</v>
      </c>
      <c r="AA35" s="5">
        <f t="shared" si="9"/>
        <v>3</v>
      </c>
      <c r="AB35" s="6">
        <f t="shared" si="42"/>
        <v>155.68</v>
      </c>
      <c r="AC35" s="6">
        <f t="shared" si="43"/>
        <v>86.8</v>
      </c>
      <c r="AD35" s="6">
        <f t="shared" si="44"/>
        <v>90</v>
      </c>
      <c r="AE35" s="6">
        <f t="shared" si="45"/>
        <v>150</v>
      </c>
      <c r="AF35" s="5">
        <f t="shared" si="10"/>
        <v>3.66</v>
      </c>
      <c r="AG35" s="5">
        <f t="shared" si="46"/>
        <v>7.32</v>
      </c>
      <c r="AH35" s="5">
        <f t="shared" si="11"/>
        <v>146.4</v>
      </c>
      <c r="AI35" s="4">
        <f t="shared" si="12"/>
        <v>560</v>
      </c>
      <c r="AJ35" s="2">
        <f t="shared" si="59"/>
        <v>89.99</v>
      </c>
      <c r="AK35" s="2">
        <f t="shared" si="59"/>
        <v>94.39</v>
      </c>
      <c r="AL35" s="2">
        <f t="shared" si="14"/>
        <v>179.8</v>
      </c>
      <c r="AM35" s="2">
        <f t="shared" si="15"/>
        <v>107.39</v>
      </c>
      <c r="AN35" s="5">
        <v>3</v>
      </c>
      <c r="AO35" s="5">
        <f t="shared" si="47"/>
        <v>6</v>
      </c>
      <c r="AP35" s="4">
        <f t="shared" si="16"/>
        <v>8.1666666666666661</v>
      </c>
      <c r="AQ35" s="5"/>
      <c r="AS35" s="7"/>
      <c r="AT35">
        <f t="shared" si="17"/>
        <v>23.400000000000002</v>
      </c>
      <c r="AU35" s="2">
        <f t="shared" si="18"/>
        <v>17.571428571428569</v>
      </c>
      <c r="AV35" s="5">
        <f t="shared" si="19"/>
        <v>0.67653300000000005</v>
      </c>
      <c r="AW35" s="10">
        <f t="shared" si="20"/>
        <v>27.061320000000002</v>
      </c>
      <c r="AX35" s="3" t="str">
        <f t="shared" si="48"/>
        <v>AUTO</v>
      </c>
      <c r="AY35" s="4">
        <f t="shared" si="21"/>
        <v>10</v>
      </c>
      <c r="AZ35" s="5">
        <f t="shared" si="22"/>
        <v>0</v>
      </c>
      <c r="BA35" s="3" t="str">
        <f t="shared" si="23"/>
        <v>Fahrrad</v>
      </c>
      <c r="BB35" s="3" t="str">
        <f t="shared" si="24"/>
        <v>Auto</v>
      </c>
      <c r="BC35" s="3" t="str">
        <f t="shared" si="25"/>
        <v>Nextbike</v>
      </c>
      <c r="BD35" s="5">
        <f t="shared" si="26"/>
        <v>31.798416</v>
      </c>
      <c r="BE35" s="5">
        <f t="shared" si="27"/>
        <v>89.99</v>
      </c>
      <c r="BF35" s="5">
        <f t="shared" si="28"/>
        <v>49</v>
      </c>
      <c r="BG35" s="5">
        <f t="shared" si="29"/>
        <v>19</v>
      </c>
      <c r="BH35" s="6">
        <f t="shared" si="49"/>
        <v>86.8</v>
      </c>
      <c r="BI35" s="5">
        <f t="shared" si="30"/>
        <v>19</v>
      </c>
      <c r="BJ35" s="3" t="str">
        <f t="shared" si="31"/>
        <v>Nextbike</v>
      </c>
      <c r="BK35" s="2">
        <f t="shared" si="32"/>
        <v>0.95121951219512202</v>
      </c>
      <c r="BL35" s="2">
        <f t="shared" si="33"/>
        <v>0.7142857142857143</v>
      </c>
      <c r="BM35" s="2">
        <f t="shared" si="34"/>
        <v>156</v>
      </c>
      <c r="BN35" s="2">
        <f t="shared" si="35"/>
        <v>164</v>
      </c>
      <c r="BO35" s="5">
        <f t="shared" si="50"/>
        <v>0.20383599999999999</v>
      </c>
      <c r="BP35" s="5">
        <f t="shared" si="51"/>
        <v>0.54871951219512194</v>
      </c>
      <c r="BQ35" s="5">
        <f t="shared" si="52"/>
        <v>0.3141025641025641</v>
      </c>
      <c r="BR35" s="5">
        <f t="shared" si="53"/>
        <v>0.11585365853658537</v>
      </c>
      <c r="BS35" s="5">
        <f t="shared" si="54"/>
        <v>0.55641025641025643</v>
      </c>
      <c r="BT35" s="2">
        <f t="shared" si="55"/>
        <v>2.5641025641025643</v>
      </c>
      <c r="BU35" s="2">
        <f t="shared" si="56"/>
        <v>3.4146341463414638</v>
      </c>
      <c r="BV35" s="2">
        <f t="shared" si="57"/>
        <v>4.1025641025641031</v>
      </c>
      <c r="BW35" s="2">
        <f t="shared" si="58"/>
        <v>3.4146341463414638</v>
      </c>
    </row>
    <row r="36" spans="1:76" x14ac:dyDescent="0.35">
      <c r="A36" s="2" t="s">
        <v>30</v>
      </c>
      <c r="B36" s="2" t="s">
        <v>27</v>
      </c>
      <c r="C36" s="2">
        <v>7</v>
      </c>
      <c r="D36" s="2">
        <v>6.8</v>
      </c>
      <c r="E36" s="4">
        <v>17</v>
      </c>
      <c r="F36" s="4">
        <v>23</v>
      </c>
      <c r="G36" s="7">
        <f t="shared" si="36"/>
        <v>22</v>
      </c>
      <c r="H36" s="4">
        <v>27</v>
      </c>
      <c r="I36" s="2">
        <v>15</v>
      </c>
      <c r="J36" s="2">
        <v>34</v>
      </c>
      <c r="K36" s="2">
        <v>8</v>
      </c>
      <c r="L36" s="9">
        <f t="shared" si="0"/>
        <v>0.42000000000000004</v>
      </c>
      <c r="M36" s="5">
        <f t="shared" si="1"/>
        <v>1.4268520000000002</v>
      </c>
      <c r="N36" s="5">
        <f t="shared" si="2"/>
        <v>2.8537040000000005</v>
      </c>
      <c r="O36" s="6">
        <f t="shared" si="3"/>
        <v>1.2142900000000001</v>
      </c>
      <c r="P36" s="6">
        <f t="shared" si="37"/>
        <v>2.4285800000000002</v>
      </c>
      <c r="Q36" s="5">
        <f t="shared" si="4"/>
        <v>18.600000000000001</v>
      </c>
      <c r="R36" s="5">
        <f t="shared" si="38"/>
        <v>37.200000000000003</v>
      </c>
      <c r="S36" s="5">
        <f t="shared" si="5"/>
        <v>26.3</v>
      </c>
      <c r="T36" s="5">
        <f t="shared" si="39"/>
        <v>52.6</v>
      </c>
      <c r="U36" s="5">
        <f t="shared" si="40"/>
        <v>2</v>
      </c>
      <c r="V36" s="2">
        <v>1</v>
      </c>
      <c r="W36" s="5">
        <f t="shared" si="41"/>
        <v>0</v>
      </c>
      <c r="X36" s="5">
        <f t="shared" si="6"/>
        <v>4.76</v>
      </c>
      <c r="Y36" s="5">
        <f t="shared" si="7"/>
        <v>3.1</v>
      </c>
      <c r="Z36" s="5">
        <f t="shared" si="8"/>
        <v>2.7</v>
      </c>
      <c r="AA36" s="5">
        <f t="shared" si="9"/>
        <v>4.4000000000000004</v>
      </c>
      <c r="AB36" s="6">
        <f t="shared" si="42"/>
        <v>190.39999999999998</v>
      </c>
      <c r="AC36" s="6">
        <f t="shared" si="43"/>
        <v>124</v>
      </c>
      <c r="AD36" s="6">
        <f t="shared" si="44"/>
        <v>117</v>
      </c>
      <c r="AE36" s="6">
        <f>AA36*$AB$38+AA$41</f>
        <v>206</v>
      </c>
      <c r="AF36" s="5">
        <f t="shared" si="10"/>
        <v>5.37</v>
      </c>
      <c r="AG36" s="5">
        <f t="shared" si="46"/>
        <v>10.74</v>
      </c>
      <c r="AH36" s="5">
        <f t="shared" si="11"/>
        <v>214.8</v>
      </c>
      <c r="AI36" s="4">
        <f t="shared" si="12"/>
        <v>920</v>
      </c>
      <c r="AJ36" s="2">
        <f t="shared" si="59"/>
        <v>122.28999999999999</v>
      </c>
      <c r="AK36" s="2">
        <f t="shared" si="59"/>
        <v>162.79000000000002</v>
      </c>
      <c r="AL36" s="2">
        <f t="shared" si="14"/>
        <v>179.8</v>
      </c>
      <c r="AM36" s="2">
        <f t="shared" si="15"/>
        <v>175.79000000000002</v>
      </c>
      <c r="AN36" s="5">
        <v>3</v>
      </c>
      <c r="AO36" s="5">
        <f t="shared" si="47"/>
        <v>6</v>
      </c>
      <c r="AP36" s="4">
        <f t="shared" si="16"/>
        <v>8.1666666666666661</v>
      </c>
      <c r="AQ36" s="5">
        <v>3</v>
      </c>
      <c r="AR36" s="5">
        <f>AQ36*2</f>
        <v>6</v>
      </c>
      <c r="AS36" s="7">
        <f>49/AR36</f>
        <v>8.1666666666666661</v>
      </c>
      <c r="AT36">
        <f t="shared" si="17"/>
        <v>24.705882352941174</v>
      </c>
      <c r="AU36" s="2">
        <f t="shared" si="18"/>
        <v>17.739130434782609</v>
      </c>
      <c r="AV36" s="5">
        <f t="shared" si="19"/>
        <v>1.2142900000000001</v>
      </c>
      <c r="AW36" s="10">
        <f t="shared" si="20"/>
        <v>48.571600000000004</v>
      </c>
      <c r="AX36" s="3" t="str">
        <f t="shared" si="48"/>
        <v>AUTO</v>
      </c>
      <c r="AY36" s="4">
        <f t="shared" si="21"/>
        <v>8</v>
      </c>
      <c r="AZ36" s="5">
        <f t="shared" si="22"/>
        <v>0</v>
      </c>
      <c r="BA36" s="3" t="str">
        <f t="shared" si="23"/>
        <v>Auto</v>
      </c>
      <c r="BB36" s="3" t="str">
        <f t="shared" si="24"/>
        <v>Auto</v>
      </c>
      <c r="BC36" s="3" t="str">
        <f t="shared" si="25"/>
        <v>Nextbike</v>
      </c>
      <c r="BD36" s="5">
        <f t="shared" si="26"/>
        <v>57.074080000000009</v>
      </c>
      <c r="BE36" s="5">
        <f t="shared" si="27"/>
        <v>122.28999999999999</v>
      </c>
      <c r="BF36" s="5">
        <f t="shared" si="28"/>
        <v>49</v>
      </c>
      <c r="BG36" s="5">
        <f t="shared" si="29"/>
        <v>19</v>
      </c>
      <c r="BH36" s="6">
        <f t="shared" si="49"/>
        <v>117</v>
      </c>
      <c r="BI36" s="5">
        <f t="shared" si="30"/>
        <v>19</v>
      </c>
      <c r="BJ36" s="3" t="str">
        <f t="shared" si="31"/>
        <v>Nextbike</v>
      </c>
      <c r="BK36" s="2">
        <f t="shared" si="32"/>
        <v>1.0294117647058825</v>
      </c>
      <c r="BL36" s="2">
        <f t="shared" si="33"/>
        <v>0.73913043478260865</v>
      </c>
      <c r="BM36" s="2">
        <f t="shared" si="34"/>
        <v>280</v>
      </c>
      <c r="BN36" s="2">
        <f t="shared" si="35"/>
        <v>272</v>
      </c>
      <c r="BO36" s="5">
        <f t="shared" si="50"/>
        <v>0.20383600000000004</v>
      </c>
      <c r="BP36" s="5">
        <f t="shared" si="51"/>
        <v>0.44959558823529411</v>
      </c>
      <c r="BQ36" s="5">
        <f t="shared" si="52"/>
        <v>0.17499999999999999</v>
      </c>
      <c r="BR36" s="5">
        <f t="shared" si="53"/>
        <v>6.985294117647059E-2</v>
      </c>
      <c r="BS36" s="5">
        <f t="shared" si="54"/>
        <v>0.41785714285714287</v>
      </c>
      <c r="BT36" s="2">
        <f t="shared" si="55"/>
        <v>2.4285714285714284</v>
      </c>
      <c r="BU36" s="2">
        <f t="shared" si="56"/>
        <v>3.3823529411764706</v>
      </c>
      <c r="BV36" s="2">
        <f t="shared" si="57"/>
        <v>3.8571428571428572</v>
      </c>
      <c r="BW36" s="2">
        <f t="shared" si="58"/>
        <v>3.3823529411764706</v>
      </c>
    </row>
    <row r="37" spans="1:76" x14ac:dyDescent="0.35">
      <c r="G37" t="s">
        <v>89</v>
      </c>
      <c r="L37" s="2" t="s">
        <v>87</v>
      </c>
      <c r="M37" s="2" t="s">
        <v>46</v>
      </c>
      <c r="N37" s="2"/>
      <c r="O37" t="s">
        <v>46</v>
      </c>
      <c r="P37"/>
      <c r="Q37" s="2" t="s">
        <v>48</v>
      </c>
      <c r="U37" s="3" t="s">
        <v>62</v>
      </c>
      <c r="X37" s="2" t="s">
        <v>75</v>
      </c>
      <c r="Y37" s="2" t="s">
        <v>79</v>
      </c>
      <c r="Z37" s="4" t="s">
        <v>82</v>
      </c>
      <c r="AA37" s="2" t="s">
        <v>83</v>
      </c>
      <c r="AB37" s="2" t="s">
        <v>144</v>
      </c>
      <c r="AF37" s="2" t="s">
        <v>54</v>
      </c>
      <c r="AH37" s="2" t="s">
        <v>100</v>
      </c>
      <c r="AJ37" s="2" t="s">
        <v>66</v>
      </c>
      <c r="AK37" s="4" t="s">
        <v>66</v>
      </c>
      <c r="AL37" s="2" t="s">
        <v>112</v>
      </c>
      <c r="AM37" s="2" t="s">
        <v>66</v>
      </c>
      <c r="AN37" s="4"/>
      <c r="AO37" t="s">
        <v>101</v>
      </c>
      <c r="AW37" s="2" t="s">
        <v>121</v>
      </c>
      <c r="BD37" s="2" t="s">
        <v>100</v>
      </c>
      <c r="BK37" s="2">
        <f>SUM(BK2:BK36)</f>
        <v>37.191444600218205</v>
      </c>
      <c r="BL37" s="2">
        <f>SUM(BL2:BL36)</f>
        <v>23.428464926466393</v>
      </c>
      <c r="BO37" s="2" t="s">
        <v>129</v>
      </c>
      <c r="BP37" s="2" t="s">
        <v>129</v>
      </c>
      <c r="BQ37" s="2" t="s">
        <v>129</v>
      </c>
      <c r="BR37" s="2" t="s">
        <v>129</v>
      </c>
      <c r="BT37" s="2" t="s">
        <v>130</v>
      </c>
      <c r="BU37" s="2" t="s">
        <v>130</v>
      </c>
      <c r="BV37" s="2" t="s">
        <v>130</v>
      </c>
      <c r="BW37" s="2" t="s">
        <v>130</v>
      </c>
    </row>
    <row r="38" spans="1:76" x14ac:dyDescent="0.35">
      <c r="A38" s="2">
        <v>2000</v>
      </c>
      <c r="B38" s="2" t="s">
        <v>102</v>
      </c>
      <c r="C38" s="2">
        <v>10</v>
      </c>
      <c r="D38" s="2">
        <f>A38/C38</f>
        <v>200</v>
      </c>
      <c r="G38">
        <v>5</v>
      </c>
      <c r="L38" s="9">
        <v>6</v>
      </c>
      <c r="M38" s="2">
        <v>7.7</v>
      </c>
      <c r="N38" s="2"/>
      <c r="O38">
        <v>7</v>
      </c>
      <c r="P38"/>
      <c r="Q38" s="2">
        <v>3.9</v>
      </c>
      <c r="U38" s="2" t="s">
        <v>65</v>
      </c>
      <c r="V38" s="8" t="s">
        <v>72</v>
      </c>
      <c r="X38" s="4">
        <v>2.8</v>
      </c>
      <c r="Y38" s="2" t="s">
        <v>78</v>
      </c>
      <c r="Z38" s="2" t="s">
        <v>78</v>
      </c>
      <c r="AA38" s="2" t="s">
        <v>78</v>
      </c>
      <c r="AB38">
        <v>40</v>
      </c>
      <c r="AF38" s="2">
        <v>1</v>
      </c>
      <c r="AH38" s="2">
        <v>20</v>
      </c>
      <c r="AJ38" s="2">
        <v>69.989999999999995</v>
      </c>
      <c r="AK38" s="4">
        <v>24.99</v>
      </c>
      <c r="AL38" s="2">
        <v>7.99</v>
      </c>
      <c r="AM38" s="2">
        <v>0.99</v>
      </c>
      <c r="AN38" s="4"/>
      <c r="AO38">
        <v>49</v>
      </c>
      <c r="AW38" s="2" t="s">
        <v>122</v>
      </c>
      <c r="BA38" s="3">
        <f>COUNTIF(BA$2:BA$36,"Fahrrad")</f>
        <v>12</v>
      </c>
      <c r="BB38" s="3">
        <f>COUNTIF(BB$2:BB$36,"Nextbike")</f>
        <v>0</v>
      </c>
      <c r="BC38" s="3">
        <f>COUNTIF(BC$2:BC$36,"Nextbike")</f>
        <v>29</v>
      </c>
      <c r="BD38" s="2">
        <v>20</v>
      </c>
      <c r="BJ38" s="3">
        <f>COUNTIF(BJ$2:BJ$36,"Nextbike")</f>
        <v>18</v>
      </c>
      <c r="BK38" s="2">
        <f>BK37/35</f>
        <v>1.0626127028633772</v>
      </c>
      <c r="BL38" s="2">
        <f>BL37/35</f>
        <v>0.66938471218475415</v>
      </c>
      <c r="BO38" s="3">
        <f>SUM(BO2:BO36)/COUNT(BO2:BO36)</f>
        <v>0.20383599999999993</v>
      </c>
      <c r="BP38" s="3">
        <f>SUM(BP2:BP36)/COUNT(BP2:BP36)</f>
        <v>0.53573557634642965</v>
      </c>
      <c r="BQ38" s="3">
        <f>SUM(BQ2:BQ36)/COUNT(BQ2:BQ36)</f>
        <v>0.33283068218829059</v>
      </c>
      <c r="BR38" s="3">
        <f t="shared" ref="BR38:BS38" si="60">SUM(BR2:BR36)/COUNT(BR2:BR36)</f>
        <v>0.63263708290524678</v>
      </c>
      <c r="BS38" s="3">
        <f t="shared" si="60"/>
        <v>0.55677771496822814</v>
      </c>
      <c r="BT38" s="3">
        <f>SUM(BT2:BT36)/COUNT(BT2:BT36)</f>
        <v>2.2907989185734219</v>
      </c>
      <c r="BU38" s="3">
        <f>SUM(BU2:BU36)/COUNT(BU2:BU36)</f>
        <v>3.6360536464129685</v>
      </c>
      <c r="BV38" s="3">
        <f>SUM(BV2:BV36)/COUNT(BV2:BV36)</f>
        <v>4.0576296441691628</v>
      </c>
      <c r="BW38" s="3">
        <f>SUM(BW2:BW36)/COUNT(BW2:BW36)</f>
        <v>3.6360536464129685</v>
      </c>
      <c r="BX38" s="3"/>
    </row>
    <row r="39" spans="1:76" x14ac:dyDescent="0.35">
      <c r="A39" s="2">
        <v>1000</v>
      </c>
      <c r="B39" s="2" t="s">
        <v>103</v>
      </c>
      <c r="C39" s="2">
        <v>10</v>
      </c>
      <c r="M39" s="2" t="s">
        <v>47</v>
      </c>
      <c r="N39" s="2"/>
      <c r="O39" t="s">
        <v>47</v>
      </c>
      <c r="P39"/>
      <c r="Q39" s="2" t="s">
        <v>49</v>
      </c>
      <c r="U39" s="2">
        <v>1</v>
      </c>
      <c r="V39" s="8" t="s">
        <v>73</v>
      </c>
      <c r="X39" s="2" t="s">
        <v>76</v>
      </c>
      <c r="Y39" s="2">
        <v>25</v>
      </c>
      <c r="Z39" s="2">
        <v>25</v>
      </c>
      <c r="AA39" s="2">
        <v>25</v>
      </c>
      <c r="AF39" s="2" t="s">
        <v>55</v>
      </c>
      <c r="AJ39" s="2" t="s">
        <v>111</v>
      </c>
      <c r="AK39" s="4" t="s">
        <v>111</v>
      </c>
      <c r="AL39" s="2" t="s">
        <v>111</v>
      </c>
      <c r="AM39" s="2" t="s">
        <v>113</v>
      </c>
      <c r="AN39" s="4"/>
      <c r="AW39" s="2" t="s">
        <v>123</v>
      </c>
      <c r="BA39" s="3">
        <f>COUNTIF(BA$2:BA$36,"Auto")</f>
        <v>12</v>
      </c>
      <c r="BB39" s="3">
        <f>COUNTIF(BB$2:BB$36,"Auto")</f>
        <v>35</v>
      </c>
      <c r="BC39" s="3">
        <f>COUNTIF(BC$2:BC$36,"Auto")</f>
        <v>6</v>
      </c>
      <c r="BJ39" s="3">
        <f>COUNTIF(BJ$2:BJ$36,"Auto")</f>
        <v>7</v>
      </c>
    </row>
    <row r="40" spans="1:76" x14ac:dyDescent="0.35">
      <c r="A40" s="2">
        <v>2000</v>
      </c>
      <c r="B40" s="2" t="s">
        <v>104</v>
      </c>
      <c r="C40" s="2">
        <v>60</v>
      </c>
      <c r="M40" s="2">
        <v>1.8680000000000001</v>
      </c>
      <c r="N40" s="2"/>
      <c r="O40">
        <v>1.621</v>
      </c>
      <c r="P40"/>
      <c r="Q40" s="2">
        <v>2.1</v>
      </c>
      <c r="U40" s="3" t="s">
        <v>63</v>
      </c>
      <c r="X40" s="2">
        <v>0.28000000000000003</v>
      </c>
      <c r="Y40" s="2" t="s">
        <v>80</v>
      </c>
      <c r="Z40" s="4" t="s">
        <v>66</v>
      </c>
      <c r="AA40" s="4" t="s">
        <v>66</v>
      </c>
      <c r="AF40" s="2">
        <v>0.19</v>
      </c>
      <c r="AJ40" s="2">
        <v>750</v>
      </c>
      <c r="AK40" s="4">
        <v>300</v>
      </c>
      <c r="AL40" s="2">
        <v>100</v>
      </c>
      <c r="AM40" s="2">
        <v>0</v>
      </c>
      <c r="AN40" s="4"/>
      <c r="AW40" s="2" t="s">
        <v>124</v>
      </c>
      <c r="BA40" s="3">
        <f>COUNTIF(BA$2:BA$36,"Bahn")</f>
        <v>11</v>
      </c>
      <c r="BB40" s="3">
        <f>COUNTIF(BB$2:BB$36,"Bahn")</f>
        <v>0</v>
      </c>
      <c r="BC40" s="3">
        <f>COUNTIF(BC$2:BC$36,"Bahn")</f>
        <v>0</v>
      </c>
      <c r="BF40" s="2">
        <v>0</v>
      </c>
      <c r="BJ40" s="3">
        <f>COUNTIF(BJ$2:BJ$36,"Bahn")</f>
        <v>10</v>
      </c>
    </row>
    <row r="41" spans="1:76" x14ac:dyDescent="0.35">
      <c r="A41" s="2">
        <v>5000</v>
      </c>
      <c r="B41" s="2" t="s">
        <v>105</v>
      </c>
      <c r="C41" s="2">
        <v>40</v>
      </c>
      <c r="N41" s="2"/>
      <c r="P41"/>
      <c r="Q41" s="2">
        <v>3.2</v>
      </c>
      <c r="U41" s="2" t="s">
        <v>66</v>
      </c>
      <c r="X41" s="2" t="s">
        <v>77</v>
      </c>
      <c r="Y41" s="2">
        <v>2.52</v>
      </c>
      <c r="Z41" s="4">
        <v>9</v>
      </c>
      <c r="AA41" s="4">
        <v>30</v>
      </c>
      <c r="AF41"/>
    </row>
    <row r="42" spans="1:76" x14ac:dyDescent="0.35">
      <c r="A42" s="2">
        <v>5000</v>
      </c>
      <c r="B42" s="2" t="s">
        <v>106</v>
      </c>
      <c r="C42" s="2">
        <v>15</v>
      </c>
      <c r="N42" s="2"/>
      <c r="P42"/>
      <c r="U42" s="2">
        <v>19</v>
      </c>
      <c r="X42" s="2">
        <f>2.8/4</f>
        <v>0.7</v>
      </c>
      <c r="Y42" s="2" t="s">
        <v>81</v>
      </c>
      <c r="Z42" s="2" t="s">
        <v>80</v>
      </c>
      <c r="AA42" s="2" t="s">
        <v>80</v>
      </c>
      <c r="AF42"/>
    </row>
    <row r="43" spans="1:76" x14ac:dyDescent="0.35">
      <c r="A43" s="2">
        <f>SUM(A38:A42)</f>
        <v>15000</v>
      </c>
      <c r="C43" s="2">
        <f>SUM(C38:C42)</f>
        <v>135</v>
      </c>
      <c r="N43" s="2"/>
      <c r="P43"/>
      <c r="U43" s="2" t="s">
        <v>67</v>
      </c>
      <c r="X43" s="2" t="s">
        <v>78</v>
      </c>
      <c r="Y43" s="2">
        <v>0.3</v>
      </c>
      <c r="Z43" s="2">
        <v>2.1</v>
      </c>
      <c r="AA43" s="2">
        <v>1.68</v>
      </c>
      <c r="AF43"/>
    </row>
    <row r="44" spans="1:76" x14ac:dyDescent="0.35">
      <c r="N44" s="2"/>
      <c r="P44"/>
      <c r="U44" s="2" t="s">
        <v>68</v>
      </c>
      <c r="X44" s="2">
        <v>9.9</v>
      </c>
      <c r="Y44" s="2"/>
      <c r="Z44" s="2" t="s">
        <v>81</v>
      </c>
      <c r="AA44" s="2" t="s">
        <v>81</v>
      </c>
      <c r="AF44"/>
    </row>
    <row r="45" spans="1:76" x14ac:dyDescent="0.35">
      <c r="N45" s="2"/>
      <c r="P45"/>
      <c r="U45" s="2" t="s">
        <v>69</v>
      </c>
      <c r="X45" s="2"/>
      <c r="Y45" s="2"/>
      <c r="Z45" s="2">
        <v>0.25</v>
      </c>
      <c r="AA45" s="2">
        <v>0.2</v>
      </c>
      <c r="AF45"/>
    </row>
    <row r="46" spans="1:76" x14ac:dyDescent="0.35">
      <c r="N46" s="2"/>
      <c r="P46"/>
      <c r="U46" s="2">
        <v>1</v>
      </c>
      <c r="X46" s="2"/>
      <c r="Y46" s="4"/>
      <c r="AA46"/>
      <c r="AF46" s="4"/>
    </row>
    <row r="47" spans="1:76" x14ac:dyDescent="0.35">
      <c r="N47" s="2"/>
      <c r="P47"/>
      <c r="U47" s="3" t="s">
        <v>64</v>
      </c>
      <c r="X47" s="2"/>
      <c r="Y47" s="4"/>
      <c r="AA47"/>
      <c r="AF47" s="4"/>
    </row>
    <row r="48" spans="1:76" x14ac:dyDescent="0.35">
      <c r="N48" s="2"/>
      <c r="P48"/>
      <c r="U48" s="2" t="s">
        <v>70</v>
      </c>
      <c r="X48" s="2"/>
      <c r="Y48" s="4"/>
      <c r="AA48"/>
      <c r="AF48" s="4"/>
    </row>
    <row r="49" spans="14:32" x14ac:dyDescent="0.35">
      <c r="N49" s="2"/>
      <c r="P49"/>
      <c r="U49" s="2">
        <v>60</v>
      </c>
      <c r="X49" s="2"/>
      <c r="Y49" s="4"/>
      <c r="AA49"/>
      <c r="AF49" s="4"/>
    </row>
    <row r="50" spans="14:32" x14ac:dyDescent="0.35">
      <c r="N50" s="2"/>
      <c r="P50"/>
      <c r="U50" s="2" t="s">
        <v>67</v>
      </c>
      <c r="X50" s="2"/>
      <c r="Y50" s="4"/>
      <c r="AA50"/>
      <c r="AF50" s="4"/>
    </row>
    <row r="51" spans="14:32" x14ac:dyDescent="0.35">
      <c r="N51" s="2"/>
      <c r="P51"/>
      <c r="U51" s="2" t="s">
        <v>68</v>
      </c>
      <c r="X51" s="2"/>
      <c r="Y51" s="4"/>
      <c r="AA51"/>
      <c r="AF51" s="4"/>
    </row>
    <row r="52" spans="14:32" x14ac:dyDescent="0.35">
      <c r="N52" s="2"/>
      <c r="P52"/>
      <c r="U52" s="2" t="s">
        <v>69</v>
      </c>
      <c r="X52" s="2"/>
      <c r="Y52" s="4"/>
      <c r="AA52"/>
      <c r="AF52" s="4"/>
    </row>
    <row r="53" spans="14:32" x14ac:dyDescent="0.35">
      <c r="N53" s="2"/>
      <c r="P53"/>
      <c r="U53" s="2">
        <v>1</v>
      </c>
      <c r="X53" s="2"/>
      <c r="Y53" s="4"/>
      <c r="AA53"/>
      <c r="AF53" s="4"/>
    </row>
    <row r="54" spans="14:32" x14ac:dyDescent="0.35">
      <c r="N54" s="2"/>
      <c r="P54"/>
      <c r="X54" s="2"/>
      <c r="Y54" s="4"/>
      <c r="AA54"/>
      <c r="AF54" s="4"/>
    </row>
    <row r="55" spans="14:32" x14ac:dyDescent="0.35">
      <c r="N55" s="2"/>
      <c r="P55"/>
      <c r="X55" s="2"/>
      <c r="Y55" s="4"/>
      <c r="AA55"/>
      <c r="AF55" s="4"/>
    </row>
    <row r="56" spans="14:32" x14ac:dyDescent="0.35">
      <c r="N56" s="2"/>
      <c r="P56"/>
      <c r="X56" s="2"/>
      <c r="Y56" s="4"/>
      <c r="AA56"/>
      <c r="AF56" s="4"/>
    </row>
    <row r="57" spans="14:32" x14ac:dyDescent="0.35">
      <c r="N57" s="2"/>
      <c r="P57"/>
      <c r="X57" s="2"/>
      <c r="Y57" s="4"/>
      <c r="AA57"/>
      <c r="AF57" s="4"/>
    </row>
    <row r="58" spans="14:32" x14ac:dyDescent="0.35">
      <c r="N58" s="2"/>
      <c r="P58"/>
      <c r="X58" s="2"/>
      <c r="Y58" s="4"/>
      <c r="AA58"/>
      <c r="AF58" s="4"/>
    </row>
    <row r="59" spans="14:32" x14ac:dyDescent="0.35">
      <c r="N59" s="2"/>
      <c r="P59"/>
      <c r="X59" s="2"/>
      <c r="Y59" s="4"/>
      <c r="AA59"/>
      <c r="AF59" s="4"/>
    </row>
    <row r="60" spans="14:32" x14ac:dyDescent="0.35">
      <c r="N60" s="2"/>
      <c r="P60"/>
      <c r="X60" s="2"/>
      <c r="Y60" s="4"/>
      <c r="AA60"/>
      <c r="AF60" s="4"/>
    </row>
    <row r="61" spans="14:32" x14ac:dyDescent="0.35">
      <c r="N61" s="2"/>
      <c r="P61"/>
      <c r="X61" s="2"/>
      <c r="Y61" s="4"/>
      <c r="AA61"/>
      <c r="AF61" s="4"/>
    </row>
    <row r="62" spans="14:32" x14ac:dyDescent="0.35">
      <c r="N62" s="2"/>
      <c r="P62"/>
      <c r="X62" s="2"/>
      <c r="Y62" s="4"/>
      <c r="AA62"/>
      <c r="AF62" s="4"/>
    </row>
    <row r="63" spans="14:32" x14ac:dyDescent="0.35">
      <c r="N63" s="2"/>
      <c r="P63"/>
      <c r="X63" s="2"/>
      <c r="Y63" s="4"/>
      <c r="AA63"/>
      <c r="AF63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AKKA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Ponicke</dc:creator>
  <cp:lastModifiedBy>Lukas Ponicke</cp:lastModifiedBy>
  <dcterms:created xsi:type="dcterms:W3CDTF">2023-05-16T09:56:18Z</dcterms:created>
  <dcterms:modified xsi:type="dcterms:W3CDTF">2023-06-02T13:34:17Z</dcterms:modified>
</cp:coreProperties>
</file>