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arbeit\Code\"/>
    </mc:Choice>
  </mc:AlternateContent>
  <xr:revisionPtr revIDLastSave="0" documentId="13_ncr:1_{906E2F3F-E30E-4554-A47D-8F9D9A10AE6B}" xr6:coauthVersionLast="47" xr6:coauthVersionMax="47" xr10:uidLastSave="{00000000-0000-0000-0000-000000000000}"/>
  <bookViews>
    <workbookView xWindow="28680" yWindow="-120" windowWidth="29040" windowHeight="15840" activeTab="1" xr2:uid="{DFD4A2C6-7FD4-44BD-9447-5A22080502F0}"/>
  </bookViews>
  <sheets>
    <sheet name="Sheet1" sheetId="1" r:id="rId1"/>
    <sheet name="Fix co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K6" i="2"/>
  <c r="L6" i="2"/>
  <c r="M6" i="2"/>
  <c r="B6" i="2"/>
  <c r="J5" i="2"/>
  <c r="K5" i="2"/>
  <c r="I5" i="2"/>
  <c r="L5" i="2"/>
  <c r="D5" i="2"/>
  <c r="B5" i="2"/>
  <c r="H5" i="2"/>
  <c r="M5" i="2"/>
  <c r="G5" i="2"/>
  <c r="F5" i="2"/>
  <c r="E5" i="2"/>
  <c r="G2" i="2"/>
  <c r="M2" i="2"/>
  <c r="L2" i="2"/>
  <c r="K2" i="2"/>
  <c r="J2" i="2"/>
  <c r="I2" i="2"/>
  <c r="H2" i="2"/>
  <c r="E2" i="2"/>
  <c r="D2" i="2"/>
  <c r="F2" i="2"/>
</calcChain>
</file>

<file path=xl/sharedStrings.xml><?xml version="1.0" encoding="utf-8"?>
<sst xmlns="http://schemas.openxmlformats.org/spreadsheetml/2006/main" count="27" uniqueCount="20">
  <si>
    <t>Geothermal</t>
  </si>
  <si>
    <t>Biomass</t>
  </si>
  <si>
    <t>Coal</t>
  </si>
  <si>
    <t>Gas_CT</t>
  </si>
  <si>
    <t>Gas_CC</t>
  </si>
  <si>
    <t>Nuclear</t>
  </si>
  <si>
    <t>Hydropower</t>
  </si>
  <si>
    <t>Wind</t>
  </si>
  <si>
    <t>Euro/MW</t>
  </si>
  <si>
    <t>https://energy.ec.europa.eu/system/files/2020-10/final_report_levelised_costs_0.pdf</t>
  </si>
  <si>
    <t>https://www.iea.org/reports/projected-costs-of-generating-electricity-2020</t>
  </si>
  <si>
    <t>Solar</t>
  </si>
  <si>
    <t>Solar Utility</t>
  </si>
  <si>
    <t>Solar Commercal</t>
  </si>
  <si>
    <t>Solar Residential</t>
  </si>
  <si>
    <t>Wind onshore</t>
  </si>
  <si>
    <t>Wind Offshore</t>
  </si>
  <si>
    <t>average</t>
  </si>
  <si>
    <t>https://www.power-technology.com/features/featurepower-plant-om-how-does-the-industry-stack-up-on-cost-4417756/</t>
  </si>
  <si>
    <t>https://www.statista.com/statistics/519144/power-plant-operation-and-maintenance-costs-in-the-us-by-technology/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</si>
</sst>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" fillId="0" borderId="0" xfId="1"/>
    <xf numFmtId="1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ec.europa.eu/system/files/2020-10/final_report_levelised_costs_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DD2D-1782-43C9-A19D-B47F8F04D645}">
  <dimension ref="A1:I2"/>
  <sheetViews>
    <sheetView workbookViewId="0">
      <selection activeCell="G13" sqref="G13"/>
    </sheetView>
  </sheetViews>
  <sheetFormatPr defaultRowHeight="15" x14ac:dyDescent="0.25"/>
  <cols>
    <col min="1" max="1" width="7.28515625" bestFit="1" customWidth="1"/>
    <col min="2" max="2" width="7.42578125" bestFit="1" customWidth="1"/>
    <col min="3" max="4" width="11.5703125" bestFit="1" customWidth="1"/>
    <col min="7" max="7" width="12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6</v>
      </c>
      <c r="H1" t="s">
        <v>11</v>
      </c>
      <c r="I1" t="s">
        <v>7</v>
      </c>
    </row>
    <row r="2" spans="1:9" x14ac:dyDescent="0.25">
      <c r="A2" s="1">
        <v>8.5399999999999991</v>
      </c>
      <c r="B2" s="1">
        <v>15.85</v>
      </c>
      <c r="C2" s="1">
        <v>3.66</v>
      </c>
      <c r="D2" s="1">
        <v>0</v>
      </c>
      <c r="E2" s="1">
        <v>6.1</v>
      </c>
      <c r="F2" s="1">
        <v>2.44</v>
      </c>
      <c r="G2" s="1">
        <v>0</v>
      </c>
      <c r="H2" s="1">
        <v>0</v>
      </c>
      <c r="I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94EC-90C9-4E40-BA7C-604694D4F9C9}">
  <dimension ref="A1:M18"/>
  <sheetViews>
    <sheetView tabSelected="1" workbookViewId="0">
      <selection activeCell="I9" sqref="I8:I9"/>
    </sheetView>
  </sheetViews>
  <sheetFormatPr defaultRowHeight="15" x14ac:dyDescent="0.25"/>
  <cols>
    <col min="1" max="1" width="112.85546875" bestFit="1" customWidth="1"/>
    <col min="2" max="2" width="15" bestFit="1" customWidth="1"/>
    <col min="3" max="3" width="10" customWidth="1"/>
    <col min="4" max="4" width="11.28515625" customWidth="1"/>
    <col min="5" max="5" width="11.7109375" bestFit="1" customWidth="1"/>
    <col min="6" max="6" width="9.5703125" bestFit="1" customWidth="1"/>
    <col min="7" max="7" width="10.28515625" customWidth="1"/>
    <col min="8" max="8" width="12.140625" bestFit="1" customWidth="1"/>
    <col min="9" max="9" width="11.42578125" bestFit="1" customWidth="1"/>
    <col min="10" max="11" width="16.140625" bestFit="1" customWidth="1"/>
    <col min="12" max="12" width="13.7109375" bestFit="1" customWidth="1"/>
    <col min="13" max="13" width="14.28515625" bestFit="1" customWidth="1"/>
    <col min="20" max="20" width="29.42578125" bestFit="1" customWidth="1"/>
    <col min="21" max="21" width="26.7109375" bestFit="1" customWidth="1"/>
  </cols>
  <sheetData>
    <row r="1" spans="1:13" x14ac:dyDescent="0.25">
      <c r="A1" t="s">
        <v>8</v>
      </c>
      <c r="B1" t="s">
        <v>2</v>
      </c>
      <c r="C1" t="s">
        <v>3</v>
      </c>
      <c r="D1" t="s">
        <v>4</v>
      </c>
      <c r="E1" t="s">
        <v>0</v>
      </c>
      <c r="F1" t="s">
        <v>1</v>
      </c>
      <c r="G1" t="s">
        <v>5</v>
      </c>
      <c r="H1" t="s">
        <v>6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 s="2" t="s">
        <v>9</v>
      </c>
      <c r="B2" s="3">
        <v>110400</v>
      </c>
      <c r="C2" s="3"/>
      <c r="D2" s="3">
        <f xml:space="preserve"> 1223116.57153211 * 0.019</f>
        <v>23239.214859110089</v>
      </c>
      <c r="E2" s="3">
        <f>10985716.1426707*0.021</f>
        <v>230700.03899608471</v>
      </c>
      <c r="F2" s="3">
        <f xml:space="preserve"> 4758440.0109386 * 0.04</f>
        <v>190337.600437544</v>
      </c>
      <c r="G2" s="3">
        <f xml:space="preserve"> 7581719.93567359 * 0.03</f>
        <v>227451.59807020769</v>
      </c>
      <c r="H2" s="3">
        <f xml:space="preserve"> 6575679.36723557* 0.025</f>
        <v>164391.98418088927</v>
      </c>
      <c r="I2" s="3">
        <f>6547865.32672203 * 0.02</f>
        <v>130957.30653444059</v>
      </c>
      <c r="J2" s="3">
        <f xml:space="preserve"> 2044117.98035131 * 0.02</f>
        <v>40882.359607026199</v>
      </c>
      <c r="K2" s="3">
        <f xml:space="preserve"> 2700680.18282229 * 0.02</f>
        <v>54013.603656445797</v>
      </c>
      <c r="L2" s="3">
        <f xml:space="preserve"> 2160971.11555377 *0.01</f>
        <v>21609.711155537701</v>
      </c>
      <c r="M2" s="3">
        <f xml:space="preserve"> 6547865.32672203 * 0.02</f>
        <v>130957.30653444059</v>
      </c>
    </row>
    <row r="3" spans="1:13" x14ac:dyDescent="0.25">
      <c r="A3" t="s">
        <v>10</v>
      </c>
      <c r="B3" s="3">
        <v>50000</v>
      </c>
      <c r="C3" s="3">
        <v>15000</v>
      </c>
      <c r="D3" s="3">
        <v>35000</v>
      </c>
      <c r="E3" s="3"/>
      <c r="F3" s="3"/>
      <c r="G3" s="3">
        <v>60000</v>
      </c>
      <c r="H3" s="3">
        <v>50000</v>
      </c>
      <c r="I3" s="3">
        <v>20000</v>
      </c>
      <c r="J3" s="3">
        <v>20000</v>
      </c>
      <c r="K3" s="3">
        <v>25000</v>
      </c>
      <c r="L3" s="3">
        <v>30000</v>
      </c>
      <c r="M3" s="3">
        <v>100000</v>
      </c>
    </row>
    <row r="4" spans="1:13" x14ac:dyDescent="0.25">
      <c r="A4" t="s">
        <v>18</v>
      </c>
      <c r="B4" s="3">
        <v>43000</v>
      </c>
      <c r="C4" s="3"/>
      <c r="D4" s="3">
        <v>20000</v>
      </c>
      <c r="E4" s="3"/>
      <c r="F4" s="3"/>
      <c r="G4" s="3">
        <v>198000</v>
      </c>
      <c r="H4" s="3">
        <v>53000</v>
      </c>
      <c r="I4" s="3">
        <v>25000</v>
      </c>
      <c r="J4" s="3"/>
      <c r="K4" s="3"/>
      <c r="L4" s="3">
        <v>46000</v>
      </c>
      <c r="M4" s="3"/>
    </row>
    <row r="5" spans="1:13" x14ac:dyDescent="0.25">
      <c r="A5" t="s">
        <v>19</v>
      </c>
      <c r="B5" s="3">
        <f>42.49 * 1000/0.8458</f>
        <v>50236.462520690467</v>
      </c>
      <c r="C5" s="3"/>
      <c r="D5" s="3">
        <f>AVERAGE(14.76,12.77) * 1000/0.8458</f>
        <v>16274.532986521637</v>
      </c>
      <c r="E5" s="3">
        <f>143.22 * 1000/0.8458</f>
        <v>169330.81106644598</v>
      </c>
      <c r="F5" s="3">
        <f>131.62 * 1000/0.8458</f>
        <v>155615.98486639868</v>
      </c>
      <c r="G5" s="3">
        <f>AVERAGE(127.35,99.46) * 1000/0.8458</f>
        <v>134080.16079451406</v>
      </c>
      <c r="H5" s="3">
        <f>43.78 * 1000/0.8458</f>
        <v>51761.645779144004</v>
      </c>
      <c r="I5" s="3">
        <f>15.97 * 1000/0.8458</f>
        <v>18881.532277134076</v>
      </c>
      <c r="J5" s="3">
        <f t="shared" ref="J5:K5" si="0">15.97 * 1000/0.8458</f>
        <v>18881.532277134076</v>
      </c>
      <c r="K5" s="3">
        <f t="shared" si="0"/>
        <v>18881.532277134076</v>
      </c>
      <c r="L5" s="3">
        <f>27.57 * 1000/0.8458</f>
        <v>32596.358477181366</v>
      </c>
      <c r="M5" s="3">
        <f>115.16 * 1000/0.8458</f>
        <v>136155.11941357295</v>
      </c>
    </row>
    <row r="6" spans="1:13" x14ac:dyDescent="0.25">
      <c r="A6" t="s">
        <v>17</v>
      </c>
      <c r="B6" s="3">
        <f>AVERAGE(B2:B5)</f>
        <v>63409.115630172615</v>
      </c>
      <c r="C6" s="3">
        <f t="shared" ref="C6:M6" si="1">AVERAGE(C2:C5)</f>
        <v>15000</v>
      </c>
      <c r="D6" s="3">
        <f t="shared" si="1"/>
        <v>23628.43696140793</v>
      </c>
      <c r="E6" s="3">
        <f t="shared" si="1"/>
        <v>200015.42503126536</v>
      </c>
      <c r="F6" s="3">
        <f t="shared" si="1"/>
        <v>172976.79265197134</v>
      </c>
      <c r="G6" s="3">
        <f t="shared" si="1"/>
        <v>154882.93971618044</v>
      </c>
      <c r="H6" s="3">
        <f t="shared" si="1"/>
        <v>79788.407490008321</v>
      </c>
      <c r="I6" s="3">
        <f t="shared" si="1"/>
        <v>48709.70970289367</v>
      </c>
      <c r="J6" s="3">
        <f t="shared" si="1"/>
        <v>26587.963961386758</v>
      </c>
      <c r="K6" s="3">
        <f t="shared" si="1"/>
        <v>32631.711977859959</v>
      </c>
      <c r="L6" s="3">
        <f t="shared" si="1"/>
        <v>32551.517408179767</v>
      </c>
      <c r="M6" s="3">
        <f t="shared" si="1"/>
        <v>122370.80864933785</v>
      </c>
    </row>
    <row r="18" spans="3:3" x14ac:dyDescent="0.25">
      <c r="C18" s="4"/>
    </row>
  </sheetData>
  <hyperlinks>
    <hyperlink ref="A2" r:id="rId1" xr:uid="{689CF939-66CD-4D5F-BBAE-4074BE377B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Fix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2023-07-19T10:19:42Z</dcterms:created>
  <dcterms:modified xsi:type="dcterms:W3CDTF">2023-08-14T13:21:47Z</dcterms:modified>
</cp:coreProperties>
</file>