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FE32B989-18C3-4DED-968F-0C50BD59CBC0}" xr6:coauthVersionLast="47" xr6:coauthVersionMax="47" xr10:uidLastSave="{00000000-0000-0000-0000-000000000000}"/>
  <bookViews>
    <workbookView xWindow="-120" yWindow="-120" windowWidth="29040" windowHeight="15840" xr2:uid="{DFD4A2C6-7FD4-44BD-9447-5A22080502F0}"/>
  </bookViews>
  <sheets>
    <sheet name="Variable O and M costs" sheetId="4" r:id="rId1"/>
    <sheet name="Fixed O and M costs" sheetId="2" r:id="rId2"/>
    <sheet name="Sheet2" sheetId="3" r:id="rId3"/>
    <sheet name="Table generato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5" l="1"/>
  <c r="D22" i="5"/>
  <c r="C22" i="5"/>
  <c r="E15" i="5"/>
  <c r="D15" i="5"/>
  <c r="B15" i="5"/>
  <c r="D18" i="5"/>
  <c r="C18" i="5"/>
  <c r="B18" i="5"/>
  <c r="H6" i="2"/>
  <c r="K6" i="2"/>
  <c r="J6" i="2"/>
  <c r="I6" i="2"/>
  <c r="M6" i="2"/>
  <c r="L6" i="2" l="1"/>
  <c r="J31" i="5"/>
  <c r="I31" i="5"/>
  <c r="H31" i="5"/>
  <c r="G31" i="5"/>
  <c r="F31" i="5"/>
  <c r="E31" i="5"/>
  <c r="C31" i="5"/>
  <c r="B31" i="5"/>
  <c r="G29" i="5"/>
  <c r="D29" i="5"/>
  <c r="D31" i="5" s="1"/>
  <c r="C6" i="5"/>
  <c r="B6" i="5"/>
  <c r="E13" i="5"/>
  <c r="E11" i="5"/>
  <c r="D11" i="5"/>
  <c r="B11" i="5"/>
  <c r="F2" i="5"/>
  <c r="F6" i="5" s="1"/>
  <c r="C11" i="5"/>
  <c r="C15" i="5" s="1"/>
  <c r="E2" i="5"/>
  <c r="E6" i="5" s="1"/>
  <c r="D2" i="5"/>
  <c r="D6" i="5" s="1"/>
  <c r="C5" i="4"/>
  <c r="D5" i="4"/>
  <c r="E5" i="4"/>
  <c r="F5" i="4"/>
  <c r="G5" i="4"/>
  <c r="H5" i="4"/>
  <c r="I5" i="4"/>
  <c r="J5" i="4"/>
  <c r="B5" i="4"/>
  <c r="B6" i="2"/>
  <c r="C6" i="2"/>
  <c r="D3" i="4"/>
  <c r="G3" i="4"/>
  <c r="C3" i="3"/>
  <c r="C4" i="3" s="1"/>
  <c r="D3" i="3"/>
  <c r="E3" i="3"/>
  <c r="F3" i="3"/>
  <c r="G3" i="3"/>
  <c r="G4" i="3" s="1"/>
  <c r="H3" i="3"/>
  <c r="I3" i="3"/>
  <c r="J3" i="3"/>
  <c r="K3" i="3"/>
  <c r="K4" i="3" s="1"/>
  <c r="L3" i="3"/>
  <c r="M3" i="3"/>
  <c r="D4" i="3"/>
  <c r="E4" i="3"/>
  <c r="F4" i="3"/>
  <c r="H4" i="3"/>
  <c r="I4" i="3"/>
  <c r="J4" i="3"/>
  <c r="L4" i="3"/>
  <c r="M4" i="3"/>
  <c r="B4" i="3"/>
  <c r="B3" i="3"/>
  <c r="M4" i="2"/>
  <c r="G2" i="2"/>
  <c r="G6" i="2" s="1"/>
  <c r="M2" i="2"/>
  <c r="L2" i="2"/>
  <c r="K2" i="2"/>
  <c r="J2" i="2"/>
  <c r="I2" i="2"/>
  <c r="H2" i="2"/>
  <c r="E2" i="2"/>
  <c r="E6" i="2" s="1"/>
  <c r="D2" i="2"/>
  <c r="D6" i="2" s="1"/>
  <c r="F2" i="2"/>
  <c r="F6" i="2" s="1"/>
</calcChain>
</file>

<file path=xl/sharedStrings.xml><?xml version="1.0" encoding="utf-8"?>
<sst xmlns="http://schemas.openxmlformats.org/spreadsheetml/2006/main" count="90" uniqueCount="33">
  <si>
    <t>Geothermal</t>
  </si>
  <si>
    <t>Biomass</t>
  </si>
  <si>
    <t>Coal</t>
  </si>
  <si>
    <t>Gas_CT</t>
  </si>
  <si>
    <t>Gas_CC</t>
  </si>
  <si>
    <t>Nuclear</t>
  </si>
  <si>
    <t>Hydropower</t>
  </si>
  <si>
    <t>Wind</t>
  </si>
  <si>
    <t>Euro/MW</t>
  </si>
  <si>
    <t>https://energy.ec.europa.eu/system/files/2020-10/final_report_levelised_costs_0.pdf</t>
  </si>
  <si>
    <t>https://www.iea.org/reports/projected-costs-of-generating-electricity-2020</t>
  </si>
  <si>
    <t>Solar</t>
  </si>
  <si>
    <t>Solar Utility</t>
  </si>
  <si>
    <t>Solar Commercal</t>
  </si>
  <si>
    <t>Solar Residential</t>
  </si>
  <si>
    <t>Wind onshore</t>
  </si>
  <si>
    <t>Wind Offshore</t>
  </si>
  <si>
    <t>https://www.statista.com/statistics/519144/power-plant-operation-and-maintenance-costs-in-the-us-by-technology/</t>
  </si>
  <si>
    <t>Wind Onshore</t>
  </si>
  <si>
    <t>Dollar/kw_year</t>
  </si>
  <si>
    <t>Dollar/MW_year</t>
  </si>
  <si>
    <t>Eurp/MW_year</t>
  </si>
  <si>
    <t>Solar Commerce</t>
  </si>
  <si>
    <t>Hydro</t>
  </si>
  <si>
    <t>Gas CT</t>
  </si>
  <si>
    <t>Gas CC</t>
  </si>
  <si>
    <t>Average</t>
  </si>
  <si>
    <t>Statista</t>
  </si>
  <si>
    <t>NREL</t>
  </si>
  <si>
    <t>Trinomics</t>
  </si>
  <si>
    <t>iea</t>
  </si>
  <si>
    <t>Euro/MWh</t>
  </si>
  <si>
    <t>Euro/MW/a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</si>
</sst>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0" borderId="0" xfId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0" fontId="4" fillId="0" borderId="0" xfId="1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519144/power-plant-operation-and-maintenance-costs-in-the-us-by-technology/" TargetMode="External"/><Relationship Id="rId1" Type="http://schemas.openxmlformats.org/officeDocument/2006/relationships/hyperlink" Target="https://energy.ec.europa.eu/system/files/2020-10/final_report_levelised_costs_0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519144/power-plant-operation-and-maintenance-costs-in-the-us-by-technology/" TargetMode="External"/><Relationship Id="rId1" Type="http://schemas.openxmlformats.org/officeDocument/2006/relationships/hyperlink" Target="https://energy.ec.europa.eu/system/files/2020-10/final_report_levelised_costs_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8FCC-AF36-4698-91A4-24D541B7C388}">
  <dimension ref="A1:J5"/>
  <sheetViews>
    <sheetView tabSelected="1" workbookViewId="0">
      <selection activeCell="F5" sqref="F5"/>
    </sheetView>
  </sheetViews>
  <sheetFormatPr defaultRowHeight="15" x14ac:dyDescent="0.25"/>
  <cols>
    <col min="1" max="1" width="108.5703125" bestFit="1" customWidth="1"/>
  </cols>
  <sheetData>
    <row r="1" spans="1:10" x14ac:dyDescent="0.25">
      <c r="B1" t="s">
        <v>2</v>
      </c>
      <c r="C1" t="s">
        <v>3</v>
      </c>
      <c r="D1" t="s">
        <v>4</v>
      </c>
      <c r="E1" t="s">
        <v>0</v>
      </c>
      <c r="F1" t="s">
        <v>1</v>
      </c>
      <c r="G1" t="s">
        <v>5</v>
      </c>
      <c r="H1" t="s">
        <v>6</v>
      </c>
      <c r="I1" t="s">
        <v>11</v>
      </c>
      <c r="J1" t="s">
        <v>7</v>
      </c>
    </row>
    <row r="2" spans="1:10" x14ac:dyDescent="0.25">
      <c r="A2" s="2" t="s">
        <v>9</v>
      </c>
      <c r="B2">
        <v>3</v>
      </c>
      <c r="D2">
        <v>2.1</v>
      </c>
      <c r="E2">
        <v>0.32</v>
      </c>
      <c r="G2">
        <v>6.4</v>
      </c>
      <c r="H2">
        <v>0</v>
      </c>
      <c r="I2">
        <v>0</v>
      </c>
      <c r="J2">
        <v>0.39</v>
      </c>
    </row>
    <row r="3" spans="1:10" x14ac:dyDescent="0.25">
      <c r="A3" s="2" t="s">
        <v>17</v>
      </c>
      <c r="B3">
        <v>4.71</v>
      </c>
      <c r="D3">
        <f>AVERAGE(2.67,1.96)</f>
        <v>2.3149999999999999</v>
      </c>
      <c r="E3">
        <v>1.21</v>
      </c>
      <c r="F3">
        <v>5.0599999999999996</v>
      </c>
      <c r="G3">
        <f>AVERAGE(2.48,3.14)</f>
        <v>2.81</v>
      </c>
      <c r="H3">
        <v>1.46</v>
      </c>
      <c r="I3">
        <v>0</v>
      </c>
      <c r="J3">
        <v>0</v>
      </c>
    </row>
    <row r="4" spans="1:10" x14ac:dyDescent="0.25">
      <c r="A4" t="s">
        <v>28</v>
      </c>
      <c r="B4">
        <v>6</v>
      </c>
      <c r="C4">
        <v>13</v>
      </c>
      <c r="D4">
        <v>3</v>
      </c>
      <c r="E4">
        <v>0</v>
      </c>
      <c r="F4">
        <v>5</v>
      </c>
      <c r="G4">
        <v>2</v>
      </c>
      <c r="H4">
        <v>0</v>
      </c>
      <c r="I4">
        <v>0</v>
      </c>
      <c r="J4">
        <v>0</v>
      </c>
    </row>
    <row r="5" spans="1:10" x14ac:dyDescent="0.25">
      <c r="A5" t="s">
        <v>26</v>
      </c>
      <c r="B5">
        <f>AVERAGE(B2:B4)</f>
        <v>4.57</v>
      </c>
      <c r="C5">
        <f t="shared" ref="C5:J5" si="0">AVERAGE(C2:C4)</f>
        <v>13</v>
      </c>
      <c r="D5">
        <f t="shared" si="0"/>
        <v>2.4716666666666667</v>
      </c>
      <c r="E5">
        <f t="shared" si="0"/>
        <v>0.51</v>
      </c>
      <c r="F5">
        <f t="shared" si="0"/>
        <v>5.0299999999999994</v>
      </c>
      <c r="G5">
        <f t="shared" si="0"/>
        <v>3.7366666666666668</v>
      </c>
      <c r="H5">
        <f t="shared" si="0"/>
        <v>0.48666666666666664</v>
      </c>
      <c r="I5">
        <f t="shared" si="0"/>
        <v>0</v>
      </c>
      <c r="J5">
        <f t="shared" si="0"/>
        <v>0.13</v>
      </c>
    </row>
  </sheetData>
  <hyperlinks>
    <hyperlink ref="A2" r:id="rId1" xr:uid="{2E666EB9-C94C-431B-9B09-46AE90DDDD43}"/>
    <hyperlink ref="A3" r:id="rId2" xr:uid="{121CEAE8-31B4-4F5E-8F84-A2EC32752A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94EC-90C9-4E40-BA7C-604694D4F9C9}">
  <dimension ref="A1:M17"/>
  <sheetViews>
    <sheetView workbookViewId="0">
      <selection activeCell="K6" sqref="I6:K6"/>
    </sheetView>
  </sheetViews>
  <sheetFormatPr defaultRowHeight="15" x14ac:dyDescent="0.25"/>
  <cols>
    <col min="1" max="1" width="112.85546875" bestFit="1" customWidth="1"/>
    <col min="2" max="2" width="15.140625" bestFit="1" customWidth="1"/>
    <col min="3" max="3" width="10" customWidth="1"/>
    <col min="4" max="4" width="11.28515625" customWidth="1"/>
    <col min="5" max="6" width="13.7109375" bestFit="1" customWidth="1"/>
    <col min="7" max="7" width="10.28515625" customWidth="1"/>
    <col min="8" max="9" width="12.5703125" bestFit="1" customWidth="1"/>
    <col min="10" max="11" width="16.28515625" bestFit="1" customWidth="1"/>
    <col min="12" max="12" width="13.85546875" bestFit="1" customWidth="1"/>
    <col min="13" max="13" width="14.42578125" bestFit="1" customWidth="1"/>
    <col min="20" max="20" width="29.42578125" bestFit="1" customWidth="1"/>
    <col min="21" max="21" width="26.7109375" bestFit="1" customWidth="1"/>
  </cols>
  <sheetData>
    <row r="1" spans="1:13" x14ac:dyDescent="0.25">
      <c r="A1" t="s">
        <v>8</v>
      </c>
      <c r="B1" t="s">
        <v>2</v>
      </c>
      <c r="C1" t="s">
        <v>3</v>
      </c>
      <c r="D1" t="s">
        <v>4</v>
      </c>
      <c r="E1" t="s">
        <v>0</v>
      </c>
      <c r="F1" t="s">
        <v>1</v>
      </c>
      <c r="G1" t="s">
        <v>5</v>
      </c>
      <c r="H1" t="s">
        <v>6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s="2" t="s">
        <v>9</v>
      </c>
      <c r="B2" s="3">
        <v>110400</v>
      </c>
      <c r="C2" s="3"/>
      <c r="D2" s="3">
        <f xml:space="preserve"> 1223116.57153211 * 0.019</f>
        <v>23239.214859110089</v>
      </c>
      <c r="E2" s="3">
        <f>10985716.1426707*0.021</f>
        <v>230700.03899608471</v>
      </c>
      <c r="F2" s="3">
        <f xml:space="preserve"> 4758440.0109386 * 0.04</f>
        <v>190337.600437544</v>
      </c>
      <c r="G2" s="3">
        <f xml:space="preserve"> 7581719.93567359 * 0.03</f>
        <v>227451.59807020769</v>
      </c>
      <c r="H2" s="3">
        <f xml:space="preserve"> 6575679.36723557* 0.025</f>
        <v>164391.98418088927</v>
      </c>
      <c r="I2" s="3">
        <f>6547865.32672203 * 0.02</f>
        <v>130957.30653444059</v>
      </c>
      <c r="J2" s="3">
        <f xml:space="preserve"> 2044117.98035131 * 0.02</f>
        <v>40882.359607026199</v>
      </c>
      <c r="K2" s="3">
        <f xml:space="preserve"> 2700680.18282229 * 0.02</f>
        <v>54013.603656445797</v>
      </c>
      <c r="L2" s="3">
        <f xml:space="preserve"> 2160971.11555377 *0.01</f>
        <v>21609.711155537701</v>
      </c>
      <c r="M2" s="3">
        <f xml:space="preserve"> 6547865.32672203 * 0.02</f>
        <v>130957.30653444059</v>
      </c>
    </row>
    <row r="3" spans="1:13" x14ac:dyDescent="0.25">
      <c r="A3" t="s">
        <v>10</v>
      </c>
      <c r="B3" s="3">
        <v>50000</v>
      </c>
      <c r="C3" s="3">
        <v>15000</v>
      </c>
      <c r="D3" s="3">
        <v>35000</v>
      </c>
      <c r="E3" s="3"/>
      <c r="F3" s="3"/>
      <c r="G3" s="3">
        <v>60000</v>
      </c>
      <c r="H3" s="3">
        <v>50000</v>
      </c>
      <c r="I3" s="3">
        <v>20000</v>
      </c>
      <c r="J3" s="3">
        <v>20000</v>
      </c>
      <c r="K3" s="3">
        <v>25000</v>
      </c>
      <c r="L3" s="3">
        <v>30000</v>
      </c>
      <c r="M3" s="3">
        <v>100000</v>
      </c>
    </row>
    <row r="4" spans="1:13" x14ac:dyDescent="0.25">
      <c r="A4" s="2" t="s">
        <v>17</v>
      </c>
      <c r="B4" s="3">
        <v>153763.44086021505</v>
      </c>
      <c r="C4" s="3">
        <v>18279.569892473119</v>
      </c>
      <c r="D4" s="3">
        <v>21505.37634408602</v>
      </c>
      <c r="E4" s="3">
        <v>16129.032258064515</v>
      </c>
      <c r="F4" s="3">
        <v>236559.13978494622</v>
      </c>
      <c r="G4" s="3">
        <v>81720.430107526874</v>
      </c>
      <c r="H4" s="3">
        <v>7526.8817204301067</v>
      </c>
      <c r="I4" s="3">
        <v>15053.763440860213</v>
      </c>
      <c r="J4" s="3">
        <v>46236.559139784942</v>
      </c>
      <c r="K4" s="3">
        <v>102150.5376344086</v>
      </c>
      <c r="L4" s="3">
        <v>62365.591397849457</v>
      </c>
      <c r="M4" s="3">
        <f>115.16 * 1000/0.8458</f>
        <v>136155.11941357295</v>
      </c>
    </row>
    <row r="5" spans="1:13" x14ac:dyDescent="0.25">
      <c r="A5" s="2" t="s">
        <v>28</v>
      </c>
      <c r="B5" s="3">
        <v>43000</v>
      </c>
      <c r="C5" s="3">
        <v>7000</v>
      </c>
      <c r="D5" s="3">
        <v>14000</v>
      </c>
      <c r="E5" s="3">
        <v>220000</v>
      </c>
      <c r="F5" s="3">
        <v>107000</v>
      </c>
      <c r="G5" s="3">
        <v>95000</v>
      </c>
      <c r="H5" s="3">
        <v>76000</v>
      </c>
      <c r="I5" s="3">
        <v>15000</v>
      </c>
      <c r="J5" s="3">
        <v>17000</v>
      </c>
      <c r="K5" s="3">
        <v>20000</v>
      </c>
      <c r="L5" s="3">
        <v>51000</v>
      </c>
      <c r="M5" s="3">
        <v>143000</v>
      </c>
    </row>
    <row r="6" spans="1:13" x14ac:dyDescent="0.25">
      <c r="A6" t="s">
        <v>26</v>
      </c>
      <c r="B6" s="3">
        <f t="shared" ref="B6:M6" si="0">AVERAGE(B2:B5)</f>
        <v>89290.860215053763</v>
      </c>
      <c r="C6" s="3">
        <f t="shared" si="0"/>
        <v>13426.52329749104</v>
      </c>
      <c r="D6" s="3">
        <f t="shared" si="0"/>
        <v>23436.147800799026</v>
      </c>
      <c r="E6" s="3">
        <f t="shared" si="0"/>
        <v>155609.69041804972</v>
      </c>
      <c r="F6" s="3">
        <f t="shared" si="0"/>
        <v>177965.58007416339</v>
      </c>
      <c r="G6" s="3">
        <f t="shared" si="0"/>
        <v>116043.00704443365</v>
      </c>
      <c r="H6" s="3">
        <f t="shared" si="0"/>
        <v>74479.716475329842</v>
      </c>
      <c r="I6" s="3">
        <f t="shared" si="0"/>
        <v>45252.767493825202</v>
      </c>
      <c r="J6" s="3">
        <f t="shared" si="0"/>
        <v>31029.729686702784</v>
      </c>
      <c r="K6" s="3">
        <f t="shared" si="0"/>
        <v>50291.0353227136</v>
      </c>
      <c r="L6" s="3">
        <f t="shared" si="0"/>
        <v>41243.825638346789</v>
      </c>
      <c r="M6" s="3">
        <f t="shared" si="0"/>
        <v>127528.10648700339</v>
      </c>
    </row>
    <row r="16" spans="1:13" x14ac:dyDescent="0.25">
      <c r="C16" s="4"/>
      <c r="M16" s="3"/>
    </row>
    <row r="17" spans="2:1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</sheetData>
  <hyperlinks>
    <hyperlink ref="A2" r:id="rId1" xr:uid="{689CF939-66CD-4D5F-BBAE-4074BE377B7C}"/>
    <hyperlink ref="A4" r:id="rId2" xr:uid="{B75E46BC-D610-48DB-AAF4-7ED3A55D08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A1FA-41AC-43AF-B095-25CBB97B4D24}">
  <dimension ref="A1:M4"/>
  <sheetViews>
    <sheetView workbookViewId="0">
      <selection activeCell="B3" sqref="B3"/>
    </sheetView>
  </sheetViews>
  <sheetFormatPr defaultRowHeight="15" x14ac:dyDescent="0.25"/>
  <cols>
    <col min="1" max="1" width="14.7109375" bestFit="1" customWidth="1"/>
    <col min="2" max="3" width="13.85546875" bestFit="1" customWidth="1"/>
    <col min="4" max="4" width="11.28515625" bestFit="1" customWidth="1"/>
    <col min="5" max="5" width="16.7109375" bestFit="1" customWidth="1"/>
    <col min="6" max="6" width="15.5703125" bestFit="1" customWidth="1"/>
    <col min="7" max="7" width="11.5703125" bestFit="1" customWidth="1"/>
    <col min="12" max="12" width="9.5703125" bestFit="1" customWidth="1"/>
  </cols>
  <sheetData>
    <row r="1" spans="1:13" x14ac:dyDescent="0.25">
      <c r="B1" t="s">
        <v>18</v>
      </c>
      <c r="C1" t="s">
        <v>16</v>
      </c>
      <c r="D1" t="s">
        <v>12</v>
      </c>
      <c r="E1" t="s">
        <v>14</v>
      </c>
      <c r="F1" t="s">
        <v>22</v>
      </c>
      <c r="G1" t="s">
        <v>0</v>
      </c>
      <c r="H1" t="s">
        <v>23</v>
      </c>
      <c r="I1" t="s">
        <v>24</v>
      </c>
      <c r="J1" t="s">
        <v>25</v>
      </c>
      <c r="K1" t="s">
        <v>2</v>
      </c>
      <c r="L1" t="s">
        <v>5</v>
      </c>
      <c r="M1" t="s">
        <v>1</v>
      </c>
    </row>
    <row r="2" spans="1:13" x14ac:dyDescent="0.25">
      <c r="A2" t="s">
        <v>19</v>
      </c>
      <c r="B2">
        <v>51</v>
      </c>
      <c r="C2">
        <v>143</v>
      </c>
      <c r="D2">
        <v>17</v>
      </c>
      <c r="E2">
        <v>20</v>
      </c>
      <c r="F2">
        <v>15</v>
      </c>
      <c r="G2">
        <v>220</v>
      </c>
      <c r="H2">
        <v>76</v>
      </c>
      <c r="I2">
        <v>7</v>
      </c>
      <c r="J2">
        <v>14</v>
      </c>
      <c r="K2">
        <v>43</v>
      </c>
      <c r="L2">
        <v>95</v>
      </c>
      <c r="M2">
        <v>58</v>
      </c>
    </row>
    <row r="3" spans="1:13" x14ac:dyDescent="0.25">
      <c r="A3" t="s">
        <v>20</v>
      </c>
      <c r="B3">
        <f>B2*1000</f>
        <v>51000</v>
      </c>
      <c r="C3">
        <f t="shared" ref="C3:M3" si="0">C2*1000</f>
        <v>143000</v>
      </c>
      <c r="D3">
        <f t="shared" si="0"/>
        <v>17000</v>
      </c>
      <c r="E3">
        <f t="shared" si="0"/>
        <v>20000</v>
      </c>
      <c r="F3">
        <f t="shared" si="0"/>
        <v>15000</v>
      </c>
      <c r="G3">
        <f t="shared" si="0"/>
        <v>220000</v>
      </c>
      <c r="H3">
        <f t="shared" si="0"/>
        <v>76000</v>
      </c>
      <c r="I3">
        <f t="shared" si="0"/>
        <v>7000</v>
      </c>
      <c r="J3">
        <f t="shared" si="0"/>
        <v>14000</v>
      </c>
      <c r="K3">
        <f t="shared" si="0"/>
        <v>43000</v>
      </c>
      <c r="L3">
        <f t="shared" si="0"/>
        <v>95000</v>
      </c>
      <c r="M3">
        <f t="shared" si="0"/>
        <v>58000</v>
      </c>
    </row>
    <row r="4" spans="1:13" x14ac:dyDescent="0.25">
      <c r="A4" t="s">
        <v>21</v>
      </c>
      <c r="B4" s="1">
        <f>B3/0.93</f>
        <v>54838.709677419349</v>
      </c>
      <c r="C4" s="1">
        <f t="shared" ref="C4:M4" si="1">C3/0.93</f>
        <v>153763.44086021505</v>
      </c>
      <c r="D4" s="1">
        <f t="shared" si="1"/>
        <v>18279.569892473119</v>
      </c>
      <c r="E4" s="1">
        <f t="shared" si="1"/>
        <v>21505.37634408602</v>
      </c>
      <c r="F4" s="1">
        <f t="shared" si="1"/>
        <v>16129.032258064515</v>
      </c>
      <c r="G4" s="1">
        <f t="shared" si="1"/>
        <v>236559.13978494622</v>
      </c>
      <c r="H4" s="1">
        <f t="shared" si="1"/>
        <v>81720.430107526874</v>
      </c>
      <c r="I4" s="1">
        <f t="shared" si="1"/>
        <v>7526.8817204301067</v>
      </c>
      <c r="J4" s="1">
        <f t="shared" si="1"/>
        <v>15053.763440860213</v>
      </c>
      <c r="K4" s="1">
        <f t="shared" si="1"/>
        <v>46236.559139784942</v>
      </c>
      <c r="L4" s="1">
        <f t="shared" si="1"/>
        <v>102150.5376344086</v>
      </c>
      <c r="M4" s="1">
        <f t="shared" si="1"/>
        <v>62365.591397849457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C4ED-8589-4364-A3DC-F041845FEB04}">
  <dimension ref="A1:J31"/>
  <sheetViews>
    <sheetView workbookViewId="0">
      <selection activeCell="E15" sqref="A10:E15"/>
    </sheetView>
  </sheetViews>
  <sheetFormatPr defaultRowHeight="15" x14ac:dyDescent="0.25"/>
  <cols>
    <col min="1" max="1" width="107.85546875" customWidth="1"/>
    <col min="2" max="2" width="12" bestFit="1" customWidth="1"/>
    <col min="3" max="4" width="16" bestFit="1" customWidth="1"/>
    <col min="5" max="5" width="14.140625" bestFit="1" customWidth="1"/>
    <col min="6" max="6" width="7.85546875" bestFit="1" customWidth="1"/>
  </cols>
  <sheetData>
    <row r="1" spans="1:6" x14ac:dyDescent="0.25">
      <c r="A1" t="s">
        <v>32</v>
      </c>
      <c r="B1" t="s">
        <v>2</v>
      </c>
      <c r="C1" t="s">
        <v>3</v>
      </c>
      <c r="D1" t="s">
        <v>4</v>
      </c>
      <c r="E1" t="s">
        <v>0</v>
      </c>
      <c r="F1" t="s">
        <v>5</v>
      </c>
    </row>
    <row r="2" spans="1:6" x14ac:dyDescent="0.25">
      <c r="A2" s="7" t="s">
        <v>29</v>
      </c>
      <c r="B2" s="3">
        <v>110400</v>
      </c>
      <c r="C2" s="3"/>
      <c r="D2" s="3">
        <f xml:space="preserve"> 1223116.57153211 * 0.019</f>
        <v>23239.214859110089</v>
      </c>
      <c r="E2" s="3">
        <f>10985716.1426707*0.021</f>
        <v>230700.03899608471</v>
      </c>
      <c r="F2" s="3">
        <f xml:space="preserve"> 7581719.93567359 * 0.03</f>
        <v>227451.59807020769</v>
      </c>
    </row>
    <row r="3" spans="1:6" x14ac:dyDescent="0.25">
      <c r="A3" s="8" t="s">
        <v>30</v>
      </c>
      <c r="B3" s="3">
        <v>50000</v>
      </c>
      <c r="C3" s="3">
        <v>15000</v>
      </c>
      <c r="D3" s="3">
        <v>35000</v>
      </c>
      <c r="E3" s="3"/>
      <c r="F3" s="3">
        <v>60000</v>
      </c>
    </row>
    <row r="4" spans="1:6" x14ac:dyDescent="0.25">
      <c r="A4" s="7" t="s">
        <v>27</v>
      </c>
      <c r="B4" s="3">
        <v>153763.44086021505</v>
      </c>
      <c r="C4" s="3">
        <v>18279.569892473119</v>
      </c>
      <c r="D4" s="3">
        <v>21505.37634408602</v>
      </c>
      <c r="E4" s="3">
        <v>16129.032258064515</v>
      </c>
      <c r="F4" s="3">
        <v>81720.430107526874</v>
      </c>
    </row>
    <row r="5" spans="1:6" x14ac:dyDescent="0.25">
      <c r="A5" s="7" t="s">
        <v>28</v>
      </c>
      <c r="B5" s="3">
        <v>43000</v>
      </c>
      <c r="C5" s="3">
        <v>7000</v>
      </c>
      <c r="D5" s="3">
        <v>14000</v>
      </c>
      <c r="E5" s="3">
        <v>220000</v>
      </c>
      <c r="F5" s="3">
        <v>95000</v>
      </c>
    </row>
    <row r="6" spans="1:6" x14ac:dyDescent="0.25">
      <c r="A6" s="9" t="s">
        <v>26</v>
      </c>
      <c r="B6" s="6">
        <f>AVERAGE(B2:B5)</f>
        <v>89290.860215053763</v>
      </c>
      <c r="C6" s="6">
        <f>AVERAGE(C2:C5)</f>
        <v>13426.52329749104</v>
      </c>
      <c r="D6" s="6">
        <f>AVERAGE(D2:D5)</f>
        <v>23436.147800799026</v>
      </c>
      <c r="E6" s="6">
        <f>AVERAGE(E2:E5)</f>
        <v>155609.69041804972</v>
      </c>
      <c r="F6" s="6">
        <f>AVERAGE(F2:F5)</f>
        <v>116043.00704443365</v>
      </c>
    </row>
    <row r="7" spans="1:6" x14ac:dyDescent="0.25">
      <c r="A7" s="8"/>
    </row>
    <row r="8" spans="1:6" x14ac:dyDescent="0.25">
      <c r="A8" s="8"/>
    </row>
    <row r="9" spans="1:6" x14ac:dyDescent="0.25">
      <c r="A9" s="8"/>
    </row>
    <row r="10" spans="1:6" x14ac:dyDescent="0.25">
      <c r="A10" s="8" t="s">
        <v>8</v>
      </c>
      <c r="B10" t="s">
        <v>6</v>
      </c>
      <c r="C10" t="s">
        <v>1</v>
      </c>
      <c r="D10" t="s">
        <v>15</v>
      </c>
      <c r="E10" t="s">
        <v>16</v>
      </c>
    </row>
    <row r="11" spans="1:6" x14ac:dyDescent="0.25">
      <c r="A11" s="7" t="s">
        <v>29</v>
      </c>
      <c r="B11" s="3">
        <f xml:space="preserve"> 6575679.36723557* 0.025</f>
        <v>164391.98418088927</v>
      </c>
      <c r="C11" s="3">
        <f xml:space="preserve"> 4758440.0109386 * 0.04</f>
        <v>190337.600437544</v>
      </c>
      <c r="D11" s="3">
        <f xml:space="preserve"> 2160971.11555377 *0.01</f>
        <v>21609.711155537701</v>
      </c>
      <c r="E11" s="3">
        <f xml:space="preserve"> 6547865.32672203 * 0.02</f>
        <v>130957.30653444059</v>
      </c>
    </row>
    <row r="12" spans="1:6" x14ac:dyDescent="0.25">
      <c r="A12" s="8" t="s">
        <v>30</v>
      </c>
      <c r="B12" s="3">
        <v>50000</v>
      </c>
      <c r="C12" s="3"/>
      <c r="D12" s="3">
        <v>30000</v>
      </c>
      <c r="E12" s="3">
        <v>100000</v>
      </c>
    </row>
    <row r="13" spans="1:6" x14ac:dyDescent="0.25">
      <c r="A13" s="7" t="s">
        <v>27</v>
      </c>
      <c r="B13" s="3">
        <v>7526.8817204301067</v>
      </c>
      <c r="C13" s="3">
        <v>236559.13978494622</v>
      </c>
      <c r="D13" s="3">
        <v>62365.591397849457</v>
      </c>
      <c r="E13" s="3">
        <f>115.16 * 1000/0.8458</f>
        <v>136155.11941357295</v>
      </c>
    </row>
    <row r="14" spans="1:6" x14ac:dyDescent="0.25">
      <c r="A14" s="7" t="s">
        <v>28</v>
      </c>
      <c r="B14" s="3">
        <v>76000</v>
      </c>
      <c r="C14" s="3">
        <v>107000</v>
      </c>
      <c r="D14" s="3">
        <v>51000</v>
      </c>
      <c r="E14" s="3">
        <v>143000</v>
      </c>
    </row>
    <row r="15" spans="1:6" x14ac:dyDescent="0.25">
      <c r="A15" s="5" t="s">
        <v>26</v>
      </c>
      <c r="B15" s="6">
        <f>AVERAGE(B11:B14)</f>
        <v>74479.716475329842</v>
      </c>
      <c r="C15" s="6">
        <f>AVERAGE(C11:C14)</f>
        <v>177965.58007416339</v>
      </c>
      <c r="D15" s="6">
        <f>AVERAGE(D11:D14)</f>
        <v>41243.825638346789</v>
      </c>
      <c r="E15" s="6">
        <f>AVERAGE(E11:E14)</f>
        <v>127528.10648700339</v>
      </c>
    </row>
    <row r="17" spans="1:10" x14ac:dyDescent="0.25">
      <c r="A17" t="s">
        <v>8</v>
      </c>
      <c r="B17" t="s">
        <v>12</v>
      </c>
      <c r="C17" t="s">
        <v>13</v>
      </c>
      <c r="D17" t="s">
        <v>14</v>
      </c>
    </row>
    <row r="18" spans="1:10" x14ac:dyDescent="0.25">
      <c r="A18" s="7" t="s">
        <v>29</v>
      </c>
      <c r="B18" s="3">
        <f>6547865.32672203 * 0.02</f>
        <v>130957.30653444059</v>
      </c>
      <c r="C18" s="3">
        <f xml:space="preserve"> 2044117.98035131 * 0.02</f>
        <v>40882.359607026199</v>
      </c>
      <c r="D18" s="3">
        <f xml:space="preserve"> 2700680.18282229 * 0.02</f>
        <v>54013.603656445797</v>
      </c>
    </row>
    <row r="19" spans="1:10" x14ac:dyDescent="0.25">
      <c r="A19" s="8" t="s">
        <v>30</v>
      </c>
      <c r="B19" s="3">
        <v>20000</v>
      </c>
      <c r="C19" s="3">
        <v>20000</v>
      </c>
      <c r="D19" s="3">
        <v>25000</v>
      </c>
    </row>
    <row r="20" spans="1:10" x14ac:dyDescent="0.25">
      <c r="A20" s="7" t="s">
        <v>27</v>
      </c>
      <c r="B20" s="3">
        <v>15053.763440860213</v>
      </c>
      <c r="C20" s="3">
        <v>46236.559139784942</v>
      </c>
      <c r="D20" s="3">
        <v>102150.5376344086</v>
      </c>
    </row>
    <row r="21" spans="1:10" x14ac:dyDescent="0.25">
      <c r="A21" s="7" t="s">
        <v>28</v>
      </c>
      <c r="B21" s="3">
        <v>15000</v>
      </c>
      <c r="C21" s="3">
        <v>17000</v>
      </c>
      <c r="D21" s="3">
        <v>20000</v>
      </c>
    </row>
    <row r="22" spans="1:10" x14ac:dyDescent="0.25">
      <c r="A22" s="5" t="s">
        <v>26</v>
      </c>
      <c r="B22" s="6">
        <f>AVERAGE(B18:B21)</f>
        <v>45252.767493825202</v>
      </c>
      <c r="C22" s="6">
        <f>AVERAGE(C18:C21)</f>
        <v>31029.729686702784</v>
      </c>
      <c r="D22" s="6">
        <f>AVERAGE(D18:D21)</f>
        <v>50291.0353227136</v>
      </c>
    </row>
    <row r="27" spans="1:10" x14ac:dyDescent="0.25">
      <c r="A27" t="s">
        <v>31</v>
      </c>
      <c r="B27" t="s">
        <v>2</v>
      </c>
      <c r="C27" t="s">
        <v>3</v>
      </c>
      <c r="D27" t="s">
        <v>4</v>
      </c>
      <c r="E27" t="s">
        <v>0</v>
      </c>
      <c r="F27" t="s">
        <v>1</v>
      </c>
      <c r="G27" t="s">
        <v>5</v>
      </c>
      <c r="H27" t="s">
        <v>6</v>
      </c>
      <c r="I27" t="s">
        <v>11</v>
      </c>
      <c r="J27" t="s">
        <v>7</v>
      </c>
    </row>
    <row r="28" spans="1:10" x14ac:dyDescent="0.25">
      <c r="A28" s="2" t="s">
        <v>29</v>
      </c>
      <c r="B28">
        <v>3</v>
      </c>
      <c r="D28">
        <v>2.1</v>
      </c>
      <c r="E28">
        <v>0.32</v>
      </c>
      <c r="G28">
        <v>6.4</v>
      </c>
      <c r="H28">
        <v>0</v>
      </c>
      <c r="I28">
        <v>0</v>
      </c>
      <c r="J28">
        <v>0.39</v>
      </c>
    </row>
    <row r="29" spans="1:10" x14ac:dyDescent="0.25">
      <c r="A29" s="2" t="s">
        <v>27</v>
      </c>
      <c r="B29">
        <v>4.71</v>
      </c>
      <c r="D29">
        <f>AVERAGE(2.67,1.96)</f>
        <v>2.3149999999999999</v>
      </c>
      <c r="E29">
        <v>1.21</v>
      </c>
      <c r="F29">
        <v>5.0599999999999996</v>
      </c>
      <c r="G29">
        <f>AVERAGE(2.48,3.14)</f>
        <v>2.81</v>
      </c>
      <c r="H29">
        <v>1.46</v>
      </c>
      <c r="I29">
        <v>0</v>
      </c>
      <c r="J29">
        <v>0</v>
      </c>
    </row>
    <row r="30" spans="1:10" x14ac:dyDescent="0.25">
      <c r="A30" t="s">
        <v>28</v>
      </c>
      <c r="B30">
        <v>6</v>
      </c>
      <c r="C30">
        <v>13</v>
      </c>
      <c r="D30">
        <v>3</v>
      </c>
      <c r="E30">
        <v>0</v>
      </c>
      <c r="F30">
        <v>5</v>
      </c>
      <c r="G30">
        <v>2</v>
      </c>
      <c r="H30">
        <v>0</v>
      </c>
      <c r="I30">
        <v>0</v>
      </c>
      <c r="J30">
        <v>0</v>
      </c>
    </row>
    <row r="31" spans="1:10" x14ac:dyDescent="0.25">
      <c r="A31" t="s">
        <v>26</v>
      </c>
      <c r="B31">
        <f>AVERAGE(B28:B30)</f>
        <v>4.57</v>
      </c>
      <c r="C31">
        <f t="shared" ref="C31:J31" si="0">AVERAGE(C28:C30)</f>
        <v>13</v>
      </c>
      <c r="D31">
        <f t="shared" si="0"/>
        <v>2.4716666666666667</v>
      </c>
      <c r="E31">
        <f t="shared" si="0"/>
        <v>0.51</v>
      </c>
      <c r="F31">
        <f t="shared" si="0"/>
        <v>5.0299999999999994</v>
      </c>
      <c r="G31">
        <f t="shared" si="0"/>
        <v>3.7366666666666668</v>
      </c>
      <c r="H31">
        <f t="shared" si="0"/>
        <v>0.48666666666666664</v>
      </c>
      <c r="I31">
        <f t="shared" si="0"/>
        <v>0</v>
      </c>
      <c r="J31">
        <f t="shared" si="0"/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O and M costs</vt:lpstr>
      <vt:lpstr>Fixed O and M costs</vt:lpstr>
      <vt:lpstr>Sheet2</vt:lpstr>
      <vt:lpstr>Table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tim.schell1@365h-brs.de</cp:lastModifiedBy>
  <dcterms:created xsi:type="dcterms:W3CDTF">2023-07-19T10:19:42Z</dcterms:created>
  <dcterms:modified xsi:type="dcterms:W3CDTF">2023-10-07T08:14:45Z</dcterms:modified>
</cp:coreProperties>
</file>