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B7F052CA-255A-4602-9FC5-84B6AF168011}" xr6:coauthVersionLast="47" xr6:coauthVersionMax="47" xr10:uidLastSave="{00000000-0000-0000-0000-000000000000}"/>
  <bookViews>
    <workbookView xWindow="-108" yWindow="-108" windowWidth="23256" windowHeight="12456" firstSheet="8" activeTab="13" xr2:uid="{0D40A248-FF8F-46CA-B1D1-6E3AD099E80C}"/>
  </bookViews>
  <sheets>
    <sheet name="Giannis Antetokounmpo" sheetId="4" r:id="rId1"/>
    <sheet name="Emmanuel Mudiay" sheetId="1" r:id="rId2"/>
    <sheet name="Pascal Siakam" sheetId="3" r:id="rId3"/>
    <sheet name="Bol Bol" sheetId="12" r:id="rId4"/>
    <sheet name="Joel Embiid" sheetId="5" r:id="rId5"/>
    <sheet name="Al-Farouq Aminu" sheetId="2" r:id="rId6"/>
    <sheet name="Josh Okogie" sheetId="10" r:id="rId7"/>
    <sheet name="Gorgui Dieng" sheetId="6" r:id="rId8"/>
    <sheet name="Georges Niang" sheetId="8" r:id="rId9"/>
    <sheet name="Chimezie Metu" sheetId="15" r:id="rId10"/>
    <sheet name="Bismack Biyombo" sheetId="9" r:id="rId11"/>
    <sheet name="Wenyen Gabriel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7" i="14" l="1"/>
  <c r="Z27" i="14"/>
  <c r="Y27" i="14"/>
  <c r="X27" i="14"/>
  <c r="Q27" i="14"/>
  <c r="AA27" i="13"/>
  <c r="Z27" i="13"/>
  <c r="Y27" i="13"/>
  <c r="X27" i="13"/>
  <c r="Q27" i="13"/>
  <c r="AA25" i="14"/>
  <c r="Z25" i="14"/>
  <c r="Y25" i="14"/>
  <c r="X25" i="14"/>
  <c r="Q25" i="14"/>
  <c r="AA25" i="13"/>
  <c r="Z25" i="13"/>
  <c r="Y25" i="13"/>
  <c r="X25" i="13"/>
  <c r="Q25" i="13"/>
  <c r="R25" i="15"/>
  <c r="AA23" i="14"/>
  <c r="Z23" i="14"/>
  <c r="Y23" i="14"/>
  <c r="X23" i="14"/>
  <c r="Q23" i="14"/>
  <c r="AA23" i="13"/>
  <c r="Z23" i="13"/>
  <c r="Y23" i="13"/>
  <c r="X23" i="13"/>
  <c r="Q23" i="13"/>
  <c r="AA21" i="14"/>
  <c r="Z21" i="14"/>
  <c r="Y21" i="14"/>
  <c r="X21" i="14"/>
  <c r="Q21" i="14"/>
  <c r="AA21" i="13"/>
  <c r="Z21" i="13"/>
  <c r="Y21" i="13"/>
  <c r="X21" i="13"/>
  <c r="Q21" i="13"/>
  <c r="AA19" i="14"/>
  <c r="Z19" i="14"/>
  <c r="Y19" i="14"/>
  <c r="X19" i="14"/>
  <c r="Q19" i="14"/>
  <c r="AA19" i="13"/>
  <c r="Z19" i="13"/>
  <c r="Y19" i="13"/>
  <c r="X19" i="13"/>
  <c r="Q19" i="13"/>
  <c r="AA17" i="14"/>
  <c r="Z17" i="14"/>
  <c r="Y17" i="14"/>
  <c r="X17" i="14"/>
  <c r="Q17" i="14"/>
  <c r="AA17" i="13"/>
  <c r="Z17" i="13"/>
  <c r="Y17" i="13"/>
  <c r="X17" i="13"/>
  <c r="Q17" i="13"/>
  <c r="AA16" i="14"/>
  <c r="Z16" i="14"/>
  <c r="Y16" i="14"/>
  <c r="X16" i="14"/>
  <c r="Q16" i="14"/>
  <c r="AA16" i="13"/>
  <c r="Z16" i="13"/>
  <c r="Y16" i="13"/>
  <c r="X16" i="13"/>
  <c r="Q16" i="13"/>
  <c r="AA14" i="14"/>
  <c r="Z14" i="14"/>
  <c r="Y14" i="14"/>
  <c r="X14" i="14"/>
  <c r="Q14" i="14"/>
  <c r="AA14" i="13"/>
  <c r="Z14" i="13"/>
  <c r="Y14" i="13"/>
  <c r="X14" i="13"/>
  <c r="Q14" i="13"/>
  <c r="AA11" i="14" l="1"/>
  <c r="Z11" i="14"/>
  <c r="Y11" i="14"/>
  <c r="X11" i="14"/>
  <c r="Q11" i="14"/>
  <c r="AA11" i="13"/>
  <c r="Z11" i="13"/>
  <c r="Y11" i="13"/>
  <c r="X11" i="13"/>
  <c r="Q11" i="13"/>
  <c r="AA9" i="14"/>
  <c r="Z9" i="14"/>
  <c r="Y9" i="14"/>
  <c r="X9" i="14"/>
  <c r="Q9" i="14"/>
  <c r="AA9" i="13"/>
  <c r="Z9" i="13"/>
  <c r="Y9" i="13"/>
  <c r="X9" i="13"/>
  <c r="Q9" i="13"/>
  <c r="AA7" i="14"/>
  <c r="Z7" i="14"/>
  <c r="Y7" i="14"/>
  <c r="X7" i="14"/>
  <c r="Q7" i="14"/>
  <c r="AA7" i="13"/>
  <c r="Z7" i="13"/>
  <c r="Y7" i="13"/>
  <c r="X7" i="13"/>
  <c r="Q7" i="13"/>
  <c r="AA5" i="14"/>
  <c r="Z5" i="14"/>
  <c r="Y5" i="14"/>
  <c r="X5" i="14"/>
  <c r="Q5" i="14"/>
  <c r="AA5" i="13"/>
  <c r="Z5" i="13"/>
  <c r="Y5" i="13"/>
  <c r="X5" i="13"/>
  <c r="Q5" i="13"/>
  <c r="AA3" i="14" l="1"/>
  <c r="Z3" i="14"/>
  <c r="Y3" i="14"/>
  <c r="X3" i="14"/>
  <c r="Q3" i="14"/>
  <c r="AA3" i="13"/>
  <c r="Z3" i="13"/>
  <c r="Y3" i="13"/>
  <c r="X3" i="13"/>
  <c r="Q3" i="13"/>
  <c r="A46" i="14" l="1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V49" i="14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8" i="14"/>
  <c r="Z28" i="14"/>
  <c r="Y28" i="14"/>
  <c r="X28" i="14"/>
  <c r="Q28" i="14"/>
  <c r="AA26" i="14"/>
  <c r="Z26" i="14"/>
  <c r="Y26" i="14"/>
  <c r="X26" i="14"/>
  <c r="Q26" i="14"/>
  <c r="AA24" i="14"/>
  <c r="Z24" i="14"/>
  <c r="Y24" i="14"/>
  <c r="X24" i="14"/>
  <c r="Q24" i="14"/>
  <c r="AA22" i="14"/>
  <c r="Z22" i="14"/>
  <c r="Y22" i="14"/>
  <c r="X22" i="14"/>
  <c r="Q22" i="14"/>
  <c r="AA20" i="14"/>
  <c r="Z20" i="14"/>
  <c r="Y20" i="14"/>
  <c r="X20" i="14"/>
  <c r="Q20" i="14"/>
  <c r="AA18" i="14"/>
  <c r="Z18" i="14"/>
  <c r="Y18" i="14"/>
  <c r="X18" i="14"/>
  <c r="Q18" i="14"/>
  <c r="AA15" i="14"/>
  <c r="Z15" i="14"/>
  <c r="Y15" i="14"/>
  <c r="X15" i="14"/>
  <c r="Q15" i="14"/>
  <c r="AA13" i="14"/>
  <c r="Z13" i="14"/>
  <c r="Y13" i="14"/>
  <c r="X13" i="14"/>
  <c r="Q13" i="14"/>
  <c r="AA12" i="14"/>
  <c r="Z12" i="14"/>
  <c r="Y12" i="14"/>
  <c r="X12" i="14"/>
  <c r="Q12" i="14"/>
  <c r="AA10" i="14"/>
  <c r="Z10" i="14"/>
  <c r="Y10" i="14"/>
  <c r="X10" i="14"/>
  <c r="Q10" i="14"/>
  <c r="AA8" i="14"/>
  <c r="Z8" i="14"/>
  <c r="Y8" i="14"/>
  <c r="X8" i="14"/>
  <c r="Q8" i="14"/>
  <c r="AA6" i="14"/>
  <c r="Z6" i="14"/>
  <c r="Y6" i="14"/>
  <c r="X6" i="14"/>
  <c r="Q6" i="14"/>
  <c r="AA4" i="14"/>
  <c r="Z4" i="14"/>
  <c r="Y4" i="14"/>
  <c r="X4" i="14"/>
  <c r="Q4" i="14"/>
  <c r="AA2" i="14"/>
  <c r="Z2" i="14"/>
  <c r="Y2" i="14"/>
  <c r="X2" i="14"/>
  <c r="Q2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S28" i="11"/>
  <c r="R28" i="11"/>
  <c r="Q28" i="11"/>
  <c r="Y27" i="11"/>
  <c r="X27" i="11"/>
  <c r="W27" i="11"/>
  <c r="Q27" i="11"/>
  <c r="Y26" i="11"/>
  <c r="X26" i="11"/>
  <c r="W26" i="11"/>
  <c r="Q26" i="11"/>
  <c r="Y25" i="11"/>
  <c r="X25" i="11"/>
  <c r="W25" i="11"/>
  <c r="Q25" i="11"/>
  <c r="Y24" i="11"/>
  <c r="X24" i="11"/>
  <c r="W24" i="11"/>
  <c r="R24" i="11"/>
  <c r="Q24" i="11"/>
  <c r="Y23" i="11"/>
  <c r="X23" i="11"/>
  <c r="W23" i="11"/>
  <c r="Q23" i="11"/>
  <c r="Y22" i="11"/>
  <c r="X22" i="11"/>
  <c r="W22" i="11"/>
  <c r="Q22" i="11"/>
  <c r="Y21" i="11"/>
  <c r="X21" i="11"/>
  <c r="W21" i="11"/>
  <c r="Q21" i="11"/>
  <c r="Y20" i="11"/>
  <c r="X20" i="11"/>
  <c r="W20" i="11"/>
  <c r="Y19" i="11"/>
  <c r="X19" i="11"/>
  <c r="W19" i="11"/>
  <c r="Q19" i="11"/>
  <c r="Y18" i="11"/>
  <c r="X18" i="11"/>
  <c r="W18" i="11"/>
  <c r="R18" i="11"/>
  <c r="Q18" i="11"/>
  <c r="Y17" i="11"/>
  <c r="X17" i="11"/>
  <c r="W17" i="11"/>
  <c r="Y16" i="11"/>
  <c r="X16" i="11"/>
  <c r="W16" i="11"/>
  <c r="Y15" i="11"/>
  <c r="X15" i="11"/>
  <c r="W15" i="11"/>
  <c r="Y14" i="11"/>
  <c r="X14" i="11"/>
  <c r="W14" i="11"/>
  <c r="Y13" i="11"/>
  <c r="X13" i="11"/>
  <c r="W13" i="11"/>
  <c r="R13" i="11"/>
  <c r="Q13" i="11"/>
  <c r="Y12" i="11"/>
  <c r="X12" i="11"/>
  <c r="W12" i="11"/>
  <c r="R12" i="11"/>
  <c r="Q12" i="11"/>
  <c r="Y11" i="11"/>
  <c r="X11" i="11"/>
  <c r="W11" i="11"/>
  <c r="S11" i="11"/>
  <c r="Q11" i="11"/>
  <c r="Y10" i="11"/>
  <c r="X10" i="11"/>
  <c r="W10" i="11"/>
  <c r="Q10" i="11"/>
  <c r="Y9" i="11"/>
  <c r="X9" i="11"/>
  <c r="W9" i="11"/>
  <c r="Q9" i="11"/>
  <c r="Y8" i="11"/>
  <c r="X8" i="11"/>
  <c r="W8" i="11"/>
  <c r="S8" i="11"/>
  <c r="R8" i="11"/>
  <c r="Q8" i="11"/>
  <c r="Y7" i="11"/>
  <c r="X7" i="11"/>
  <c r="W7" i="11"/>
  <c r="Q7" i="11"/>
  <c r="Y6" i="11"/>
  <c r="X6" i="11"/>
  <c r="W6" i="11"/>
  <c r="S6" i="11"/>
  <c r="Q6" i="11"/>
  <c r="Y5" i="11"/>
  <c r="X5" i="11"/>
  <c r="W5" i="11"/>
  <c r="Y4" i="11"/>
  <c r="X4" i="11"/>
  <c r="W4" i="11"/>
  <c r="R4" i="11"/>
  <c r="Q4" i="11"/>
  <c r="Y3" i="11"/>
  <c r="X3" i="11"/>
  <c r="W3" i="11"/>
  <c r="S3" i="11"/>
  <c r="Q3" i="11"/>
  <c r="Y2" i="11"/>
  <c r="X2" i="11"/>
  <c r="W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S28" i="9"/>
  <c r="R28" i="9"/>
  <c r="Q28" i="9"/>
  <c r="Y27" i="9"/>
  <c r="X27" i="9"/>
  <c r="W27" i="9"/>
  <c r="Y26" i="9"/>
  <c r="X26" i="9"/>
  <c r="W26" i="9"/>
  <c r="Q26" i="9"/>
  <c r="Y25" i="9"/>
  <c r="X25" i="9"/>
  <c r="W25" i="9"/>
  <c r="R25" i="9"/>
  <c r="Q25" i="9"/>
  <c r="Y24" i="9"/>
  <c r="X24" i="9"/>
  <c r="W24" i="9"/>
  <c r="Y23" i="9"/>
  <c r="X23" i="9"/>
  <c r="W23" i="9"/>
  <c r="Y22" i="9"/>
  <c r="X22" i="9"/>
  <c r="W22" i="9"/>
  <c r="Y21" i="9"/>
  <c r="X21" i="9"/>
  <c r="W21" i="9"/>
  <c r="Y20" i="9"/>
  <c r="X20" i="9"/>
  <c r="W20" i="9"/>
  <c r="Y19" i="9"/>
  <c r="X19" i="9"/>
  <c r="W19" i="9"/>
  <c r="Y18" i="9"/>
  <c r="X18" i="9"/>
  <c r="W18" i="9"/>
  <c r="Q18" i="9"/>
  <c r="Y17" i="9"/>
  <c r="X17" i="9"/>
  <c r="W17" i="9"/>
  <c r="R17" i="9"/>
  <c r="Q17" i="9"/>
  <c r="Y16" i="9"/>
  <c r="X16" i="9"/>
  <c r="W16" i="9"/>
  <c r="Y15" i="9"/>
  <c r="X15" i="9"/>
  <c r="W15" i="9"/>
  <c r="Y14" i="9"/>
  <c r="X14" i="9"/>
  <c r="W14" i="9"/>
  <c r="Y13" i="9"/>
  <c r="X13" i="9"/>
  <c r="W13" i="9"/>
  <c r="Y12" i="9"/>
  <c r="X12" i="9"/>
  <c r="W12" i="9"/>
  <c r="Y11" i="9"/>
  <c r="X11" i="9"/>
  <c r="W11" i="9"/>
  <c r="Q11" i="9"/>
  <c r="Y10" i="9"/>
  <c r="X10" i="9"/>
  <c r="W10" i="9"/>
  <c r="Y9" i="9"/>
  <c r="X9" i="9"/>
  <c r="W9" i="9"/>
  <c r="Y8" i="9"/>
  <c r="X8" i="9"/>
  <c r="W8" i="9"/>
  <c r="Q8" i="9"/>
  <c r="Y7" i="9"/>
  <c r="X7" i="9"/>
  <c r="W7" i="9"/>
  <c r="R7" i="9"/>
  <c r="Q7" i="9"/>
  <c r="Y6" i="9"/>
  <c r="X6" i="9"/>
  <c r="W6" i="9"/>
  <c r="Y5" i="9"/>
  <c r="X5" i="9"/>
  <c r="W5" i="9"/>
  <c r="Y4" i="9"/>
  <c r="X4" i="9"/>
  <c r="W4" i="9"/>
  <c r="Y3" i="9"/>
  <c r="X3" i="9"/>
  <c r="W3" i="9"/>
  <c r="Y2" i="9"/>
  <c r="X2" i="9"/>
  <c r="W2" i="9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S28" i="15"/>
  <c r="R28" i="15"/>
  <c r="Q28" i="15"/>
  <c r="Y27" i="15"/>
  <c r="X27" i="15"/>
  <c r="W27" i="15"/>
  <c r="Y26" i="15"/>
  <c r="X26" i="15"/>
  <c r="W26" i="15"/>
  <c r="R26" i="15"/>
  <c r="Q26" i="15"/>
  <c r="Y25" i="15"/>
  <c r="X25" i="15"/>
  <c r="W25" i="15"/>
  <c r="Q25" i="15"/>
  <c r="Y24" i="15"/>
  <c r="X24" i="15"/>
  <c r="W24" i="15"/>
  <c r="Y23" i="15"/>
  <c r="X23" i="15"/>
  <c r="W23" i="15"/>
  <c r="Y22" i="15"/>
  <c r="X22" i="15"/>
  <c r="W22" i="15"/>
  <c r="R22" i="15"/>
  <c r="Q22" i="15"/>
  <c r="Y21" i="15"/>
  <c r="X21" i="15"/>
  <c r="W21" i="15"/>
  <c r="Q21" i="15"/>
  <c r="Y20" i="15"/>
  <c r="X20" i="15"/>
  <c r="W20" i="15"/>
  <c r="R20" i="15"/>
  <c r="Q20" i="15"/>
  <c r="Y19" i="15"/>
  <c r="X19" i="15"/>
  <c r="W19" i="15"/>
  <c r="Y18" i="15"/>
  <c r="X18" i="15"/>
  <c r="W18" i="15"/>
  <c r="Y17" i="15"/>
  <c r="X17" i="15"/>
  <c r="W17" i="15"/>
  <c r="Q17" i="15"/>
  <c r="Y16" i="15"/>
  <c r="X16" i="15"/>
  <c r="W16" i="15"/>
  <c r="S16" i="15"/>
  <c r="R16" i="15"/>
  <c r="Q16" i="15"/>
  <c r="Y15" i="15"/>
  <c r="X15" i="15"/>
  <c r="W15" i="15"/>
  <c r="Q15" i="15"/>
  <c r="Y14" i="15"/>
  <c r="X14" i="15"/>
  <c r="W14" i="15"/>
  <c r="R14" i="15"/>
  <c r="Q14" i="15"/>
  <c r="Y13" i="15"/>
  <c r="X13" i="15"/>
  <c r="W13" i="15"/>
  <c r="R13" i="15"/>
  <c r="Q13" i="15"/>
  <c r="Y12" i="15"/>
  <c r="X12" i="15"/>
  <c r="W12" i="15"/>
  <c r="R12" i="15"/>
  <c r="Q12" i="15"/>
  <c r="Y11" i="15"/>
  <c r="X11" i="15"/>
  <c r="W11" i="15"/>
  <c r="R11" i="15"/>
  <c r="Q11" i="15"/>
  <c r="Y10" i="15"/>
  <c r="X10" i="15"/>
  <c r="W10" i="15"/>
  <c r="R10" i="15"/>
  <c r="Q10" i="15"/>
  <c r="Y9" i="15"/>
  <c r="X9" i="15"/>
  <c r="W9" i="15"/>
  <c r="Q9" i="15"/>
  <c r="Y8" i="15"/>
  <c r="X8" i="15"/>
  <c r="W8" i="15"/>
  <c r="S8" i="15"/>
  <c r="Q8" i="15"/>
  <c r="Y7" i="15"/>
  <c r="X7" i="15"/>
  <c r="W7" i="15"/>
  <c r="R7" i="15"/>
  <c r="Q7" i="15"/>
  <c r="Y6" i="15"/>
  <c r="X6" i="15"/>
  <c r="W6" i="15"/>
  <c r="R6" i="15"/>
  <c r="Q6" i="15"/>
  <c r="Y5" i="15"/>
  <c r="X5" i="15"/>
  <c r="W5" i="15"/>
  <c r="Q5" i="15"/>
  <c r="Y4" i="15"/>
  <c r="X4" i="15"/>
  <c r="W4" i="15"/>
  <c r="Y3" i="15"/>
  <c r="X3" i="15"/>
  <c r="W3" i="15"/>
  <c r="R3" i="15"/>
  <c r="Q3" i="15"/>
  <c r="Y2" i="15"/>
  <c r="X2" i="15"/>
  <c r="W2" i="15"/>
  <c r="R2" i="15"/>
  <c r="Q2" i="15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S28" i="8"/>
  <c r="R28" i="8"/>
  <c r="Q28" i="8"/>
  <c r="Y27" i="8"/>
  <c r="X27" i="8"/>
  <c r="W27" i="8"/>
  <c r="S27" i="8"/>
  <c r="R27" i="8"/>
  <c r="Q27" i="8"/>
  <c r="Y26" i="8"/>
  <c r="X26" i="8"/>
  <c r="W26" i="8"/>
  <c r="Q26" i="8"/>
  <c r="Y25" i="8"/>
  <c r="X25" i="8"/>
  <c r="W25" i="8"/>
  <c r="R25" i="8"/>
  <c r="Q25" i="8"/>
  <c r="Y24" i="8"/>
  <c r="X24" i="8"/>
  <c r="W24" i="8"/>
  <c r="R24" i="8"/>
  <c r="Q24" i="8"/>
  <c r="Y23" i="8"/>
  <c r="X23" i="8"/>
  <c r="W23" i="8"/>
  <c r="Q23" i="8"/>
  <c r="Y22" i="8"/>
  <c r="X22" i="8"/>
  <c r="W22" i="8"/>
  <c r="Q22" i="8"/>
  <c r="Y21" i="8"/>
  <c r="X21" i="8"/>
  <c r="W21" i="8"/>
  <c r="R21" i="8"/>
  <c r="Q21" i="8"/>
  <c r="Y20" i="8"/>
  <c r="X20" i="8"/>
  <c r="W20" i="8"/>
  <c r="S20" i="8"/>
  <c r="Q20" i="8"/>
  <c r="Y19" i="8"/>
  <c r="X19" i="8"/>
  <c r="W19" i="8"/>
  <c r="R19" i="8"/>
  <c r="Q19" i="8"/>
  <c r="Y18" i="8"/>
  <c r="X18" i="8"/>
  <c r="W18" i="8"/>
  <c r="S18" i="8"/>
  <c r="R18" i="8"/>
  <c r="Q18" i="8"/>
  <c r="Y17" i="8"/>
  <c r="X17" i="8"/>
  <c r="W17" i="8"/>
  <c r="Q17" i="8"/>
  <c r="Y16" i="8"/>
  <c r="X16" i="8"/>
  <c r="W16" i="8"/>
  <c r="R16" i="8"/>
  <c r="Q16" i="8"/>
  <c r="Y15" i="8"/>
  <c r="X15" i="8"/>
  <c r="W15" i="8"/>
  <c r="R15" i="8"/>
  <c r="Q15" i="8"/>
  <c r="Y14" i="8"/>
  <c r="X14" i="8"/>
  <c r="W14" i="8"/>
  <c r="R14" i="8"/>
  <c r="Q14" i="8"/>
  <c r="Y13" i="8"/>
  <c r="X13" i="8"/>
  <c r="W13" i="8"/>
  <c r="R13" i="8"/>
  <c r="Q13" i="8"/>
  <c r="Y12" i="8"/>
  <c r="X12" i="8"/>
  <c r="W12" i="8"/>
  <c r="S12" i="8"/>
  <c r="Q12" i="8"/>
  <c r="Y11" i="8"/>
  <c r="X11" i="8"/>
  <c r="W11" i="8"/>
  <c r="Q11" i="8"/>
  <c r="Y10" i="8"/>
  <c r="X10" i="8"/>
  <c r="W10" i="8"/>
  <c r="S10" i="8"/>
  <c r="R10" i="8"/>
  <c r="Q10" i="8"/>
  <c r="Y9" i="8"/>
  <c r="X9" i="8"/>
  <c r="W9" i="8"/>
  <c r="Q9" i="8"/>
  <c r="Y8" i="8"/>
  <c r="X8" i="8"/>
  <c r="W8" i="8"/>
  <c r="Q8" i="8"/>
  <c r="Y7" i="8"/>
  <c r="X7" i="8"/>
  <c r="W7" i="8"/>
  <c r="S7" i="8"/>
  <c r="R7" i="8"/>
  <c r="Q7" i="8"/>
  <c r="Y6" i="8"/>
  <c r="X6" i="8"/>
  <c r="W6" i="8"/>
  <c r="Q6" i="8"/>
  <c r="Y5" i="8"/>
  <c r="X5" i="8"/>
  <c r="W5" i="8"/>
  <c r="R5" i="8"/>
  <c r="Q5" i="8"/>
  <c r="Y4" i="8"/>
  <c r="X4" i="8"/>
  <c r="W4" i="8"/>
  <c r="S4" i="8"/>
  <c r="Y3" i="8"/>
  <c r="X3" i="8"/>
  <c r="W3" i="8"/>
  <c r="Q3" i="8"/>
  <c r="Y2" i="8"/>
  <c r="X2" i="8"/>
  <c r="W2" i="8"/>
  <c r="S2" i="8"/>
  <c r="R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R28" i="12"/>
  <c r="Q28" i="12"/>
  <c r="Y27" i="12"/>
  <c r="X27" i="12"/>
  <c r="W27" i="12"/>
  <c r="S27" i="12"/>
  <c r="R27" i="12"/>
  <c r="Q27" i="12"/>
  <c r="Y26" i="12"/>
  <c r="X26" i="12"/>
  <c r="W26" i="12"/>
  <c r="R26" i="12"/>
  <c r="Q26" i="12"/>
  <c r="Y25" i="12"/>
  <c r="X25" i="12"/>
  <c r="W25" i="12"/>
  <c r="S25" i="12"/>
  <c r="R25" i="12"/>
  <c r="Q25" i="12"/>
  <c r="Y24" i="12"/>
  <c r="X24" i="12"/>
  <c r="W24" i="12"/>
  <c r="R24" i="12"/>
  <c r="Q24" i="12"/>
  <c r="Y23" i="12"/>
  <c r="X23" i="12"/>
  <c r="W23" i="12"/>
  <c r="R23" i="12"/>
  <c r="Q23" i="12"/>
  <c r="Y22" i="12"/>
  <c r="X22" i="12"/>
  <c r="W22" i="12"/>
  <c r="S22" i="12"/>
  <c r="R22" i="12"/>
  <c r="Q22" i="12"/>
  <c r="Y21" i="12"/>
  <c r="X21" i="12"/>
  <c r="W21" i="12"/>
  <c r="S21" i="12"/>
  <c r="R21" i="12"/>
  <c r="Q21" i="12"/>
  <c r="Y20" i="12"/>
  <c r="X20" i="12"/>
  <c r="W20" i="12"/>
  <c r="R20" i="12"/>
  <c r="Q20" i="12"/>
  <c r="Y19" i="12"/>
  <c r="X19" i="12"/>
  <c r="W19" i="12"/>
  <c r="S19" i="12"/>
  <c r="R19" i="12"/>
  <c r="Q19" i="12"/>
  <c r="Y18" i="12"/>
  <c r="X18" i="12"/>
  <c r="W18" i="12"/>
  <c r="R18" i="12"/>
  <c r="Q18" i="12"/>
  <c r="Y17" i="12"/>
  <c r="X17" i="12"/>
  <c r="W17" i="12"/>
  <c r="R17" i="12"/>
  <c r="Q17" i="12"/>
  <c r="Y16" i="12"/>
  <c r="X16" i="12"/>
  <c r="W16" i="12"/>
  <c r="R16" i="12"/>
  <c r="Q16" i="12"/>
  <c r="Y15" i="12"/>
  <c r="X15" i="12"/>
  <c r="W15" i="12"/>
  <c r="R15" i="12"/>
  <c r="Q15" i="12"/>
  <c r="Y14" i="12"/>
  <c r="X14" i="12"/>
  <c r="W14" i="12"/>
  <c r="Q14" i="12"/>
  <c r="Y13" i="12"/>
  <c r="X13" i="12"/>
  <c r="W13" i="12"/>
  <c r="S13" i="12"/>
  <c r="R13" i="12"/>
  <c r="Q13" i="12"/>
  <c r="Y12" i="12"/>
  <c r="X12" i="12"/>
  <c r="W12" i="12"/>
  <c r="S12" i="12"/>
  <c r="R12" i="12"/>
  <c r="Q12" i="12"/>
  <c r="Y11" i="12"/>
  <c r="X11" i="12"/>
  <c r="W11" i="12"/>
  <c r="S11" i="12"/>
  <c r="R11" i="12"/>
  <c r="Q11" i="12"/>
  <c r="Y10" i="12"/>
  <c r="X10" i="12"/>
  <c r="W10" i="12"/>
  <c r="S10" i="12"/>
  <c r="R10" i="12"/>
  <c r="Q10" i="12"/>
  <c r="Y9" i="12"/>
  <c r="X9" i="12"/>
  <c r="W9" i="12"/>
  <c r="R9" i="12"/>
  <c r="Q9" i="12"/>
  <c r="Y8" i="12"/>
  <c r="X8" i="12"/>
  <c r="W8" i="12"/>
  <c r="R8" i="12"/>
  <c r="Q8" i="12"/>
  <c r="Y7" i="12"/>
  <c r="X7" i="12"/>
  <c r="W7" i="12"/>
  <c r="S7" i="12"/>
  <c r="R7" i="12"/>
  <c r="Q7" i="12"/>
  <c r="Y6" i="12"/>
  <c r="X6" i="12"/>
  <c r="W6" i="12"/>
  <c r="S6" i="12"/>
  <c r="R6" i="12"/>
  <c r="Q6" i="12"/>
  <c r="Y5" i="12"/>
  <c r="X5" i="12"/>
  <c r="W5" i="12"/>
  <c r="S5" i="12"/>
  <c r="R5" i="12"/>
  <c r="Q5" i="12"/>
  <c r="Y4" i="12"/>
  <c r="X4" i="12"/>
  <c r="W4" i="12"/>
  <c r="Q4" i="12"/>
  <c r="Y3" i="12"/>
  <c r="X3" i="12"/>
  <c r="W3" i="12"/>
  <c r="R3" i="12"/>
  <c r="Q3" i="12"/>
  <c r="Y2" i="12"/>
  <c r="X2" i="12"/>
  <c r="W2" i="12"/>
  <c r="S2" i="12"/>
  <c r="Q2" i="12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S28" i="6"/>
  <c r="R28" i="6"/>
  <c r="Q28" i="6"/>
  <c r="Y27" i="6"/>
  <c r="X27" i="6"/>
  <c r="W27" i="6"/>
  <c r="Q27" i="6"/>
  <c r="Y26" i="6"/>
  <c r="X26" i="6"/>
  <c r="W26" i="6"/>
  <c r="Q26" i="6"/>
  <c r="Y25" i="6"/>
  <c r="X25" i="6"/>
  <c r="W25" i="6"/>
  <c r="Q25" i="6"/>
  <c r="Y24" i="6"/>
  <c r="X24" i="6"/>
  <c r="W24" i="6"/>
  <c r="Q24" i="6"/>
  <c r="Y23" i="6"/>
  <c r="X23" i="6"/>
  <c r="W23" i="6"/>
  <c r="Q23" i="6"/>
  <c r="Y22" i="6"/>
  <c r="X22" i="6"/>
  <c r="W22" i="6"/>
  <c r="Q22" i="6"/>
  <c r="Y21" i="6"/>
  <c r="X21" i="6"/>
  <c r="W21" i="6"/>
  <c r="Y20" i="6"/>
  <c r="X20" i="6"/>
  <c r="W20" i="6"/>
  <c r="Q20" i="6"/>
  <c r="Y19" i="6"/>
  <c r="X19" i="6"/>
  <c r="W19" i="6"/>
  <c r="Q19" i="6"/>
  <c r="Y18" i="6"/>
  <c r="X18" i="6"/>
  <c r="W18" i="6"/>
  <c r="Q18" i="6"/>
  <c r="Y17" i="6"/>
  <c r="X17" i="6"/>
  <c r="W17" i="6"/>
  <c r="S17" i="6"/>
  <c r="Q17" i="6"/>
  <c r="Y16" i="6"/>
  <c r="X16" i="6"/>
  <c r="W16" i="6"/>
  <c r="Q16" i="6"/>
  <c r="Y15" i="6"/>
  <c r="X15" i="6"/>
  <c r="W15" i="6"/>
  <c r="Y14" i="6"/>
  <c r="X14" i="6"/>
  <c r="W14" i="6"/>
  <c r="R14" i="6"/>
  <c r="Q14" i="6"/>
  <c r="Y13" i="6"/>
  <c r="X13" i="6"/>
  <c r="W13" i="6"/>
  <c r="Q13" i="6"/>
  <c r="Y12" i="6"/>
  <c r="X12" i="6"/>
  <c r="W12" i="6"/>
  <c r="Q12" i="6"/>
  <c r="Y11" i="6"/>
  <c r="X11" i="6"/>
  <c r="W11" i="6"/>
  <c r="S11" i="6"/>
  <c r="R11" i="6"/>
  <c r="Q11" i="6"/>
  <c r="Y10" i="6"/>
  <c r="X10" i="6"/>
  <c r="W10" i="6"/>
  <c r="Y9" i="6"/>
  <c r="X9" i="6"/>
  <c r="W9" i="6"/>
  <c r="R9" i="6"/>
  <c r="Q9" i="6"/>
  <c r="Y8" i="6"/>
  <c r="X8" i="6"/>
  <c r="W8" i="6"/>
  <c r="Y7" i="6"/>
  <c r="X7" i="6"/>
  <c r="W7" i="6"/>
  <c r="Q7" i="6"/>
  <c r="Y6" i="6"/>
  <c r="X6" i="6"/>
  <c r="W6" i="6"/>
  <c r="Q6" i="6"/>
  <c r="Y5" i="6"/>
  <c r="X5" i="6"/>
  <c r="W5" i="6"/>
  <c r="Q5" i="6"/>
  <c r="Y4" i="6"/>
  <c r="X4" i="6"/>
  <c r="W4" i="6"/>
  <c r="Q4" i="6"/>
  <c r="Y3" i="6"/>
  <c r="X3" i="6"/>
  <c r="W3" i="6"/>
  <c r="Q3" i="6"/>
  <c r="Y2" i="6"/>
  <c r="X2" i="6"/>
  <c r="W2" i="6"/>
  <c r="S2" i="6"/>
  <c r="Q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S28" i="2"/>
  <c r="R28" i="2"/>
  <c r="Q28" i="2"/>
  <c r="Y27" i="2"/>
  <c r="X27" i="2"/>
  <c r="W27" i="2"/>
  <c r="R27" i="2"/>
  <c r="Q27" i="2"/>
  <c r="Y26" i="2"/>
  <c r="X26" i="2"/>
  <c r="W26" i="2"/>
  <c r="Q26" i="2"/>
  <c r="Y25" i="2"/>
  <c r="X25" i="2"/>
  <c r="W25" i="2"/>
  <c r="R25" i="2"/>
  <c r="Q25" i="2"/>
  <c r="Y24" i="2"/>
  <c r="X24" i="2"/>
  <c r="W24" i="2"/>
  <c r="R24" i="2"/>
  <c r="Q24" i="2"/>
  <c r="Y23" i="2"/>
  <c r="X23" i="2"/>
  <c r="W23" i="2"/>
  <c r="S23" i="2"/>
  <c r="R23" i="2"/>
  <c r="Q23" i="2"/>
  <c r="Y22" i="2"/>
  <c r="X22" i="2"/>
  <c r="W22" i="2"/>
  <c r="Q22" i="2"/>
  <c r="Y21" i="2"/>
  <c r="X21" i="2"/>
  <c r="W21" i="2"/>
  <c r="Q21" i="2"/>
  <c r="Y20" i="2"/>
  <c r="X20" i="2"/>
  <c r="W20" i="2"/>
  <c r="R20" i="2"/>
  <c r="Q20" i="2"/>
  <c r="Y19" i="2"/>
  <c r="X19" i="2"/>
  <c r="W19" i="2"/>
  <c r="R19" i="2"/>
  <c r="Q19" i="2"/>
  <c r="Y18" i="2"/>
  <c r="X18" i="2"/>
  <c r="W18" i="2"/>
  <c r="R18" i="2"/>
  <c r="Q18" i="2"/>
  <c r="Y17" i="2"/>
  <c r="X17" i="2"/>
  <c r="W17" i="2"/>
  <c r="Q17" i="2"/>
  <c r="Y16" i="2"/>
  <c r="X16" i="2"/>
  <c r="W16" i="2"/>
  <c r="S16" i="2"/>
  <c r="R16" i="2"/>
  <c r="Q16" i="2"/>
  <c r="Y15" i="2"/>
  <c r="X15" i="2"/>
  <c r="W15" i="2"/>
  <c r="S15" i="2"/>
  <c r="R15" i="2"/>
  <c r="Q15" i="2"/>
  <c r="Y14" i="2"/>
  <c r="X14" i="2"/>
  <c r="W14" i="2"/>
  <c r="R14" i="2"/>
  <c r="Q14" i="2"/>
  <c r="Y13" i="2"/>
  <c r="X13" i="2"/>
  <c r="W13" i="2"/>
  <c r="R13" i="2"/>
  <c r="Q13" i="2"/>
  <c r="Y12" i="2"/>
  <c r="X12" i="2"/>
  <c r="W12" i="2"/>
  <c r="S12" i="2"/>
  <c r="Q12" i="2"/>
  <c r="Y11" i="2"/>
  <c r="X11" i="2"/>
  <c r="W11" i="2"/>
  <c r="S11" i="2"/>
  <c r="R11" i="2"/>
  <c r="Q11" i="2"/>
  <c r="Y10" i="2"/>
  <c r="X10" i="2"/>
  <c r="W10" i="2"/>
  <c r="Q10" i="2"/>
  <c r="Y9" i="2"/>
  <c r="X9" i="2"/>
  <c r="W9" i="2"/>
  <c r="R9" i="2"/>
  <c r="Q9" i="2"/>
  <c r="Y8" i="2"/>
  <c r="X8" i="2"/>
  <c r="W8" i="2"/>
  <c r="S8" i="2"/>
  <c r="R8" i="2"/>
  <c r="Q8" i="2"/>
  <c r="Y7" i="2"/>
  <c r="X7" i="2"/>
  <c r="W7" i="2"/>
  <c r="S7" i="2"/>
  <c r="R7" i="2"/>
  <c r="Q7" i="2"/>
  <c r="Y6" i="2"/>
  <c r="X6" i="2"/>
  <c r="W6" i="2"/>
  <c r="R6" i="2"/>
  <c r="Q6" i="2"/>
  <c r="Y5" i="2"/>
  <c r="X5" i="2"/>
  <c r="W5" i="2"/>
  <c r="S5" i="2"/>
  <c r="R5" i="2"/>
  <c r="Q5" i="2"/>
  <c r="Y4" i="2"/>
  <c r="X4" i="2"/>
  <c r="W4" i="2"/>
  <c r="R4" i="2"/>
  <c r="Q4" i="2"/>
  <c r="Y3" i="2"/>
  <c r="X3" i="2"/>
  <c r="W3" i="2"/>
  <c r="S3" i="2"/>
  <c r="R3" i="2"/>
  <c r="Q3" i="2"/>
  <c r="Y2" i="2"/>
  <c r="X2" i="2"/>
  <c r="W2" i="2"/>
  <c r="R2" i="2"/>
  <c r="Q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R28" i="5"/>
  <c r="Q28" i="5"/>
  <c r="Y27" i="5"/>
  <c r="X27" i="5"/>
  <c r="W27" i="5"/>
  <c r="S27" i="5"/>
  <c r="R27" i="5"/>
  <c r="Q27" i="5"/>
  <c r="Y26" i="5"/>
  <c r="X26" i="5"/>
  <c r="W26" i="5"/>
  <c r="S26" i="5"/>
  <c r="R26" i="5"/>
  <c r="Q26" i="5"/>
  <c r="Y25" i="5"/>
  <c r="X25" i="5"/>
  <c r="W25" i="5"/>
  <c r="S25" i="5"/>
  <c r="R25" i="5"/>
  <c r="Q25" i="5"/>
  <c r="Y24" i="5"/>
  <c r="X24" i="5"/>
  <c r="W24" i="5"/>
  <c r="S24" i="5"/>
  <c r="R24" i="5"/>
  <c r="Q24" i="5"/>
  <c r="Y23" i="5"/>
  <c r="X23" i="5"/>
  <c r="W23" i="5"/>
  <c r="S23" i="5"/>
  <c r="R23" i="5"/>
  <c r="Q23" i="5"/>
  <c r="Y22" i="5"/>
  <c r="X22" i="5"/>
  <c r="W22" i="5"/>
  <c r="R22" i="5"/>
  <c r="Q22" i="5"/>
  <c r="Y21" i="5"/>
  <c r="X21" i="5"/>
  <c r="W21" i="5"/>
  <c r="S21" i="5"/>
  <c r="R21" i="5"/>
  <c r="Q21" i="5"/>
  <c r="Y20" i="5"/>
  <c r="X20" i="5"/>
  <c r="W20" i="5"/>
  <c r="S20" i="5"/>
  <c r="R20" i="5"/>
  <c r="Q20" i="5"/>
  <c r="Y19" i="5"/>
  <c r="X19" i="5"/>
  <c r="W19" i="5"/>
  <c r="S19" i="5"/>
  <c r="R19" i="5"/>
  <c r="Q19" i="5"/>
  <c r="Y18" i="5"/>
  <c r="X18" i="5"/>
  <c r="W18" i="5"/>
  <c r="S18" i="5"/>
  <c r="R18" i="5"/>
  <c r="Q18" i="5"/>
  <c r="Y17" i="5"/>
  <c r="X17" i="5"/>
  <c r="W17" i="5"/>
  <c r="S17" i="5"/>
  <c r="R17" i="5"/>
  <c r="Q17" i="5"/>
  <c r="Y16" i="5"/>
  <c r="X16" i="5"/>
  <c r="W16" i="5"/>
  <c r="S16" i="5"/>
  <c r="R16" i="5"/>
  <c r="Q16" i="5"/>
  <c r="Y15" i="5"/>
  <c r="X15" i="5"/>
  <c r="W15" i="5"/>
  <c r="S15" i="5"/>
  <c r="R15" i="5"/>
  <c r="Q15" i="5"/>
  <c r="Y14" i="5"/>
  <c r="X14" i="5"/>
  <c r="W14" i="5"/>
  <c r="R14" i="5"/>
  <c r="Q14" i="5"/>
  <c r="Y13" i="5"/>
  <c r="X13" i="5"/>
  <c r="W13" i="5"/>
  <c r="S13" i="5"/>
  <c r="R13" i="5"/>
  <c r="Q13" i="5"/>
  <c r="Y12" i="5"/>
  <c r="X12" i="5"/>
  <c r="W12" i="5"/>
  <c r="S12" i="5"/>
  <c r="R12" i="5"/>
  <c r="Q12" i="5"/>
  <c r="Y11" i="5"/>
  <c r="X11" i="5"/>
  <c r="W11" i="5"/>
  <c r="S11" i="5"/>
  <c r="R11" i="5"/>
  <c r="Q11" i="5"/>
  <c r="Y10" i="5"/>
  <c r="X10" i="5"/>
  <c r="W10" i="5"/>
  <c r="S10" i="5"/>
  <c r="R10" i="5"/>
  <c r="Q10" i="5"/>
  <c r="Y9" i="5"/>
  <c r="X9" i="5"/>
  <c r="W9" i="5"/>
  <c r="S9" i="5"/>
  <c r="R9" i="5"/>
  <c r="Q9" i="5"/>
  <c r="Y8" i="5"/>
  <c r="X8" i="5"/>
  <c r="W8" i="5"/>
  <c r="S8" i="5"/>
  <c r="R8" i="5"/>
  <c r="Q8" i="5"/>
  <c r="Y7" i="5"/>
  <c r="X7" i="5"/>
  <c r="W7" i="5"/>
  <c r="S7" i="5"/>
  <c r="R7" i="5"/>
  <c r="Q7" i="5"/>
  <c r="Y6" i="5"/>
  <c r="X6" i="5"/>
  <c r="W6" i="5"/>
  <c r="S6" i="5"/>
  <c r="R6" i="5"/>
  <c r="Q6" i="5"/>
  <c r="Y5" i="5"/>
  <c r="X5" i="5"/>
  <c r="W5" i="5"/>
  <c r="S5" i="5"/>
  <c r="R5" i="5"/>
  <c r="Q5" i="5"/>
  <c r="Y4" i="5"/>
  <c r="X4" i="5"/>
  <c r="W4" i="5"/>
  <c r="S4" i="5"/>
  <c r="R4" i="5"/>
  <c r="Q4" i="5"/>
  <c r="Y3" i="5"/>
  <c r="X3" i="5"/>
  <c r="W3" i="5"/>
  <c r="R3" i="5"/>
  <c r="Q3" i="5"/>
  <c r="Y2" i="5"/>
  <c r="X2" i="5"/>
  <c r="W2" i="5"/>
  <c r="S2" i="5"/>
  <c r="R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S27" i="4"/>
  <c r="R27" i="4"/>
  <c r="Q27" i="4"/>
  <c r="Y26" i="4"/>
  <c r="X26" i="4"/>
  <c r="W26" i="4"/>
  <c r="S26" i="4"/>
  <c r="Q26" i="4"/>
  <c r="Y25" i="4"/>
  <c r="X25" i="4"/>
  <c r="W25" i="4"/>
  <c r="S25" i="4"/>
  <c r="R25" i="4"/>
  <c r="Q25" i="4"/>
  <c r="Y24" i="4"/>
  <c r="X24" i="4"/>
  <c r="W24" i="4"/>
  <c r="S24" i="4"/>
  <c r="R24" i="4"/>
  <c r="Q24" i="4"/>
  <c r="Y23" i="4"/>
  <c r="X23" i="4"/>
  <c r="W23" i="4"/>
  <c r="S23" i="4"/>
  <c r="R23" i="4"/>
  <c r="Q23" i="4"/>
  <c r="Y22" i="4"/>
  <c r="X22" i="4"/>
  <c r="W22" i="4"/>
  <c r="S22" i="4"/>
  <c r="R22" i="4"/>
  <c r="Q22" i="4"/>
  <c r="Y21" i="4"/>
  <c r="X21" i="4"/>
  <c r="W21" i="4"/>
  <c r="S21" i="4"/>
  <c r="R21" i="4"/>
  <c r="Q21" i="4"/>
  <c r="Y20" i="4"/>
  <c r="X20" i="4"/>
  <c r="W20" i="4"/>
  <c r="S20" i="4"/>
  <c r="R20" i="4"/>
  <c r="Q20" i="4"/>
  <c r="Y19" i="4"/>
  <c r="X19" i="4"/>
  <c r="W19" i="4"/>
  <c r="S19" i="4"/>
  <c r="R19" i="4"/>
  <c r="Q19" i="4"/>
  <c r="Y18" i="4"/>
  <c r="X18" i="4"/>
  <c r="W18" i="4"/>
  <c r="S18" i="4"/>
  <c r="R18" i="4"/>
  <c r="Q18" i="4"/>
  <c r="Y17" i="4"/>
  <c r="X17" i="4"/>
  <c r="W17" i="4"/>
  <c r="R17" i="4"/>
  <c r="Q17" i="4"/>
  <c r="Y16" i="4"/>
  <c r="X16" i="4"/>
  <c r="W16" i="4"/>
  <c r="S16" i="4"/>
  <c r="R16" i="4"/>
  <c r="Q16" i="4"/>
  <c r="Y15" i="4"/>
  <c r="X15" i="4"/>
  <c r="W15" i="4"/>
  <c r="S15" i="4"/>
  <c r="R15" i="4"/>
  <c r="Q15" i="4"/>
  <c r="Y14" i="4"/>
  <c r="X14" i="4"/>
  <c r="W14" i="4"/>
  <c r="S14" i="4"/>
  <c r="R14" i="4"/>
  <c r="Q14" i="4"/>
  <c r="Y13" i="4"/>
  <c r="X13" i="4"/>
  <c r="W13" i="4"/>
  <c r="S13" i="4"/>
  <c r="R13" i="4"/>
  <c r="Q13" i="4"/>
  <c r="Y12" i="4"/>
  <c r="X12" i="4"/>
  <c r="W12" i="4"/>
  <c r="R12" i="4"/>
  <c r="Q12" i="4"/>
  <c r="Y11" i="4"/>
  <c r="X11" i="4"/>
  <c r="W11" i="4"/>
  <c r="S11" i="4"/>
  <c r="R11" i="4"/>
  <c r="Q11" i="4"/>
  <c r="Y10" i="4"/>
  <c r="X10" i="4"/>
  <c r="W10" i="4"/>
  <c r="S10" i="4"/>
  <c r="R10" i="4"/>
  <c r="Q10" i="4"/>
  <c r="Y9" i="4"/>
  <c r="X9" i="4"/>
  <c r="W9" i="4"/>
  <c r="S9" i="4"/>
  <c r="Q9" i="4"/>
  <c r="Y8" i="4"/>
  <c r="X8" i="4"/>
  <c r="W8" i="4"/>
  <c r="S8" i="4"/>
  <c r="R8" i="4"/>
  <c r="Q8" i="4"/>
  <c r="Y7" i="4"/>
  <c r="X7" i="4"/>
  <c r="W7" i="4"/>
  <c r="S7" i="4"/>
  <c r="Q7" i="4"/>
  <c r="Y6" i="4"/>
  <c r="X6" i="4"/>
  <c r="W6" i="4"/>
  <c r="S6" i="4"/>
  <c r="R6" i="4"/>
  <c r="Q6" i="4"/>
  <c r="Y5" i="4"/>
  <c r="X5" i="4"/>
  <c r="W5" i="4"/>
  <c r="S5" i="4"/>
  <c r="R5" i="4"/>
  <c r="Q5" i="4"/>
  <c r="Y4" i="4"/>
  <c r="X4" i="4"/>
  <c r="W4" i="4"/>
  <c r="S4" i="4"/>
  <c r="R4" i="4"/>
  <c r="Q4" i="4"/>
  <c r="Y3" i="4"/>
  <c r="X3" i="4"/>
  <c r="W3" i="4"/>
  <c r="S3" i="4"/>
  <c r="R3" i="4"/>
  <c r="Q3" i="4"/>
  <c r="Y2" i="4"/>
  <c r="X2" i="4"/>
  <c r="W2" i="4"/>
  <c r="S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X46" i="3"/>
  <c r="W46" i="3"/>
  <c r="S46" i="3"/>
  <c r="R46" i="3"/>
  <c r="Q46" i="3"/>
  <c r="Y45" i="3"/>
  <c r="X45" i="3"/>
  <c r="W45" i="3"/>
  <c r="S45" i="3"/>
  <c r="R45" i="3"/>
  <c r="Q45" i="3"/>
  <c r="Y44" i="3"/>
  <c r="X44" i="3"/>
  <c r="W44" i="3"/>
  <c r="S44" i="3"/>
  <c r="R44" i="3"/>
  <c r="Q44" i="3"/>
  <c r="Y43" i="3"/>
  <c r="X43" i="3"/>
  <c r="W43" i="3"/>
  <c r="S43" i="3"/>
  <c r="R43" i="3"/>
  <c r="Q43" i="3"/>
  <c r="Y42" i="3"/>
  <c r="X42" i="3"/>
  <c r="W42" i="3"/>
  <c r="S42" i="3"/>
  <c r="R42" i="3"/>
  <c r="Q42" i="3"/>
  <c r="Y41" i="3"/>
  <c r="X41" i="3"/>
  <c r="W41" i="3"/>
  <c r="S41" i="3"/>
  <c r="R41" i="3"/>
  <c r="Q41" i="3"/>
  <c r="Y40" i="3"/>
  <c r="X40" i="3"/>
  <c r="W40" i="3"/>
  <c r="S40" i="3"/>
  <c r="R40" i="3"/>
  <c r="Q40" i="3"/>
  <c r="Y39" i="3"/>
  <c r="X39" i="3"/>
  <c r="W39" i="3"/>
  <c r="S39" i="3"/>
  <c r="R39" i="3"/>
  <c r="Q39" i="3"/>
  <c r="Y38" i="3"/>
  <c r="X38" i="3"/>
  <c r="W38" i="3"/>
  <c r="S38" i="3"/>
  <c r="R38" i="3"/>
  <c r="Q38" i="3"/>
  <c r="Y37" i="3"/>
  <c r="X37" i="3"/>
  <c r="W37" i="3"/>
  <c r="S37" i="3"/>
  <c r="R37" i="3"/>
  <c r="Q37" i="3"/>
  <c r="Y36" i="3"/>
  <c r="X36" i="3"/>
  <c r="W36" i="3"/>
  <c r="S36" i="3"/>
  <c r="R36" i="3"/>
  <c r="Q36" i="3"/>
  <c r="Y35" i="3"/>
  <c r="X35" i="3"/>
  <c r="W35" i="3"/>
  <c r="S35" i="3"/>
  <c r="R35" i="3"/>
  <c r="Q35" i="3"/>
  <c r="Y34" i="3"/>
  <c r="X34" i="3"/>
  <c r="W34" i="3"/>
  <c r="S34" i="3"/>
  <c r="R34" i="3"/>
  <c r="Q34" i="3"/>
  <c r="Y33" i="3"/>
  <c r="X33" i="3"/>
  <c r="W33" i="3"/>
  <c r="S33" i="3"/>
  <c r="R33" i="3"/>
  <c r="Q33" i="3"/>
  <c r="Y32" i="3"/>
  <c r="X32" i="3"/>
  <c r="W32" i="3"/>
  <c r="S32" i="3"/>
  <c r="R32" i="3"/>
  <c r="Q32" i="3"/>
  <c r="Y31" i="3"/>
  <c r="X31" i="3"/>
  <c r="W31" i="3"/>
  <c r="S31" i="3"/>
  <c r="R31" i="3"/>
  <c r="Q31" i="3"/>
  <c r="Y30" i="3"/>
  <c r="X30" i="3"/>
  <c r="W30" i="3"/>
  <c r="S30" i="3"/>
  <c r="R30" i="3"/>
  <c r="Q30" i="3"/>
  <c r="Y29" i="3"/>
  <c r="X29" i="3"/>
  <c r="W29" i="3"/>
  <c r="S29" i="3"/>
  <c r="R29" i="3"/>
  <c r="Q29" i="3"/>
  <c r="Y28" i="3"/>
  <c r="X28" i="3"/>
  <c r="W28" i="3"/>
  <c r="S28" i="3"/>
  <c r="R28" i="3"/>
  <c r="Q28" i="3"/>
  <c r="Y27" i="3"/>
  <c r="X27" i="3"/>
  <c r="W27" i="3"/>
  <c r="R27" i="3"/>
  <c r="Q27" i="3"/>
  <c r="Y26" i="3"/>
  <c r="X26" i="3"/>
  <c r="W26" i="3"/>
  <c r="S26" i="3"/>
  <c r="R26" i="3"/>
  <c r="Q26" i="3"/>
  <c r="Y25" i="3"/>
  <c r="X25" i="3"/>
  <c r="W25" i="3"/>
  <c r="R25" i="3"/>
  <c r="Q25" i="3"/>
  <c r="Y24" i="3"/>
  <c r="X24" i="3"/>
  <c r="W24" i="3"/>
  <c r="S24" i="3"/>
  <c r="R24" i="3"/>
  <c r="Q24" i="3"/>
  <c r="Y23" i="3"/>
  <c r="X23" i="3"/>
  <c r="W23" i="3"/>
  <c r="S23" i="3"/>
  <c r="R23" i="3"/>
  <c r="Q23" i="3"/>
  <c r="Y22" i="3"/>
  <c r="X22" i="3"/>
  <c r="W22" i="3"/>
  <c r="S22" i="3"/>
  <c r="R22" i="3"/>
  <c r="Q22" i="3"/>
  <c r="Y21" i="3"/>
  <c r="X21" i="3"/>
  <c r="W21" i="3"/>
  <c r="S21" i="3"/>
  <c r="R21" i="3"/>
  <c r="Q21" i="3"/>
  <c r="Y20" i="3"/>
  <c r="X20" i="3"/>
  <c r="W20" i="3"/>
  <c r="S20" i="3"/>
  <c r="R20" i="3"/>
  <c r="Q20" i="3"/>
  <c r="Y19" i="3"/>
  <c r="X19" i="3"/>
  <c r="W19" i="3"/>
  <c r="R19" i="3"/>
  <c r="Q19" i="3"/>
  <c r="Y18" i="3"/>
  <c r="X18" i="3"/>
  <c r="W18" i="3"/>
  <c r="S18" i="3"/>
  <c r="R18" i="3"/>
  <c r="Q18" i="3"/>
  <c r="Y17" i="3"/>
  <c r="X17" i="3"/>
  <c r="W17" i="3"/>
  <c r="R17" i="3"/>
  <c r="Q17" i="3"/>
  <c r="Y16" i="3"/>
  <c r="X16" i="3"/>
  <c r="W16" i="3"/>
  <c r="S16" i="3"/>
  <c r="R16" i="3"/>
  <c r="Q16" i="3"/>
  <c r="Y15" i="3"/>
  <c r="X15" i="3"/>
  <c r="W15" i="3"/>
  <c r="S15" i="3"/>
  <c r="R15" i="3"/>
  <c r="Q15" i="3"/>
  <c r="Y14" i="3"/>
  <c r="X14" i="3"/>
  <c r="W14" i="3"/>
  <c r="S14" i="3"/>
  <c r="R14" i="3"/>
  <c r="Q14" i="3"/>
  <c r="Y13" i="3"/>
  <c r="X13" i="3"/>
  <c r="W13" i="3"/>
  <c r="R13" i="3"/>
  <c r="Q13" i="3"/>
  <c r="Y12" i="3"/>
  <c r="X12" i="3"/>
  <c r="W12" i="3"/>
  <c r="S12" i="3"/>
  <c r="R12" i="3"/>
  <c r="Q12" i="3"/>
  <c r="Y11" i="3"/>
  <c r="X11" i="3"/>
  <c r="W11" i="3"/>
  <c r="R11" i="3"/>
  <c r="Q11" i="3"/>
  <c r="Y10" i="3"/>
  <c r="X10" i="3"/>
  <c r="W10" i="3"/>
  <c r="S10" i="3"/>
  <c r="R10" i="3"/>
  <c r="Q10" i="3"/>
  <c r="Y9" i="3"/>
  <c r="X9" i="3"/>
  <c r="W9" i="3"/>
  <c r="S9" i="3"/>
  <c r="R9" i="3"/>
  <c r="Q9" i="3"/>
  <c r="Y8" i="3"/>
  <c r="X8" i="3"/>
  <c r="W8" i="3"/>
  <c r="S8" i="3"/>
  <c r="R8" i="3"/>
  <c r="Q8" i="3"/>
  <c r="Y7" i="3"/>
  <c r="X7" i="3"/>
  <c r="W7" i="3"/>
  <c r="S7" i="3"/>
  <c r="R7" i="3"/>
  <c r="Q7" i="3"/>
  <c r="Y6" i="3"/>
  <c r="X6" i="3"/>
  <c r="W6" i="3"/>
  <c r="R6" i="3"/>
  <c r="Q6" i="3"/>
  <c r="Y5" i="3"/>
  <c r="X5" i="3"/>
  <c r="W5" i="3"/>
  <c r="S5" i="3"/>
  <c r="R5" i="3"/>
  <c r="Q5" i="3"/>
  <c r="Y4" i="3"/>
  <c r="X4" i="3"/>
  <c r="W4" i="3"/>
  <c r="S4" i="3"/>
  <c r="R4" i="3"/>
  <c r="Q4" i="3"/>
  <c r="Y3" i="3"/>
  <c r="X3" i="3"/>
  <c r="W3" i="3"/>
  <c r="S3" i="3"/>
  <c r="R3" i="3"/>
  <c r="Q3" i="3"/>
  <c r="Y2" i="3"/>
  <c r="X2" i="3"/>
  <c r="W2" i="3"/>
  <c r="S2" i="3"/>
  <c r="R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S28" i="10"/>
  <c r="R28" i="10"/>
  <c r="Q28" i="10"/>
  <c r="Y27" i="10"/>
  <c r="X27" i="10"/>
  <c r="W27" i="10"/>
  <c r="S27" i="10"/>
  <c r="R27" i="10"/>
  <c r="Q27" i="10"/>
  <c r="Y26" i="10"/>
  <c r="X26" i="10"/>
  <c r="W26" i="10"/>
  <c r="R26" i="10"/>
  <c r="Q26" i="10"/>
  <c r="Y25" i="10"/>
  <c r="X25" i="10"/>
  <c r="W25" i="10"/>
  <c r="S25" i="10"/>
  <c r="R25" i="10"/>
  <c r="Q25" i="10"/>
  <c r="Y24" i="10"/>
  <c r="X24" i="10"/>
  <c r="W24" i="10"/>
  <c r="S24" i="10"/>
  <c r="R24" i="10"/>
  <c r="Q24" i="10"/>
  <c r="Y23" i="10"/>
  <c r="X23" i="10"/>
  <c r="W23" i="10"/>
  <c r="Q23" i="10"/>
  <c r="Y22" i="10"/>
  <c r="X22" i="10"/>
  <c r="W22" i="10"/>
  <c r="R22" i="10"/>
  <c r="Q22" i="10"/>
  <c r="Y21" i="10"/>
  <c r="X21" i="10"/>
  <c r="W21" i="10"/>
  <c r="R21" i="10"/>
  <c r="Q21" i="10"/>
  <c r="Y20" i="10"/>
  <c r="X20" i="10"/>
  <c r="W20" i="10"/>
  <c r="S20" i="10"/>
  <c r="Q20" i="10"/>
  <c r="Y19" i="10"/>
  <c r="X19" i="10"/>
  <c r="W19" i="10"/>
  <c r="S19" i="10"/>
  <c r="R19" i="10"/>
  <c r="Q19" i="10"/>
  <c r="Y18" i="10"/>
  <c r="X18" i="10"/>
  <c r="W18" i="10"/>
  <c r="S18" i="10"/>
  <c r="R18" i="10"/>
  <c r="Q18" i="10"/>
  <c r="Y17" i="10"/>
  <c r="X17" i="10"/>
  <c r="W17" i="10"/>
  <c r="R17" i="10"/>
  <c r="Q17" i="10"/>
  <c r="Y16" i="10"/>
  <c r="X16" i="10"/>
  <c r="W16" i="10"/>
  <c r="Q16" i="10"/>
  <c r="Y15" i="10"/>
  <c r="X15" i="10"/>
  <c r="W15" i="10"/>
  <c r="S15" i="10"/>
  <c r="Q15" i="10"/>
  <c r="Y14" i="10"/>
  <c r="X14" i="10"/>
  <c r="W14" i="10"/>
  <c r="Y13" i="10"/>
  <c r="X13" i="10"/>
  <c r="W13" i="10"/>
  <c r="S13" i="10"/>
  <c r="Q13" i="10"/>
  <c r="Y12" i="10"/>
  <c r="X12" i="10"/>
  <c r="W12" i="10"/>
  <c r="Q12" i="10"/>
  <c r="Y11" i="10"/>
  <c r="X11" i="10"/>
  <c r="W11" i="10"/>
  <c r="Q11" i="10"/>
  <c r="Y10" i="10"/>
  <c r="X10" i="10"/>
  <c r="W10" i="10"/>
  <c r="Q10" i="10"/>
  <c r="Y9" i="10"/>
  <c r="X9" i="10"/>
  <c r="W9" i="10"/>
  <c r="R9" i="10"/>
  <c r="Q9" i="10"/>
  <c r="Y8" i="10"/>
  <c r="X8" i="10"/>
  <c r="W8" i="10"/>
  <c r="R8" i="10"/>
  <c r="Q8" i="10"/>
  <c r="Y7" i="10"/>
  <c r="X7" i="10"/>
  <c r="W7" i="10"/>
  <c r="S7" i="10"/>
  <c r="R7" i="10"/>
  <c r="Q7" i="10"/>
  <c r="Y6" i="10"/>
  <c r="X6" i="10"/>
  <c r="W6" i="10"/>
  <c r="Y5" i="10"/>
  <c r="X5" i="10"/>
  <c r="W5" i="10"/>
  <c r="R5" i="10"/>
  <c r="Q5" i="10"/>
  <c r="Y4" i="10"/>
  <c r="X4" i="10"/>
  <c r="W4" i="10"/>
  <c r="R4" i="10"/>
  <c r="Q4" i="10"/>
  <c r="Y3" i="10"/>
  <c r="X3" i="10"/>
  <c r="W3" i="10"/>
  <c r="Y2" i="10"/>
  <c r="X2" i="10"/>
  <c r="W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44" i="1"/>
  <c r="S17" i="1"/>
  <c r="Q2" i="1"/>
  <c r="R2" i="1"/>
  <c r="W2" i="1"/>
  <c r="X2" i="1"/>
  <c r="Y2" i="1"/>
  <c r="Q3" i="1"/>
  <c r="R3" i="1"/>
  <c r="W3" i="1"/>
  <c r="X3" i="1"/>
  <c r="Y3" i="1"/>
  <c r="Q4" i="1"/>
  <c r="R4" i="1"/>
  <c r="W4" i="1"/>
  <c r="X4" i="1"/>
  <c r="Y4" i="1"/>
  <c r="Q5" i="1"/>
  <c r="R5" i="1"/>
  <c r="W5" i="1"/>
  <c r="X5" i="1"/>
  <c r="Y5" i="1"/>
  <c r="Q6" i="1"/>
  <c r="R6" i="1"/>
  <c r="W6" i="1"/>
  <c r="X6" i="1"/>
  <c r="Y6" i="1"/>
  <c r="Q7" i="1"/>
  <c r="R7" i="1"/>
  <c r="S7" i="1"/>
  <c r="W7" i="1"/>
  <c r="X7" i="1"/>
  <c r="Y7" i="1"/>
  <c r="Q8" i="1"/>
  <c r="R8" i="1"/>
  <c r="S8" i="1"/>
  <c r="W8" i="1"/>
  <c r="X8" i="1"/>
  <c r="Y8" i="1"/>
  <c r="Q9" i="1"/>
  <c r="R9" i="1"/>
  <c r="S9" i="1"/>
  <c r="W9" i="1"/>
  <c r="X9" i="1"/>
  <c r="Y9" i="1"/>
  <c r="Q10" i="1"/>
  <c r="R10" i="1"/>
  <c r="S10" i="1"/>
  <c r="W10" i="1"/>
  <c r="X10" i="1"/>
  <c r="Y10" i="1"/>
  <c r="Q11" i="1"/>
  <c r="R11" i="1"/>
  <c r="W11" i="1"/>
  <c r="X11" i="1"/>
  <c r="Y11" i="1"/>
  <c r="Q12" i="1"/>
  <c r="R12" i="1"/>
  <c r="S12" i="1"/>
  <c r="W12" i="1"/>
  <c r="X12" i="1"/>
  <c r="Y12" i="1"/>
  <c r="Q13" i="1"/>
  <c r="R13" i="1"/>
  <c r="W13" i="1"/>
  <c r="X13" i="1"/>
  <c r="Y13" i="1"/>
  <c r="Q14" i="1"/>
  <c r="R14" i="1"/>
  <c r="W14" i="1"/>
  <c r="X14" i="1"/>
  <c r="Y14" i="1"/>
  <c r="Q15" i="1"/>
  <c r="R15" i="1"/>
  <c r="W15" i="1"/>
  <c r="X15" i="1"/>
  <c r="Y15" i="1"/>
  <c r="Q16" i="1"/>
  <c r="R16" i="1"/>
  <c r="W16" i="1"/>
  <c r="X16" i="1"/>
  <c r="Y16" i="1"/>
  <c r="Q17" i="1"/>
  <c r="R17" i="1"/>
  <c r="W17" i="1"/>
  <c r="X17" i="1"/>
  <c r="Y17" i="1"/>
  <c r="Q18" i="1"/>
  <c r="R18" i="1"/>
  <c r="W18" i="1"/>
  <c r="X18" i="1"/>
  <c r="Y18" i="1"/>
  <c r="Q19" i="1"/>
  <c r="R19" i="1"/>
  <c r="W19" i="1"/>
  <c r="X19" i="1"/>
  <c r="Y19" i="1"/>
  <c r="Q20" i="1"/>
  <c r="R20" i="1"/>
  <c r="W20" i="1"/>
  <c r="X20" i="1"/>
  <c r="Y20" i="1"/>
  <c r="Q21" i="1"/>
  <c r="R21" i="1"/>
  <c r="W21" i="1"/>
  <c r="X21" i="1"/>
  <c r="Y21" i="1"/>
  <c r="Q22" i="1"/>
  <c r="R22" i="1"/>
  <c r="W22" i="1"/>
  <c r="X22" i="1"/>
  <c r="Y22" i="1"/>
  <c r="Q23" i="1"/>
  <c r="W23" i="1"/>
  <c r="X23" i="1"/>
  <c r="Y23" i="1"/>
  <c r="Q24" i="1"/>
  <c r="R24" i="1"/>
  <c r="S24" i="1"/>
  <c r="W24" i="1"/>
  <c r="X24" i="1"/>
  <c r="Y24" i="1"/>
  <c r="Q25" i="1"/>
  <c r="R25" i="1"/>
  <c r="W25" i="1"/>
  <c r="X25" i="1"/>
  <c r="Y25" i="1"/>
  <c r="Q26" i="1"/>
  <c r="R26" i="1"/>
  <c r="W26" i="1"/>
  <c r="X26" i="1"/>
  <c r="Y26" i="1"/>
  <c r="Q27" i="1"/>
  <c r="R27" i="1"/>
  <c r="W27" i="1"/>
  <c r="X27" i="1"/>
  <c r="Y27" i="1"/>
  <c r="Q28" i="1"/>
  <c r="R28" i="1"/>
  <c r="W28" i="1"/>
  <c r="X28" i="1"/>
  <c r="Y28" i="1"/>
  <c r="Q29" i="1"/>
  <c r="R29" i="1"/>
  <c r="S29" i="1"/>
  <c r="W29" i="1"/>
  <c r="X29" i="1"/>
  <c r="Y29" i="1"/>
  <c r="Q30" i="1"/>
  <c r="R30" i="1"/>
  <c r="S30" i="1"/>
  <c r="W30" i="1"/>
  <c r="X30" i="1"/>
  <c r="Y30" i="1"/>
  <c r="Q31" i="1"/>
  <c r="R31" i="1"/>
  <c r="S31" i="1"/>
  <c r="W31" i="1"/>
  <c r="X31" i="1"/>
  <c r="Y31" i="1"/>
  <c r="Q32" i="1"/>
  <c r="R32" i="1"/>
  <c r="W32" i="1"/>
  <c r="X32" i="1"/>
  <c r="Y32" i="1"/>
  <c r="Q33" i="1"/>
  <c r="R33" i="1"/>
  <c r="W33" i="1"/>
  <c r="X33" i="1"/>
  <c r="Y33" i="1"/>
  <c r="Q34" i="1"/>
  <c r="R34" i="1"/>
  <c r="W34" i="1"/>
  <c r="X34" i="1"/>
  <c r="Y34" i="1"/>
  <c r="Q35" i="1"/>
  <c r="R35" i="1"/>
  <c r="S35" i="1"/>
  <c r="W35" i="1"/>
  <c r="X35" i="1"/>
  <c r="Y35" i="1"/>
  <c r="Q36" i="1"/>
  <c r="R36" i="1"/>
  <c r="S36" i="1"/>
  <c r="W36" i="1"/>
  <c r="X36" i="1"/>
  <c r="Y36" i="1"/>
  <c r="Q37" i="1"/>
  <c r="R37" i="1"/>
  <c r="W37" i="1"/>
  <c r="X37" i="1"/>
  <c r="Y37" i="1"/>
  <c r="Q38" i="1"/>
  <c r="R38" i="1"/>
  <c r="W38" i="1"/>
  <c r="X38" i="1"/>
  <c r="Y38" i="1"/>
  <c r="Q39" i="1"/>
  <c r="R39" i="1"/>
  <c r="W39" i="1"/>
  <c r="X39" i="1"/>
  <c r="Y39" i="1"/>
  <c r="Q40" i="1"/>
  <c r="R40" i="1"/>
  <c r="W40" i="1"/>
  <c r="X40" i="1"/>
  <c r="Y40" i="1"/>
  <c r="Q41" i="1"/>
  <c r="R41" i="1"/>
  <c r="W41" i="1"/>
  <c r="X41" i="1"/>
  <c r="Y41" i="1"/>
  <c r="Q42" i="1"/>
  <c r="R42" i="1"/>
  <c r="S42" i="1"/>
  <c r="W42" i="1"/>
  <c r="X42" i="1"/>
  <c r="Y42" i="1"/>
  <c r="Q43" i="1"/>
  <c r="R43" i="1"/>
  <c r="S43" i="1"/>
  <c r="W43" i="1"/>
  <c r="X43" i="1"/>
  <c r="Y43" i="1"/>
  <c r="Q44" i="1"/>
  <c r="R44" i="1"/>
  <c r="W44" i="1"/>
  <c r="X44" i="1"/>
  <c r="Y44" i="1"/>
  <c r="Q45" i="1"/>
  <c r="R45" i="1"/>
  <c r="S45" i="1"/>
  <c r="W45" i="1"/>
  <c r="X45" i="1"/>
  <c r="Y45" i="1"/>
  <c r="Q46" i="1"/>
  <c r="R46" i="1"/>
  <c r="S46" i="1"/>
  <c r="W46" i="1"/>
  <c r="X46" i="1"/>
  <c r="Y46" i="1"/>
  <c r="X47" i="11" l="1"/>
  <c r="Y47" i="11"/>
  <c r="X47" i="9"/>
  <c r="Y47" i="9"/>
  <c r="X47" i="15"/>
  <c r="Y47" i="15"/>
  <c r="Y47" i="8"/>
  <c r="X47" i="8"/>
  <c r="X47" i="6"/>
  <c r="Y47" i="6"/>
  <c r="Y47" i="10"/>
  <c r="X47" i="10"/>
  <c r="X47" i="2"/>
  <c r="Y47" i="2"/>
  <c r="X47" i="5"/>
  <c r="Y47" i="5"/>
  <c r="X47" i="12"/>
  <c r="Y47" i="12"/>
  <c r="X47" i="3"/>
  <c r="Y47" i="3"/>
  <c r="X47" i="4"/>
  <c r="Y47" i="4"/>
  <c r="W47" i="11"/>
  <c r="W47" i="9"/>
  <c r="W47" i="15"/>
  <c r="W47" i="8"/>
  <c r="W47" i="6"/>
  <c r="W47" i="10"/>
  <c r="W47" i="2"/>
  <c r="W47" i="5"/>
  <c r="W47" i="12"/>
  <c r="W47" i="3"/>
  <c r="W47" i="4"/>
  <c r="Q49" i="14"/>
  <c r="AA49" i="14"/>
  <c r="X49" i="11"/>
  <c r="X49" i="9"/>
  <c r="X49" i="15"/>
  <c r="X49" i="6"/>
  <c r="X49" i="10"/>
  <c r="X49" i="2"/>
  <c r="X49" i="5"/>
  <c r="X49" i="12"/>
  <c r="X49" i="3"/>
  <c r="X49" i="4"/>
  <c r="AA47" i="1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4" i="13" l="1"/>
  <c r="B53" i="13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X47" i="1" l="1"/>
  <c r="Y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4" i="13" l="1"/>
  <c r="X24" i="13"/>
  <c r="Y24" i="13"/>
  <c r="Z24" i="13"/>
  <c r="AA24" i="13"/>
  <c r="Q26" i="13"/>
  <c r="X26" i="13"/>
  <c r="Y26" i="13"/>
  <c r="Z26" i="13"/>
  <c r="AA26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2" i="13"/>
  <c r="X2" i="13"/>
  <c r="Y2" i="13"/>
  <c r="Z2" i="13"/>
  <c r="AA2" i="13"/>
  <c r="Q4" i="13"/>
  <c r="X4" i="13"/>
  <c r="Y4" i="13"/>
  <c r="Z4" i="13"/>
  <c r="AA4" i="13"/>
  <c r="Q6" i="13"/>
  <c r="X6" i="13"/>
  <c r="Y6" i="13"/>
  <c r="Z6" i="13"/>
  <c r="AA6" i="13"/>
  <c r="Q8" i="13"/>
  <c r="X8" i="13"/>
  <c r="Y8" i="13"/>
  <c r="Z8" i="13"/>
  <c r="AA8" i="13"/>
  <c r="Q10" i="13"/>
  <c r="X10" i="13"/>
  <c r="Y10" i="13"/>
  <c r="Z10" i="13"/>
  <c r="AA10" i="13"/>
  <c r="Q12" i="13"/>
  <c r="X12" i="13"/>
  <c r="Y12" i="13"/>
  <c r="Z12" i="13"/>
  <c r="AA12" i="13"/>
  <c r="Q13" i="13"/>
  <c r="X13" i="13"/>
  <c r="Y13" i="13"/>
  <c r="Z13" i="13"/>
  <c r="AA13" i="13"/>
  <c r="Q15" i="13"/>
  <c r="X15" i="13"/>
  <c r="Y15" i="13"/>
  <c r="Z15" i="13"/>
  <c r="AA15" i="13"/>
  <c r="Q18" i="13"/>
  <c r="X18" i="13"/>
  <c r="Y18" i="13"/>
  <c r="Z18" i="13"/>
  <c r="AA18" i="13"/>
  <c r="Q20" i="13"/>
  <c r="X20" i="13"/>
  <c r="Y20" i="13"/>
  <c r="Z20" i="13"/>
  <c r="AA20" i="13"/>
  <c r="Q22" i="13"/>
  <c r="X22" i="13"/>
  <c r="Y22" i="13"/>
  <c r="Z22" i="13"/>
  <c r="AA22" i="13"/>
  <c r="AA47" i="13" l="1"/>
  <c r="AA49" i="13"/>
  <c r="Q47" i="13"/>
  <c r="Q49" i="13"/>
  <c r="B51" i="13" l="1"/>
  <c r="B52" i="13"/>
</calcChain>
</file>

<file path=xl/sharedStrings.xml><?xml version="1.0" encoding="utf-8"?>
<sst xmlns="http://schemas.openxmlformats.org/spreadsheetml/2006/main" count="1122" uniqueCount="71">
  <si>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</si>
  <si>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</si>
  <si>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</si>
  <si>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</si>
  <si>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</si>
  <si>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</si>
  <si>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</si>
  <si>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</si>
  <si>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</si>
  <si>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</si>
  <si>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</si>
  <si>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</si>
  <si>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</si>
  <si>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</si>
  <si>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</si>
  <si>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</si>
  <si>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</si>
  <si>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</si>
  <si>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</si>
  <si>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</si>
  <si>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</si>
  <si>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</si>
  <si>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</si>
  <si>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</si>
  <si>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</si>
  <si>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</si>
  <si>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</si>
  <si>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</si>
  <si>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</si>
  <si>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</si>
  <si>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</si>
  <si>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</si>
  <si>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</si>
  <si>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</si>
  <si>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</si>
  <si>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</si>
  <si>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</si>
  <si>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</si>
  <si>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</si>
  <si>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</si>
  <si>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</si>
  <si>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</si>
  <si>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</si>
  <si>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</si>
  <si>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@ CAN</t>
  </si>
  <si>
    <t>-</t>
  </si>
  <si>
    <t>vs DNK</t>
  </si>
  <si>
    <t>vs 3PT</t>
  </si>
  <si>
    <t>@ DEF</t>
  </si>
  <si>
    <t>vs OCE</t>
  </si>
  <si>
    <t>@ FRA</t>
  </si>
  <si>
    <t>@ EUR</t>
  </si>
  <si>
    <t>vs RKS</t>
  </si>
  <si>
    <t>@ CHI</t>
  </si>
  <si>
    <t>@ OLD</t>
  </si>
  <si>
    <t>vs USA</t>
  </si>
  <si>
    <t>@ SPA</t>
  </si>
  <si>
    <t>vs 6TH</t>
  </si>
  <si>
    <t>@ IMP</t>
  </si>
  <si>
    <t>vs INJ</t>
  </si>
  <si>
    <t>vs CAN</t>
  </si>
  <si>
    <t>@ DNK</t>
  </si>
  <si>
    <t>vs IMP</t>
  </si>
  <si>
    <t>@ 3PT</t>
  </si>
  <si>
    <t>vs DEF</t>
  </si>
  <si>
    <t>@ OCE</t>
  </si>
  <si>
    <t>vs FRA</t>
  </si>
  <si>
    <t>@ INJ</t>
  </si>
  <si>
    <t>vs EUR</t>
  </si>
  <si>
    <t>@ RKS</t>
  </si>
  <si>
    <t>vs 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</si>
</sst>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topLeftCell="A25" workbookViewId="0">
      <selection activeCell="Y27" sqref="Y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29</v>
      </c>
      <c r="C2">
        <v>10</v>
      </c>
      <c r="D2">
        <v>5</v>
      </c>
      <c r="E2">
        <v>2</v>
      </c>
      <c r="F2">
        <v>3</v>
      </c>
      <c r="G2">
        <v>2</v>
      </c>
      <c r="H2">
        <v>12</v>
      </c>
      <c r="I2">
        <v>19</v>
      </c>
      <c r="J2">
        <v>2</v>
      </c>
      <c r="K2">
        <v>3</v>
      </c>
      <c r="L2">
        <v>3</v>
      </c>
      <c r="M2">
        <v>3</v>
      </c>
      <c r="N2">
        <v>1</v>
      </c>
      <c r="O2">
        <v>2</v>
      </c>
      <c r="P2">
        <v>14</v>
      </c>
      <c r="Q2" s="2">
        <f t="shared" ref="Q2:Q46" si="0">H2/I2</f>
        <v>0.63157894736842102</v>
      </c>
      <c r="R2" s="2">
        <f t="shared" ref="R2:R46" si="1">J2/K2</f>
        <v>0.66666666666666663</v>
      </c>
      <c r="S2" s="2">
        <f>L2/M2</f>
        <v>1</v>
      </c>
      <c r="T2">
        <v>40</v>
      </c>
      <c r="U2">
        <v>41</v>
      </c>
      <c r="V2">
        <v>4</v>
      </c>
      <c r="W2" s="3">
        <f t="shared" ref="W2:W46" si="2">((H2*85.91) +(F2*53.897)+(J2*51.757)+(L2*46.845)+(E2*39.19)+(N2*39.19)+(D2*34.677)+((C2-N2)*14.707)-(O2*17.174)-((M2-L2)*20.091)-((I2-H2)*39.19)-(G2*53.897))/T2</f>
        <v>36.087650000000004</v>
      </c>
      <c r="X2" s="4">
        <f t="shared" ref="X2:X46" si="3">B2+(C2*1.2)+(D2*1.5)+(E2*3)+(F2*3)-G2</f>
        <v>61.5</v>
      </c>
      <c r="Y2" s="4">
        <f t="shared" ref="Y2:Y46" si="4">B2+0.4*H2-0.7*I2-0.4*(M2-L2)+0.7*N2+0.3*(C2-N2)+F2+D2*0.7+0.7*E2-0.4*O2-G2</f>
        <v>28.999999999999996</v>
      </c>
      <c r="Z2">
        <v>0</v>
      </c>
    </row>
    <row r="3" spans="1:26" x14ac:dyDescent="0.3">
      <c r="A3" s="1" t="s">
        <v>46</v>
      </c>
      <c r="B3">
        <v>24</v>
      </c>
      <c r="C3">
        <v>5</v>
      </c>
      <c r="D3">
        <v>12</v>
      </c>
      <c r="E3">
        <v>2</v>
      </c>
      <c r="F3">
        <v>4</v>
      </c>
      <c r="G3">
        <v>3</v>
      </c>
      <c r="H3">
        <v>9</v>
      </c>
      <c r="I3">
        <v>16</v>
      </c>
      <c r="J3">
        <v>2</v>
      </c>
      <c r="K3">
        <v>8</v>
      </c>
      <c r="L3">
        <v>4</v>
      </c>
      <c r="M3">
        <v>4</v>
      </c>
      <c r="N3">
        <v>2</v>
      </c>
      <c r="O3">
        <v>0</v>
      </c>
      <c r="P3">
        <v>21</v>
      </c>
      <c r="Q3" s="2">
        <f t="shared" si="0"/>
        <v>0.5625</v>
      </c>
      <c r="R3" s="2">
        <f t="shared" si="1"/>
        <v>0.25</v>
      </c>
      <c r="S3" s="2">
        <f>L3/M3</f>
        <v>1</v>
      </c>
      <c r="T3">
        <v>41</v>
      </c>
      <c r="U3">
        <v>54</v>
      </c>
      <c r="V3">
        <v>2</v>
      </c>
      <c r="W3" s="3">
        <f t="shared" si="2"/>
        <v>35.625756097560988</v>
      </c>
      <c r="X3" s="4">
        <f t="shared" si="3"/>
        <v>63</v>
      </c>
      <c r="Y3" s="4">
        <f t="shared" si="4"/>
        <v>29.5</v>
      </c>
      <c r="Z3">
        <v>1</v>
      </c>
    </row>
    <row r="4" spans="1:26" x14ac:dyDescent="0.3">
      <c r="A4" s="1" t="s">
        <v>58</v>
      </c>
      <c r="B4">
        <v>27</v>
      </c>
      <c r="C4">
        <v>8</v>
      </c>
      <c r="D4">
        <v>5</v>
      </c>
      <c r="E4">
        <v>0</v>
      </c>
      <c r="F4">
        <v>2</v>
      </c>
      <c r="G4">
        <v>1</v>
      </c>
      <c r="H4">
        <v>12</v>
      </c>
      <c r="I4">
        <v>18</v>
      </c>
      <c r="J4">
        <v>1</v>
      </c>
      <c r="K4">
        <v>3</v>
      </c>
      <c r="L4">
        <v>2</v>
      </c>
      <c r="M4">
        <v>3</v>
      </c>
      <c r="N4">
        <v>2</v>
      </c>
      <c r="O4">
        <v>3</v>
      </c>
      <c r="P4">
        <v>21</v>
      </c>
      <c r="Q4" s="2">
        <f t="shared" si="0"/>
        <v>0.66666666666666663</v>
      </c>
      <c r="R4" s="2">
        <f t="shared" si="1"/>
        <v>0.33333333333333331</v>
      </c>
      <c r="S4" s="2">
        <f>L4/M4</f>
        <v>0.66666666666666663</v>
      </c>
      <c r="T4">
        <v>41</v>
      </c>
      <c r="U4">
        <v>41</v>
      </c>
      <c r="V4">
        <v>4</v>
      </c>
      <c r="W4" s="3">
        <f t="shared" si="2"/>
        <v>30.817512195121964</v>
      </c>
      <c r="X4" s="4">
        <f t="shared" si="3"/>
        <v>49.1</v>
      </c>
      <c r="Y4" s="4">
        <f t="shared" si="4"/>
        <v>25.300000000000004</v>
      </c>
      <c r="Z4">
        <v>1</v>
      </c>
    </row>
    <row r="5" spans="1:26" x14ac:dyDescent="0.3">
      <c r="A5" s="1" t="s">
        <v>47</v>
      </c>
      <c r="B5">
        <v>27</v>
      </c>
      <c r="C5">
        <v>8</v>
      </c>
      <c r="D5">
        <v>10</v>
      </c>
      <c r="E5">
        <v>1</v>
      </c>
      <c r="F5">
        <v>3</v>
      </c>
      <c r="G5">
        <v>1</v>
      </c>
      <c r="H5">
        <v>10</v>
      </c>
      <c r="I5">
        <v>14</v>
      </c>
      <c r="J5">
        <v>1</v>
      </c>
      <c r="K5">
        <v>4</v>
      </c>
      <c r="L5">
        <v>6</v>
      </c>
      <c r="M5">
        <v>6</v>
      </c>
      <c r="N5">
        <v>0</v>
      </c>
      <c r="O5">
        <v>1</v>
      </c>
      <c r="P5">
        <v>31</v>
      </c>
      <c r="Q5" s="2">
        <f t="shared" si="0"/>
        <v>0.7142857142857143</v>
      </c>
      <c r="R5" s="2">
        <f t="shared" si="1"/>
        <v>0.25</v>
      </c>
      <c r="S5" s="2">
        <f>L5/M5</f>
        <v>1</v>
      </c>
      <c r="T5">
        <v>42</v>
      </c>
      <c r="U5">
        <v>51</v>
      </c>
      <c r="V5">
        <v>1</v>
      </c>
      <c r="W5" s="3">
        <f t="shared" si="2"/>
        <v>38.795309523809522</v>
      </c>
      <c r="X5" s="4">
        <f t="shared" si="3"/>
        <v>62.6</v>
      </c>
      <c r="Y5" s="4">
        <f t="shared" si="4"/>
        <v>32.900000000000006</v>
      </c>
      <c r="Z5">
        <v>1</v>
      </c>
    </row>
    <row r="6" spans="1:26" x14ac:dyDescent="0.3">
      <c r="A6" s="1" t="s">
        <v>48</v>
      </c>
      <c r="B6">
        <v>26</v>
      </c>
      <c r="C6">
        <v>7</v>
      </c>
      <c r="D6">
        <v>4</v>
      </c>
      <c r="E6">
        <v>0</v>
      </c>
      <c r="F6">
        <v>2</v>
      </c>
      <c r="G6">
        <v>2</v>
      </c>
      <c r="H6">
        <v>11</v>
      </c>
      <c r="I6">
        <v>12</v>
      </c>
      <c r="J6">
        <v>1</v>
      </c>
      <c r="K6">
        <v>1</v>
      </c>
      <c r="L6">
        <v>3</v>
      </c>
      <c r="M6">
        <v>3</v>
      </c>
      <c r="N6">
        <v>2</v>
      </c>
      <c r="O6">
        <v>1</v>
      </c>
      <c r="P6">
        <v>22</v>
      </c>
      <c r="Q6" s="2">
        <f t="shared" si="0"/>
        <v>0.91666666666666663</v>
      </c>
      <c r="R6" s="2">
        <f t="shared" si="1"/>
        <v>1</v>
      </c>
      <c r="S6" s="2">
        <f t="shared" ref="S6:S46" si="5">L6/M6</f>
        <v>1</v>
      </c>
      <c r="T6">
        <v>39</v>
      </c>
      <c r="U6">
        <v>36</v>
      </c>
      <c r="V6">
        <v>2</v>
      </c>
      <c r="W6" s="3">
        <f t="shared" si="2"/>
        <v>35.168230769230775</v>
      </c>
      <c r="X6" s="4">
        <f t="shared" si="3"/>
        <v>44.4</v>
      </c>
      <c r="Y6" s="4">
        <f t="shared" si="4"/>
        <v>27.3</v>
      </c>
      <c r="Z6">
        <v>0</v>
      </c>
    </row>
    <row r="7" spans="1:26" x14ac:dyDescent="0.3">
      <c r="A7" s="1" t="s">
        <v>49</v>
      </c>
      <c r="B7">
        <v>11</v>
      </c>
      <c r="C7">
        <v>5</v>
      </c>
      <c r="D7">
        <v>6</v>
      </c>
      <c r="E7">
        <v>1</v>
      </c>
      <c r="F7">
        <v>2</v>
      </c>
      <c r="G7">
        <v>0</v>
      </c>
      <c r="H7">
        <v>5</v>
      </c>
      <c r="I7">
        <v>7</v>
      </c>
      <c r="J7">
        <v>0</v>
      </c>
      <c r="K7">
        <v>0</v>
      </c>
      <c r="L7">
        <v>1</v>
      </c>
      <c r="M7">
        <v>1</v>
      </c>
      <c r="N7">
        <v>2</v>
      </c>
      <c r="O7">
        <v>2</v>
      </c>
      <c r="P7">
        <v>13</v>
      </c>
      <c r="Q7" s="2">
        <f t="shared" si="0"/>
        <v>0.7142857142857143</v>
      </c>
      <c r="R7" s="6" t="s">
        <v>45</v>
      </c>
      <c r="S7" s="2">
        <f t="shared" si="5"/>
        <v>1</v>
      </c>
      <c r="T7">
        <v>40</v>
      </c>
      <c r="U7">
        <v>25</v>
      </c>
      <c r="V7">
        <v>1</v>
      </c>
      <c r="W7" s="3">
        <f t="shared" si="2"/>
        <v>21.030349999999999</v>
      </c>
      <c r="X7" s="4">
        <f t="shared" si="3"/>
        <v>35</v>
      </c>
      <c r="Y7" s="4">
        <f t="shared" si="4"/>
        <v>16.5</v>
      </c>
      <c r="Z7">
        <v>0</v>
      </c>
    </row>
    <row r="8" spans="1:26" x14ac:dyDescent="0.3">
      <c r="A8" s="1" t="s">
        <v>50</v>
      </c>
      <c r="B8">
        <v>15</v>
      </c>
      <c r="C8">
        <v>10</v>
      </c>
      <c r="D8">
        <v>8</v>
      </c>
      <c r="E8">
        <v>0</v>
      </c>
      <c r="F8">
        <v>1</v>
      </c>
      <c r="G8">
        <v>2</v>
      </c>
      <c r="H8">
        <v>6</v>
      </c>
      <c r="I8">
        <v>14</v>
      </c>
      <c r="J8">
        <v>2</v>
      </c>
      <c r="K8">
        <v>5</v>
      </c>
      <c r="L8">
        <v>1</v>
      </c>
      <c r="M8">
        <v>2</v>
      </c>
      <c r="N8">
        <v>2</v>
      </c>
      <c r="O8">
        <v>1</v>
      </c>
      <c r="P8">
        <v>9</v>
      </c>
      <c r="Q8" s="2">
        <f t="shared" si="0"/>
        <v>0.42857142857142855</v>
      </c>
      <c r="R8" s="2">
        <f t="shared" si="1"/>
        <v>0.4</v>
      </c>
      <c r="S8" s="2">
        <f t="shared" si="5"/>
        <v>0.5</v>
      </c>
      <c r="T8">
        <v>40</v>
      </c>
      <c r="U8">
        <v>35</v>
      </c>
      <c r="V8">
        <v>1</v>
      </c>
      <c r="W8" s="3">
        <f t="shared" si="2"/>
        <v>18.364725000000007</v>
      </c>
      <c r="X8" s="4">
        <f t="shared" si="3"/>
        <v>40</v>
      </c>
      <c r="Y8" s="4">
        <f t="shared" si="4"/>
        <v>15.200000000000003</v>
      </c>
      <c r="Z8">
        <v>0</v>
      </c>
    </row>
    <row r="9" spans="1:26" x14ac:dyDescent="0.3">
      <c r="A9" t="s">
        <v>59</v>
      </c>
      <c r="B9">
        <v>21</v>
      </c>
      <c r="C9">
        <v>4</v>
      </c>
      <c r="D9">
        <v>13</v>
      </c>
      <c r="E9">
        <v>1</v>
      </c>
      <c r="F9">
        <v>1</v>
      </c>
      <c r="G9">
        <v>4</v>
      </c>
      <c r="H9">
        <v>9</v>
      </c>
      <c r="I9">
        <v>12</v>
      </c>
      <c r="J9">
        <v>0</v>
      </c>
      <c r="K9">
        <v>0</v>
      </c>
      <c r="L9">
        <v>3</v>
      </c>
      <c r="M9">
        <v>3</v>
      </c>
      <c r="N9">
        <v>0</v>
      </c>
      <c r="O9">
        <v>1</v>
      </c>
      <c r="P9">
        <v>-5</v>
      </c>
      <c r="Q9" s="2">
        <f t="shared" si="0"/>
        <v>0.75</v>
      </c>
      <c r="R9" s="6" t="s">
        <v>45</v>
      </c>
      <c r="S9" s="2">
        <f t="shared" si="5"/>
        <v>1</v>
      </c>
      <c r="T9">
        <v>38</v>
      </c>
      <c r="U9">
        <v>54</v>
      </c>
      <c r="V9">
        <v>2</v>
      </c>
      <c r="W9" s="3">
        <f t="shared" si="2"/>
        <v>30.68707894736842</v>
      </c>
      <c r="X9" s="4">
        <f t="shared" si="3"/>
        <v>47.3</v>
      </c>
      <c r="Y9" s="4">
        <f t="shared" si="4"/>
        <v>23.8</v>
      </c>
      <c r="Z9">
        <v>0</v>
      </c>
    </row>
    <row r="10" spans="1:26" x14ac:dyDescent="0.3">
      <c r="A10" s="1" t="s">
        <v>51</v>
      </c>
      <c r="B10">
        <v>24</v>
      </c>
      <c r="C10">
        <v>6</v>
      </c>
      <c r="D10">
        <v>5</v>
      </c>
      <c r="E10">
        <v>2</v>
      </c>
      <c r="F10">
        <v>2</v>
      </c>
      <c r="G10">
        <v>2</v>
      </c>
      <c r="H10">
        <v>10</v>
      </c>
      <c r="I10">
        <v>16</v>
      </c>
      <c r="J10">
        <v>1</v>
      </c>
      <c r="K10">
        <v>2</v>
      </c>
      <c r="L10">
        <v>3</v>
      </c>
      <c r="M10">
        <v>5</v>
      </c>
      <c r="N10">
        <v>1</v>
      </c>
      <c r="O10">
        <v>1</v>
      </c>
      <c r="P10">
        <v>18</v>
      </c>
      <c r="Q10" s="2">
        <f t="shared" si="0"/>
        <v>0.625</v>
      </c>
      <c r="R10" s="2">
        <f t="shared" si="1"/>
        <v>0.5</v>
      </c>
      <c r="S10" s="2">
        <f t="shared" si="5"/>
        <v>0.6</v>
      </c>
      <c r="T10">
        <v>38</v>
      </c>
      <c r="U10">
        <v>35</v>
      </c>
      <c r="V10">
        <v>5</v>
      </c>
      <c r="W10" s="3">
        <f t="shared" si="2"/>
        <v>29.562789473684205</v>
      </c>
      <c r="X10" s="4">
        <f t="shared" si="3"/>
        <v>48.7</v>
      </c>
      <c r="Y10" s="4">
        <f t="shared" si="4"/>
        <v>22.7</v>
      </c>
      <c r="Z10">
        <v>1</v>
      </c>
    </row>
    <row r="11" spans="1:26" x14ac:dyDescent="0.3">
      <c r="A11" t="s">
        <v>52</v>
      </c>
      <c r="B11">
        <v>32</v>
      </c>
      <c r="C11">
        <v>7</v>
      </c>
      <c r="D11">
        <v>10</v>
      </c>
      <c r="E11">
        <v>1</v>
      </c>
      <c r="F11">
        <v>1</v>
      </c>
      <c r="G11">
        <v>2</v>
      </c>
      <c r="H11">
        <v>13</v>
      </c>
      <c r="I11">
        <v>24</v>
      </c>
      <c r="J11">
        <v>1</v>
      </c>
      <c r="K11">
        <v>5</v>
      </c>
      <c r="L11">
        <v>5</v>
      </c>
      <c r="M11">
        <v>7</v>
      </c>
      <c r="N11">
        <v>1</v>
      </c>
      <c r="O11">
        <v>1</v>
      </c>
      <c r="P11">
        <v>-5</v>
      </c>
      <c r="Q11" s="2">
        <f t="shared" si="0"/>
        <v>0.54166666666666663</v>
      </c>
      <c r="R11" s="2">
        <f t="shared" si="1"/>
        <v>0.2</v>
      </c>
      <c r="S11" s="2">
        <f t="shared" si="5"/>
        <v>0.7142857142857143</v>
      </c>
      <c r="T11">
        <v>55</v>
      </c>
      <c r="U11">
        <v>55</v>
      </c>
      <c r="V11">
        <v>3</v>
      </c>
      <c r="W11" s="3">
        <f t="shared" si="2"/>
        <v>24.979290909090906</v>
      </c>
      <c r="X11" s="4">
        <f t="shared" si="3"/>
        <v>59.4</v>
      </c>
      <c r="Y11" s="4">
        <f t="shared" si="4"/>
        <v>28.400000000000006</v>
      </c>
      <c r="Z11">
        <v>0</v>
      </c>
    </row>
    <row r="12" spans="1:26" x14ac:dyDescent="0.3">
      <c r="A12" s="1" t="s">
        <v>53</v>
      </c>
      <c r="B12">
        <v>18</v>
      </c>
      <c r="C12">
        <v>7</v>
      </c>
      <c r="D12">
        <v>5</v>
      </c>
      <c r="E12">
        <v>0</v>
      </c>
      <c r="F12">
        <v>2</v>
      </c>
      <c r="G12">
        <v>3</v>
      </c>
      <c r="H12">
        <v>9</v>
      </c>
      <c r="I12">
        <v>14</v>
      </c>
      <c r="J12">
        <v>0</v>
      </c>
      <c r="K12">
        <v>1</v>
      </c>
      <c r="L12">
        <v>0</v>
      </c>
      <c r="M12">
        <v>0</v>
      </c>
      <c r="N12">
        <v>2</v>
      </c>
      <c r="O12">
        <v>4</v>
      </c>
      <c r="P12">
        <v>-3</v>
      </c>
      <c r="Q12" s="2">
        <f t="shared" si="0"/>
        <v>0.6428571428571429</v>
      </c>
      <c r="R12" s="2">
        <f t="shared" si="1"/>
        <v>0</v>
      </c>
      <c r="S12" s="6" t="s">
        <v>45</v>
      </c>
      <c r="T12">
        <v>41</v>
      </c>
      <c r="U12">
        <v>30</v>
      </c>
      <c r="V12">
        <v>4</v>
      </c>
      <c r="W12" s="3">
        <f t="shared" si="2"/>
        <v>19.023097560975607</v>
      </c>
      <c r="X12" s="4">
        <f t="shared" si="3"/>
        <v>36.9</v>
      </c>
      <c r="Y12" s="4">
        <f t="shared" si="4"/>
        <v>15.600000000000001</v>
      </c>
      <c r="Z12">
        <v>1</v>
      </c>
    </row>
    <row r="13" spans="1:26" x14ac:dyDescent="0.3">
      <c r="A13" s="1" t="s">
        <v>54</v>
      </c>
      <c r="B13">
        <v>24</v>
      </c>
      <c r="C13">
        <v>4</v>
      </c>
      <c r="D13">
        <v>6</v>
      </c>
      <c r="E13">
        <v>2</v>
      </c>
      <c r="F13">
        <v>1</v>
      </c>
      <c r="G13">
        <v>0</v>
      </c>
      <c r="H13">
        <v>10</v>
      </c>
      <c r="I13">
        <v>12</v>
      </c>
      <c r="J13">
        <v>2</v>
      </c>
      <c r="K13">
        <v>2</v>
      </c>
      <c r="L13">
        <v>2</v>
      </c>
      <c r="M13">
        <v>3</v>
      </c>
      <c r="N13">
        <v>0</v>
      </c>
      <c r="O13">
        <v>3</v>
      </c>
      <c r="P13">
        <v>15</v>
      </c>
      <c r="Q13" s="2">
        <f t="shared" si="0"/>
        <v>0.83333333333333337</v>
      </c>
      <c r="R13" s="2">
        <f t="shared" si="1"/>
        <v>1</v>
      </c>
      <c r="S13" s="2">
        <f t="shared" si="5"/>
        <v>0.66666666666666663</v>
      </c>
      <c r="T13">
        <v>38</v>
      </c>
      <c r="U13">
        <v>38</v>
      </c>
      <c r="V13">
        <v>2</v>
      </c>
      <c r="W13" s="3">
        <f t="shared" si="2"/>
        <v>34.354684210526315</v>
      </c>
      <c r="X13" s="4">
        <f t="shared" si="3"/>
        <v>46.8</v>
      </c>
      <c r="Y13" s="4">
        <f t="shared" si="4"/>
        <v>25.8</v>
      </c>
      <c r="Z13">
        <v>0</v>
      </c>
    </row>
    <row r="14" spans="1:26" x14ac:dyDescent="0.3">
      <c r="A14" s="1" t="s">
        <v>55</v>
      </c>
      <c r="B14">
        <v>31</v>
      </c>
      <c r="C14">
        <v>6</v>
      </c>
      <c r="D14">
        <v>12</v>
      </c>
      <c r="E14">
        <v>3</v>
      </c>
      <c r="F14">
        <v>2</v>
      </c>
      <c r="G14">
        <v>2</v>
      </c>
      <c r="H14">
        <v>12</v>
      </c>
      <c r="I14">
        <v>20</v>
      </c>
      <c r="J14">
        <v>1</v>
      </c>
      <c r="K14">
        <v>1</v>
      </c>
      <c r="L14">
        <v>6</v>
      </c>
      <c r="M14">
        <v>7</v>
      </c>
      <c r="N14">
        <v>0</v>
      </c>
      <c r="O14">
        <v>0</v>
      </c>
      <c r="P14">
        <v>19</v>
      </c>
      <c r="Q14" s="2">
        <f t="shared" si="0"/>
        <v>0.6</v>
      </c>
      <c r="R14" s="2">
        <f t="shared" si="1"/>
        <v>1</v>
      </c>
      <c r="S14" s="2">
        <f t="shared" si="5"/>
        <v>0.8571428571428571</v>
      </c>
      <c r="T14">
        <v>40</v>
      </c>
      <c r="U14">
        <v>59</v>
      </c>
      <c r="V14">
        <v>2</v>
      </c>
      <c r="W14" s="3">
        <f t="shared" si="2"/>
        <v>41.301800000000007</v>
      </c>
      <c r="X14" s="4">
        <f t="shared" si="3"/>
        <v>69.2</v>
      </c>
      <c r="Y14" s="4">
        <f t="shared" si="4"/>
        <v>33.699999999999996</v>
      </c>
      <c r="Z14">
        <v>0</v>
      </c>
    </row>
    <row r="15" spans="1:26" x14ac:dyDescent="0.3">
      <c r="A15" s="1" t="s">
        <v>56</v>
      </c>
      <c r="B15">
        <v>31</v>
      </c>
      <c r="C15">
        <v>8</v>
      </c>
      <c r="D15">
        <v>10</v>
      </c>
      <c r="E15">
        <v>0</v>
      </c>
      <c r="F15">
        <v>3</v>
      </c>
      <c r="G15">
        <v>5</v>
      </c>
      <c r="H15">
        <v>13</v>
      </c>
      <c r="I15">
        <v>18</v>
      </c>
      <c r="J15">
        <v>3</v>
      </c>
      <c r="K15">
        <v>5</v>
      </c>
      <c r="L15">
        <v>2</v>
      </c>
      <c r="M15">
        <v>3</v>
      </c>
      <c r="N15">
        <v>0</v>
      </c>
      <c r="O15">
        <v>2</v>
      </c>
      <c r="P15">
        <v>30</v>
      </c>
      <c r="Q15" s="2">
        <f t="shared" si="0"/>
        <v>0.72222222222222221</v>
      </c>
      <c r="R15" s="2">
        <f t="shared" si="1"/>
        <v>0.6</v>
      </c>
      <c r="S15" s="2">
        <f t="shared" si="5"/>
        <v>0.66666666666666663</v>
      </c>
      <c r="T15">
        <v>41</v>
      </c>
      <c r="U15">
        <v>55</v>
      </c>
      <c r="V15">
        <v>5</v>
      </c>
      <c r="W15" s="3">
        <f t="shared" si="2"/>
        <v>35.903268292682931</v>
      </c>
      <c r="X15" s="4">
        <f t="shared" si="3"/>
        <v>59.599999999999994</v>
      </c>
      <c r="Y15" s="4">
        <f t="shared" si="4"/>
        <v>29.800000000000004</v>
      </c>
      <c r="Z15">
        <v>1</v>
      </c>
    </row>
    <row r="16" spans="1:26" x14ac:dyDescent="0.3">
      <c r="A16" t="s">
        <v>57</v>
      </c>
      <c r="B16">
        <v>16</v>
      </c>
      <c r="C16">
        <v>8</v>
      </c>
      <c r="D16">
        <v>8</v>
      </c>
      <c r="E16">
        <v>2</v>
      </c>
      <c r="F16">
        <v>0</v>
      </c>
      <c r="G16">
        <v>2</v>
      </c>
      <c r="H16">
        <v>7</v>
      </c>
      <c r="I16">
        <v>12</v>
      </c>
      <c r="J16">
        <v>0</v>
      </c>
      <c r="K16">
        <v>2</v>
      </c>
      <c r="L16">
        <v>2</v>
      </c>
      <c r="M16">
        <v>4</v>
      </c>
      <c r="N16">
        <v>1</v>
      </c>
      <c r="O16">
        <v>0</v>
      </c>
      <c r="P16">
        <v>15</v>
      </c>
      <c r="Q16" s="2">
        <f t="shared" si="0"/>
        <v>0.58333333333333337</v>
      </c>
      <c r="R16" s="2">
        <f t="shared" si="1"/>
        <v>0</v>
      </c>
      <c r="S16" s="2">
        <f t="shared" si="5"/>
        <v>0.5</v>
      </c>
      <c r="T16">
        <v>38</v>
      </c>
      <c r="U16">
        <v>36</v>
      </c>
      <c r="V16">
        <v>2</v>
      </c>
      <c r="W16" s="3">
        <f t="shared" si="2"/>
        <v>22.343921052631575</v>
      </c>
      <c r="X16" s="4">
        <f t="shared" si="3"/>
        <v>41.6</v>
      </c>
      <c r="Y16" s="4">
        <f t="shared" si="4"/>
        <v>17.399999999999999</v>
      </c>
      <c r="Z16">
        <v>0</v>
      </c>
    </row>
    <row r="17" spans="1:26" x14ac:dyDescent="0.3">
      <c r="A17" s="1" t="s">
        <v>60</v>
      </c>
      <c r="B17">
        <v>38</v>
      </c>
      <c r="C17">
        <v>7</v>
      </c>
      <c r="D17">
        <v>12</v>
      </c>
      <c r="E17">
        <v>1</v>
      </c>
      <c r="F17">
        <v>4</v>
      </c>
      <c r="G17">
        <v>1</v>
      </c>
      <c r="H17">
        <v>17</v>
      </c>
      <c r="I17">
        <v>22</v>
      </c>
      <c r="J17">
        <v>4</v>
      </c>
      <c r="K17">
        <v>4</v>
      </c>
      <c r="L17">
        <v>0</v>
      </c>
      <c r="M17">
        <v>0</v>
      </c>
      <c r="N17">
        <v>3</v>
      </c>
      <c r="O17">
        <v>2</v>
      </c>
      <c r="P17">
        <v>18</v>
      </c>
      <c r="Q17" s="2">
        <f t="shared" si="0"/>
        <v>0.77272727272727271</v>
      </c>
      <c r="R17" s="2">
        <f t="shared" si="1"/>
        <v>1</v>
      </c>
      <c r="S17" s="6" t="s">
        <v>45</v>
      </c>
      <c r="T17">
        <v>40</v>
      </c>
      <c r="U17">
        <v>67</v>
      </c>
      <c r="V17">
        <v>3</v>
      </c>
      <c r="W17" s="3">
        <f t="shared" si="2"/>
        <v>55.76507500000001</v>
      </c>
      <c r="X17" s="4">
        <f t="shared" si="3"/>
        <v>78.400000000000006</v>
      </c>
      <c r="Y17" s="4">
        <f t="shared" si="4"/>
        <v>44.000000000000007</v>
      </c>
      <c r="Z17">
        <v>1</v>
      </c>
    </row>
    <row r="18" spans="1:26" x14ac:dyDescent="0.3">
      <c r="A18" s="1" t="s">
        <v>61</v>
      </c>
      <c r="B18">
        <v>31</v>
      </c>
      <c r="C18">
        <v>6</v>
      </c>
      <c r="D18">
        <v>14</v>
      </c>
      <c r="E18">
        <v>6</v>
      </c>
      <c r="F18">
        <v>3</v>
      </c>
      <c r="G18">
        <v>3</v>
      </c>
      <c r="H18">
        <v>11</v>
      </c>
      <c r="I18">
        <v>19</v>
      </c>
      <c r="J18">
        <v>2</v>
      </c>
      <c r="K18">
        <v>4</v>
      </c>
      <c r="L18">
        <v>7</v>
      </c>
      <c r="M18">
        <v>8</v>
      </c>
      <c r="N18">
        <v>1</v>
      </c>
      <c r="O18">
        <v>5</v>
      </c>
      <c r="P18">
        <v>30</v>
      </c>
      <c r="Q18" s="2">
        <f t="shared" si="0"/>
        <v>0.57894736842105265</v>
      </c>
      <c r="R18" s="2">
        <f t="shared" si="1"/>
        <v>0.5</v>
      </c>
      <c r="S18" s="2">
        <f t="shared" si="5"/>
        <v>0.875</v>
      </c>
      <c r="T18">
        <v>37</v>
      </c>
      <c r="U18">
        <v>64</v>
      </c>
      <c r="V18">
        <v>2</v>
      </c>
      <c r="W18" s="3">
        <f t="shared" si="2"/>
        <v>48.38651351351352</v>
      </c>
      <c r="X18" s="4">
        <f t="shared" si="3"/>
        <v>83.2</v>
      </c>
      <c r="Y18" s="4">
        <f t="shared" si="4"/>
        <v>35.900000000000006</v>
      </c>
      <c r="Z18">
        <v>1</v>
      </c>
    </row>
    <row r="19" spans="1:26" x14ac:dyDescent="0.3">
      <c r="A19" s="1" t="s">
        <v>62</v>
      </c>
      <c r="B19">
        <v>31</v>
      </c>
      <c r="C19">
        <v>7</v>
      </c>
      <c r="D19">
        <v>9</v>
      </c>
      <c r="E19">
        <v>0</v>
      </c>
      <c r="F19">
        <v>1</v>
      </c>
      <c r="G19">
        <v>3</v>
      </c>
      <c r="H19">
        <v>12</v>
      </c>
      <c r="I19">
        <v>15</v>
      </c>
      <c r="J19">
        <v>1</v>
      </c>
      <c r="K19">
        <v>2</v>
      </c>
      <c r="L19">
        <v>6</v>
      </c>
      <c r="M19">
        <v>7</v>
      </c>
      <c r="N19">
        <v>2</v>
      </c>
      <c r="O19">
        <v>1</v>
      </c>
      <c r="P19">
        <v>13</v>
      </c>
      <c r="Q19" s="2">
        <f t="shared" si="0"/>
        <v>0.8</v>
      </c>
      <c r="R19" s="2">
        <f t="shared" si="1"/>
        <v>0.5</v>
      </c>
      <c r="S19" s="2">
        <f t="shared" si="5"/>
        <v>0.8571428571428571</v>
      </c>
      <c r="T19">
        <v>35</v>
      </c>
      <c r="U19">
        <v>54</v>
      </c>
      <c r="V19">
        <v>1</v>
      </c>
      <c r="W19" s="3">
        <f t="shared" si="2"/>
        <v>44.717885714285721</v>
      </c>
      <c r="X19" s="4">
        <f t="shared" si="3"/>
        <v>52.9</v>
      </c>
      <c r="Y19" s="4">
        <f t="shared" si="4"/>
        <v>31.699999999999996</v>
      </c>
      <c r="Z19">
        <v>1</v>
      </c>
    </row>
    <row r="20" spans="1:26" x14ac:dyDescent="0.3">
      <c r="A20" s="1" t="s">
        <v>63</v>
      </c>
      <c r="B20">
        <v>18</v>
      </c>
      <c r="C20">
        <v>5</v>
      </c>
      <c r="D20">
        <v>6</v>
      </c>
      <c r="E20">
        <v>0</v>
      </c>
      <c r="F20">
        <v>2</v>
      </c>
      <c r="G20">
        <v>1</v>
      </c>
      <c r="H20">
        <v>6</v>
      </c>
      <c r="I20">
        <v>9</v>
      </c>
      <c r="J20">
        <v>1</v>
      </c>
      <c r="K20">
        <v>1</v>
      </c>
      <c r="L20">
        <v>5</v>
      </c>
      <c r="M20">
        <v>5</v>
      </c>
      <c r="N20">
        <v>0</v>
      </c>
      <c r="O20">
        <v>0</v>
      </c>
      <c r="P20">
        <v>11</v>
      </c>
      <c r="Q20" s="2">
        <f t="shared" si="0"/>
        <v>0.66666666666666663</v>
      </c>
      <c r="R20" s="2">
        <f t="shared" si="1"/>
        <v>1</v>
      </c>
      <c r="S20" s="2">
        <f t="shared" si="5"/>
        <v>1</v>
      </c>
      <c r="T20">
        <v>38</v>
      </c>
      <c r="U20">
        <v>35</v>
      </c>
      <c r="V20">
        <v>2</v>
      </c>
      <c r="W20" s="3">
        <f t="shared" si="2"/>
        <v>26.825421052631583</v>
      </c>
      <c r="X20" s="4">
        <f t="shared" si="3"/>
        <v>38</v>
      </c>
      <c r="Y20" s="4">
        <f t="shared" si="4"/>
        <v>20.799999999999997</v>
      </c>
      <c r="Z20">
        <v>0</v>
      </c>
    </row>
    <row r="21" spans="1:26" x14ac:dyDescent="0.3">
      <c r="A21" t="s">
        <v>64</v>
      </c>
      <c r="B21">
        <v>23</v>
      </c>
      <c r="C21">
        <v>5</v>
      </c>
      <c r="D21">
        <v>12</v>
      </c>
      <c r="E21">
        <v>0</v>
      </c>
      <c r="F21">
        <v>2</v>
      </c>
      <c r="G21">
        <v>4</v>
      </c>
      <c r="H21">
        <v>9</v>
      </c>
      <c r="I21">
        <v>19</v>
      </c>
      <c r="J21">
        <v>1</v>
      </c>
      <c r="K21">
        <v>2</v>
      </c>
      <c r="L21">
        <v>4</v>
      </c>
      <c r="M21">
        <v>6</v>
      </c>
      <c r="N21">
        <v>1</v>
      </c>
      <c r="O21">
        <v>2</v>
      </c>
      <c r="P21">
        <v>-12</v>
      </c>
      <c r="Q21" s="2">
        <f t="shared" si="0"/>
        <v>0.47368421052631576</v>
      </c>
      <c r="R21" s="2">
        <f t="shared" si="1"/>
        <v>0.5</v>
      </c>
      <c r="S21" s="2">
        <f t="shared" si="5"/>
        <v>0.66666666666666663</v>
      </c>
      <c r="T21">
        <v>40</v>
      </c>
      <c r="U21">
        <v>51</v>
      </c>
      <c r="V21">
        <v>4</v>
      </c>
      <c r="W21" s="3">
        <f t="shared" si="2"/>
        <v>23.806125000000002</v>
      </c>
      <c r="X21" s="4">
        <f t="shared" si="3"/>
        <v>49</v>
      </c>
      <c r="Y21" s="4">
        <f t="shared" si="4"/>
        <v>19.999999999999996</v>
      </c>
      <c r="Z21">
        <v>0</v>
      </c>
    </row>
    <row r="22" spans="1:26" x14ac:dyDescent="0.3">
      <c r="A22" s="1" t="s">
        <v>65</v>
      </c>
      <c r="B22">
        <v>29</v>
      </c>
      <c r="C22">
        <v>4</v>
      </c>
      <c r="D22">
        <v>8</v>
      </c>
      <c r="E22">
        <v>1</v>
      </c>
      <c r="F22">
        <v>1</v>
      </c>
      <c r="G22">
        <v>3</v>
      </c>
      <c r="H22">
        <v>10</v>
      </c>
      <c r="I22">
        <v>17</v>
      </c>
      <c r="J22">
        <v>2</v>
      </c>
      <c r="K22">
        <v>2</v>
      </c>
      <c r="L22">
        <v>7</v>
      </c>
      <c r="M22">
        <v>8</v>
      </c>
      <c r="N22">
        <v>0</v>
      </c>
      <c r="O22">
        <v>1</v>
      </c>
      <c r="P22">
        <v>23</v>
      </c>
      <c r="Q22" s="2">
        <f t="shared" si="0"/>
        <v>0.58823529411764708</v>
      </c>
      <c r="R22" s="2">
        <f t="shared" si="1"/>
        <v>1</v>
      </c>
      <c r="S22" s="2">
        <f t="shared" si="5"/>
        <v>0.875</v>
      </c>
      <c r="T22">
        <v>41</v>
      </c>
      <c r="U22">
        <v>50</v>
      </c>
      <c r="V22">
        <v>0</v>
      </c>
      <c r="W22" s="3">
        <f t="shared" si="2"/>
        <v>30.404243902439028</v>
      </c>
      <c r="X22" s="4">
        <f t="shared" si="3"/>
        <v>48.8</v>
      </c>
      <c r="Y22" s="4">
        <f t="shared" si="4"/>
        <v>25.8</v>
      </c>
      <c r="Z22">
        <v>0</v>
      </c>
    </row>
    <row r="23" spans="1:26" x14ac:dyDescent="0.3">
      <c r="A23" t="s">
        <v>66</v>
      </c>
      <c r="B23">
        <v>24</v>
      </c>
      <c r="C23">
        <v>11</v>
      </c>
      <c r="D23">
        <v>10</v>
      </c>
      <c r="E23">
        <v>4</v>
      </c>
      <c r="F23">
        <v>4</v>
      </c>
      <c r="G23">
        <v>0</v>
      </c>
      <c r="H23">
        <v>11</v>
      </c>
      <c r="I23">
        <v>23</v>
      </c>
      <c r="J23">
        <v>0</v>
      </c>
      <c r="K23">
        <v>1</v>
      </c>
      <c r="L23">
        <v>2</v>
      </c>
      <c r="M23">
        <v>3</v>
      </c>
      <c r="N23">
        <v>1</v>
      </c>
      <c r="O23">
        <v>4</v>
      </c>
      <c r="P23">
        <v>41</v>
      </c>
      <c r="Q23" s="2">
        <f t="shared" si="0"/>
        <v>0.47826086956521741</v>
      </c>
      <c r="R23" s="2">
        <f t="shared" si="1"/>
        <v>0</v>
      </c>
      <c r="S23" s="2">
        <f t="shared" si="5"/>
        <v>0.66666666666666663</v>
      </c>
      <c r="T23">
        <v>40</v>
      </c>
      <c r="U23">
        <v>47</v>
      </c>
      <c r="V23">
        <v>2</v>
      </c>
      <c r="W23" s="3">
        <f t="shared" si="2"/>
        <v>34.625275000000002</v>
      </c>
      <c r="X23" s="4">
        <f t="shared" si="3"/>
        <v>76.2</v>
      </c>
      <c r="Y23" s="4">
        <f t="shared" si="4"/>
        <v>27.8</v>
      </c>
      <c r="Z23">
        <v>1</v>
      </c>
    </row>
    <row r="24" spans="1:26" x14ac:dyDescent="0.3">
      <c r="A24" s="1" t="s">
        <v>67</v>
      </c>
      <c r="B24">
        <v>25</v>
      </c>
      <c r="C24">
        <v>12</v>
      </c>
      <c r="D24">
        <v>12</v>
      </c>
      <c r="E24">
        <v>2</v>
      </c>
      <c r="F24">
        <v>0</v>
      </c>
      <c r="G24">
        <v>3</v>
      </c>
      <c r="H24">
        <v>11</v>
      </c>
      <c r="I24">
        <v>17</v>
      </c>
      <c r="J24">
        <v>2</v>
      </c>
      <c r="K24">
        <v>2</v>
      </c>
      <c r="L24">
        <v>1</v>
      </c>
      <c r="M24">
        <v>1</v>
      </c>
      <c r="N24">
        <v>3</v>
      </c>
      <c r="O24">
        <v>2</v>
      </c>
      <c r="P24">
        <v>8</v>
      </c>
      <c r="Q24" s="2">
        <f t="shared" si="0"/>
        <v>0.6470588235294118</v>
      </c>
      <c r="R24" s="2">
        <f t="shared" si="1"/>
        <v>1</v>
      </c>
      <c r="S24" s="2">
        <f t="shared" si="5"/>
        <v>1</v>
      </c>
      <c r="T24">
        <v>41</v>
      </c>
      <c r="U24">
        <v>54</v>
      </c>
      <c r="V24">
        <v>0</v>
      </c>
      <c r="W24" s="3">
        <f t="shared" si="2"/>
        <v>34.356756097560968</v>
      </c>
      <c r="X24" s="4">
        <f t="shared" si="3"/>
        <v>60.4</v>
      </c>
      <c r="Y24" s="4">
        <f t="shared" si="4"/>
        <v>28.3</v>
      </c>
      <c r="Z24">
        <v>0</v>
      </c>
    </row>
    <row r="25" spans="1:26" x14ac:dyDescent="0.3">
      <c r="A25" t="s">
        <v>68</v>
      </c>
      <c r="B25">
        <v>18</v>
      </c>
      <c r="C25">
        <v>5</v>
      </c>
      <c r="D25">
        <v>6</v>
      </c>
      <c r="E25">
        <v>4</v>
      </c>
      <c r="F25">
        <v>1</v>
      </c>
      <c r="G25">
        <v>3</v>
      </c>
      <c r="H25">
        <v>8</v>
      </c>
      <c r="I25">
        <v>14</v>
      </c>
      <c r="J25">
        <v>1</v>
      </c>
      <c r="K25">
        <v>3</v>
      </c>
      <c r="L25">
        <v>1</v>
      </c>
      <c r="M25">
        <v>1</v>
      </c>
      <c r="N25">
        <v>1</v>
      </c>
      <c r="O25">
        <v>1</v>
      </c>
      <c r="P25">
        <v>2</v>
      </c>
      <c r="Q25" s="2">
        <f t="shared" si="0"/>
        <v>0.5714285714285714</v>
      </c>
      <c r="R25" s="2">
        <f t="shared" si="1"/>
        <v>0.33333333333333331</v>
      </c>
      <c r="S25" s="2">
        <f t="shared" si="5"/>
        <v>1</v>
      </c>
      <c r="T25">
        <v>40</v>
      </c>
      <c r="U25">
        <v>31</v>
      </c>
      <c r="V25">
        <v>3</v>
      </c>
      <c r="W25" s="3">
        <f t="shared" si="2"/>
        <v>22.215350000000008</v>
      </c>
      <c r="X25" s="4">
        <f t="shared" si="3"/>
        <v>45</v>
      </c>
      <c r="Y25" s="4">
        <f t="shared" si="4"/>
        <v>17.900000000000002</v>
      </c>
      <c r="Z25">
        <v>0</v>
      </c>
    </row>
    <row r="26" spans="1:26" x14ac:dyDescent="0.3">
      <c r="A26" s="1" t="s">
        <v>69</v>
      </c>
      <c r="B26">
        <v>31</v>
      </c>
      <c r="C26">
        <v>6</v>
      </c>
      <c r="D26">
        <v>8</v>
      </c>
      <c r="E26">
        <v>0</v>
      </c>
      <c r="F26">
        <v>4</v>
      </c>
      <c r="G26">
        <v>6</v>
      </c>
      <c r="H26">
        <v>12</v>
      </c>
      <c r="I26">
        <v>21</v>
      </c>
      <c r="J26">
        <v>0</v>
      </c>
      <c r="K26">
        <v>0</v>
      </c>
      <c r="L26">
        <v>7</v>
      </c>
      <c r="M26">
        <v>8</v>
      </c>
      <c r="N26">
        <v>1</v>
      </c>
      <c r="O26">
        <v>0</v>
      </c>
      <c r="P26">
        <v>-11</v>
      </c>
      <c r="Q26" s="2">
        <f t="shared" si="0"/>
        <v>0.5714285714285714</v>
      </c>
      <c r="R26" s="6" t="s">
        <v>45</v>
      </c>
      <c r="S26" s="2">
        <f t="shared" si="5"/>
        <v>0.875</v>
      </c>
      <c r="T26">
        <v>40</v>
      </c>
      <c r="U26">
        <v>50</v>
      </c>
      <c r="V26">
        <v>3</v>
      </c>
      <c r="W26" s="3">
        <f t="shared" si="2"/>
        <v>31.709525000000003</v>
      </c>
      <c r="X26" s="4">
        <f t="shared" si="3"/>
        <v>56.2</v>
      </c>
      <c r="Y26" s="4">
        <f t="shared" si="4"/>
        <v>26.5</v>
      </c>
      <c r="Z26">
        <v>0</v>
      </c>
    </row>
    <row r="27" spans="1:26" x14ac:dyDescent="0.3">
      <c r="A27" t="s">
        <v>70</v>
      </c>
      <c r="B27">
        <v>23</v>
      </c>
      <c r="C27">
        <v>10</v>
      </c>
      <c r="D27">
        <v>10</v>
      </c>
      <c r="E27">
        <v>3</v>
      </c>
      <c r="F27">
        <v>3</v>
      </c>
      <c r="G27">
        <v>0</v>
      </c>
      <c r="H27">
        <v>9</v>
      </c>
      <c r="I27">
        <v>15</v>
      </c>
      <c r="J27">
        <v>0</v>
      </c>
      <c r="K27">
        <v>1</v>
      </c>
      <c r="L27">
        <v>5</v>
      </c>
      <c r="M27">
        <v>6</v>
      </c>
      <c r="N27">
        <v>2</v>
      </c>
      <c r="O27">
        <v>2</v>
      </c>
      <c r="P27">
        <v>14</v>
      </c>
      <c r="Q27" s="2">
        <f t="shared" si="0"/>
        <v>0.6</v>
      </c>
      <c r="R27" s="2">
        <f t="shared" si="1"/>
        <v>0</v>
      </c>
      <c r="S27" s="2">
        <f t="shared" si="5"/>
        <v>0.83333333333333337</v>
      </c>
      <c r="T27">
        <v>41</v>
      </c>
      <c r="U27">
        <v>51</v>
      </c>
      <c r="V27">
        <v>2</v>
      </c>
      <c r="W27" s="3">
        <f t="shared" si="2"/>
        <v>37.558609756097567</v>
      </c>
      <c r="X27" s="4">
        <f t="shared" si="3"/>
        <v>68</v>
      </c>
      <c r="Y27" s="4">
        <f t="shared" si="4"/>
        <v>30.8</v>
      </c>
      <c r="Z27">
        <v>1</v>
      </c>
    </row>
    <row r="28" spans="1:26" x14ac:dyDescent="0.3">
      <c r="A28" s="1"/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24.884615384615383</v>
      </c>
      <c r="C47" s="4">
        <f t="shared" ref="C47:P47" si="6">AVERAGE(C2:C46)</f>
        <v>6.9615384615384617</v>
      </c>
      <c r="D47" s="4">
        <f t="shared" si="6"/>
        <v>8.6923076923076916</v>
      </c>
      <c r="E47" s="4">
        <f t="shared" si="6"/>
        <v>1.4615384615384615</v>
      </c>
      <c r="F47" s="4">
        <f t="shared" si="6"/>
        <v>2.0769230769230771</v>
      </c>
      <c r="G47" s="4">
        <f t="shared" si="6"/>
        <v>2.2307692307692308</v>
      </c>
      <c r="H47" s="4">
        <f t="shared" si="6"/>
        <v>10.153846153846153</v>
      </c>
      <c r="I47" s="4">
        <f t="shared" si="6"/>
        <v>16.115384615384617</v>
      </c>
      <c r="J47" s="4">
        <f t="shared" si="6"/>
        <v>1.1923076923076923</v>
      </c>
      <c r="K47" s="4">
        <f t="shared" si="6"/>
        <v>2.4615384615384617</v>
      </c>
      <c r="L47" s="4">
        <f t="shared" si="6"/>
        <v>3.3846153846153846</v>
      </c>
      <c r="M47" s="4">
        <f t="shared" si="6"/>
        <v>4.115384615384615</v>
      </c>
      <c r="N47" s="4">
        <f t="shared" si="6"/>
        <v>1.1923076923076923</v>
      </c>
      <c r="O47" s="4">
        <f t="shared" si="6"/>
        <v>1.6153846153846154</v>
      </c>
      <c r="P47" s="4">
        <f t="shared" si="6"/>
        <v>13.538461538461538</v>
      </c>
      <c r="Q47" s="2">
        <f>SUM(H2:H46)/SUM(I2:I46)</f>
        <v>0.63007159904534604</v>
      </c>
      <c r="R47" s="2">
        <f>SUM(J2:J46)/SUM(K2:K46)</f>
        <v>0.484375</v>
      </c>
      <c r="S47" s="2">
        <f>SUM(L2:L46)/SUM(M2:M46)</f>
        <v>0.82242990654205606</v>
      </c>
      <c r="T47" s="4">
        <f t="shared" ref="T47:V47" si="7">AVERAGE(T2:T46)</f>
        <v>40.192307692307693</v>
      </c>
      <c r="U47" s="4">
        <f t="shared" si="7"/>
        <v>46.115384615384613</v>
      </c>
      <c r="V47" s="4">
        <f t="shared" si="7"/>
        <v>2.3846153846153846</v>
      </c>
      <c r="W47" s="3">
        <f>((H49*85.91) +(F49*53.897)+(J49*51.757)+(L49*46.845)+(E49*39.19)+(N49*39.19)+(D49*34.677)+((C49-N49)*14.707)-(O49*17.174)-((M49-L49)*20.091)-((I49-H49)*39.19)-(G49*53.897))/T49</f>
        <v>32.307324401913881</v>
      </c>
      <c r="X47" s="4">
        <f t="shared" ref="X47" si="8">B47+(C47*1.2)+(D47*1.5)+(E47*3)+(F47*3)-G47</f>
        <v>54.661538461538456</v>
      </c>
      <c r="Y47" s="4">
        <f t="shared" ref="Y47" si="9">B47+0.4*H47-0.7*I47-0.4*(M47-L47)+0.7*N47+0.3*(C47-N47)+F47+D47*0.7+0.7*E47-0.4*O47-G47</f>
        <v>26.246153846153845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647</v>
      </c>
      <c r="C49">
        <f t="shared" ref="C49:P49" si="10">SUM(C2:C46)</f>
        <v>181</v>
      </c>
      <c r="D49">
        <f t="shared" si="10"/>
        <v>226</v>
      </c>
      <c r="E49">
        <f t="shared" si="10"/>
        <v>38</v>
      </c>
      <c r="F49">
        <f t="shared" si="10"/>
        <v>54</v>
      </c>
      <c r="G49">
        <f t="shared" si="10"/>
        <v>58</v>
      </c>
      <c r="H49">
        <f t="shared" si="10"/>
        <v>264</v>
      </c>
      <c r="I49">
        <f t="shared" si="10"/>
        <v>419</v>
      </c>
      <c r="J49">
        <f t="shared" si="10"/>
        <v>31</v>
      </c>
      <c r="K49">
        <f t="shared" si="10"/>
        <v>64</v>
      </c>
      <c r="L49">
        <f t="shared" si="10"/>
        <v>88</v>
      </c>
      <c r="M49">
        <f t="shared" si="10"/>
        <v>107</v>
      </c>
      <c r="N49">
        <f t="shared" si="10"/>
        <v>31</v>
      </c>
      <c r="O49">
        <f t="shared" si="10"/>
        <v>42</v>
      </c>
      <c r="P49">
        <f t="shared" si="10"/>
        <v>352</v>
      </c>
      <c r="T49">
        <f>SUM(T2:T46)</f>
        <v>1045</v>
      </c>
      <c r="U49">
        <f>SUM(U2:U46)</f>
        <v>1199</v>
      </c>
      <c r="V49">
        <f>SUM(V2:V46)</f>
        <v>62</v>
      </c>
      <c r="X49" s="4">
        <f>SUM(X2:X46)</f>
        <v>1421.2</v>
      </c>
      <c r="Z49">
        <f>SUM(Z2:Z46)</f>
        <v>11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'Giannis Antetokounmpo'!A2</f>
        <v>@ CAN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8</v>
      </c>
      <c r="Q2" s="2">
        <f t="shared" ref="Q2:Q46" si="0">H2/I2</f>
        <v>0</v>
      </c>
      <c r="R2" s="2">
        <f t="shared" ref="R2:R46" si="1">J2/K2</f>
        <v>0</v>
      </c>
      <c r="S2" s="6" t="s">
        <v>45</v>
      </c>
      <c r="T2">
        <v>7</v>
      </c>
      <c r="U2">
        <v>0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7.699571428571427</v>
      </c>
      <c r="X2" s="4">
        <f t="shared" ref="X2:X46" si="3">B2+(C2*1.2)+(D2*1.5)+(E2*3)+(F2*3)-G2</f>
        <v>6</v>
      </c>
      <c r="Y2" s="4">
        <f t="shared" ref="Y2:Y46" si="4">B2+0.4*H2-0.7*I2-0.4*(M2-L2)+0.7*N2+0.3*(C2-N2)+F2+D2*0.7+0.7*E2-0.4*O2-G2</f>
        <v>1</v>
      </c>
      <c r="Z2">
        <v>0</v>
      </c>
    </row>
    <row r="3" spans="1:26" x14ac:dyDescent="0.3">
      <c r="A3" s="1" t="str">
        <f>'Giannis Antetokounmpo'!A3</f>
        <v>vs DNK</v>
      </c>
      <c r="B3">
        <v>2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2</v>
      </c>
      <c r="J3">
        <v>0</v>
      </c>
      <c r="K3">
        <v>1</v>
      </c>
      <c r="L3">
        <v>0</v>
      </c>
      <c r="M3">
        <v>0</v>
      </c>
      <c r="N3">
        <v>1</v>
      </c>
      <c r="O3">
        <v>1</v>
      </c>
      <c r="P3">
        <v>0</v>
      </c>
      <c r="Q3" s="2">
        <f t="shared" si="0"/>
        <v>0.5</v>
      </c>
      <c r="R3" s="2">
        <f t="shared" si="1"/>
        <v>0</v>
      </c>
      <c r="S3" s="6" t="s">
        <v>45</v>
      </c>
      <c r="T3">
        <v>9</v>
      </c>
      <c r="U3">
        <v>2</v>
      </c>
      <c r="V3">
        <v>0</v>
      </c>
      <c r="W3" s="3">
        <f t="shared" si="2"/>
        <v>7.6373333333333324</v>
      </c>
      <c r="X3" s="4">
        <f t="shared" si="3"/>
        <v>3.2</v>
      </c>
      <c r="Y3" s="4">
        <f t="shared" si="4"/>
        <v>1.2999999999999998</v>
      </c>
      <c r="Z3">
        <v>0</v>
      </c>
    </row>
    <row r="4" spans="1:26" x14ac:dyDescent="0.3">
      <c r="A4" s="1" t="str">
        <f>'Giannis Antetokounmpo'!A4</f>
        <v>@ IMP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-6</v>
      </c>
      <c r="Q4" s="6" t="s">
        <v>45</v>
      </c>
      <c r="R4" s="6" t="s">
        <v>45</v>
      </c>
      <c r="S4" s="6" t="s">
        <v>45</v>
      </c>
      <c r="T4">
        <v>3</v>
      </c>
      <c r="U4">
        <v>0</v>
      </c>
      <c r="V4">
        <v>0</v>
      </c>
      <c r="W4" s="3">
        <f t="shared" si="2"/>
        <v>0</v>
      </c>
      <c r="X4" s="4">
        <f t="shared" si="3"/>
        <v>0</v>
      </c>
      <c r="Y4" s="4">
        <f t="shared" si="4"/>
        <v>0</v>
      </c>
      <c r="Z4">
        <v>0</v>
      </c>
    </row>
    <row r="5" spans="1:26" x14ac:dyDescent="0.3">
      <c r="A5" s="1" t="str">
        <f>'Giannis Antetokounmpo'!A5</f>
        <v>vs 3PT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14</v>
      </c>
      <c r="Q5" s="2">
        <f t="shared" si="0"/>
        <v>1</v>
      </c>
      <c r="R5" s="6" t="s">
        <v>45</v>
      </c>
      <c r="S5" s="6" t="s">
        <v>45</v>
      </c>
      <c r="T5">
        <v>9</v>
      </c>
      <c r="U5">
        <v>2</v>
      </c>
      <c r="V5">
        <v>0</v>
      </c>
      <c r="W5" s="3">
        <f t="shared" si="2"/>
        <v>9.5455555555555556</v>
      </c>
      <c r="X5" s="4">
        <f t="shared" si="3"/>
        <v>2</v>
      </c>
      <c r="Y5" s="4">
        <f t="shared" si="4"/>
        <v>1.7</v>
      </c>
      <c r="Z5">
        <v>0</v>
      </c>
    </row>
    <row r="6" spans="1:26" x14ac:dyDescent="0.3">
      <c r="A6" s="1" t="str">
        <f>'Giannis Antetokounmpo'!A6</f>
        <v>@ DEF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4</v>
      </c>
      <c r="Q6" s="2">
        <f t="shared" si="0"/>
        <v>0</v>
      </c>
      <c r="R6" s="2">
        <f t="shared" si="1"/>
        <v>0</v>
      </c>
      <c r="S6" s="6" t="s">
        <v>45</v>
      </c>
      <c r="T6">
        <v>8</v>
      </c>
      <c r="U6">
        <v>0</v>
      </c>
      <c r="V6">
        <v>0</v>
      </c>
      <c r="W6" s="3">
        <f t="shared" si="2"/>
        <v>-11.94425</v>
      </c>
      <c r="X6" s="4">
        <f t="shared" si="3"/>
        <v>0</v>
      </c>
      <c r="Y6" s="4">
        <f t="shared" si="4"/>
        <v>-1.7999999999999998</v>
      </c>
      <c r="Z6">
        <v>0</v>
      </c>
    </row>
    <row r="7" spans="1:26" x14ac:dyDescent="0.3">
      <c r="A7" s="1" t="str">
        <f>'Giannis Antetokounmpo'!A7</f>
        <v>vs OCE</v>
      </c>
      <c r="B7">
        <v>2</v>
      </c>
      <c r="C7">
        <v>3</v>
      </c>
      <c r="D7">
        <v>1</v>
      </c>
      <c r="E7">
        <v>0</v>
      </c>
      <c r="F7">
        <v>0</v>
      </c>
      <c r="G7">
        <v>0</v>
      </c>
      <c r="H7">
        <v>1</v>
      </c>
      <c r="I7">
        <v>4</v>
      </c>
      <c r="J7">
        <v>0</v>
      </c>
      <c r="K7">
        <v>2</v>
      </c>
      <c r="L7">
        <v>0</v>
      </c>
      <c r="M7">
        <v>0</v>
      </c>
      <c r="N7">
        <v>1</v>
      </c>
      <c r="O7">
        <v>1</v>
      </c>
      <c r="P7">
        <v>8</v>
      </c>
      <c r="Q7" s="2">
        <f t="shared" si="0"/>
        <v>0.25</v>
      </c>
      <c r="R7" s="2">
        <f t="shared" si="1"/>
        <v>0</v>
      </c>
      <c r="S7" s="6" t="s">
        <v>45</v>
      </c>
      <c r="T7">
        <v>8</v>
      </c>
      <c r="U7">
        <v>4</v>
      </c>
      <c r="V7">
        <v>0</v>
      </c>
      <c r="W7" s="3">
        <f t="shared" si="2"/>
        <v>6.8058749999999968</v>
      </c>
      <c r="X7" s="4">
        <f t="shared" si="3"/>
        <v>7.1</v>
      </c>
      <c r="Y7" s="4">
        <f t="shared" si="4"/>
        <v>1.2000000000000002</v>
      </c>
      <c r="Z7">
        <v>0</v>
      </c>
    </row>
    <row r="8" spans="1:26" x14ac:dyDescent="0.3">
      <c r="A8" s="1" t="str">
        <f>'Giannis Antetokounmpo'!A8</f>
        <v>@ FRA</v>
      </c>
      <c r="B8">
        <v>2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2</v>
      </c>
      <c r="J8">
        <v>0</v>
      </c>
      <c r="K8">
        <v>0</v>
      </c>
      <c r="L8">
        <v>2</v>
      </c>
      <c r="M8">
        <v>2</v>
      </c>
      <c r="N8">
        <v>0</v>
      </c>
      <c r="O8">
        <v>1</v>
      </c>
      <c r="P8">
        <v>0</v>
      </c>
      <c r="Q8" s="2">
        <f t="shared" si="0"/>
        <v>0</v>
      </c>
      <c r="R8" s="6" t="s">
        <v>45</v>
      </c>
      <c r="S8" s="2">
        <f t="shared" ref="S8:S46" si="5">L8/M8</f>
        <v>1</v>
      </c>
      <c r="T8">
        <v>6</v>
      </c>
      <c r="U8">
        <v>2</v>
      </c>
      <c r="V8">
        <v>0</v>
      </c>
      <c r="W8" s="3">
        <f t="shared" si="2"/>
        <v>-6.8423333333333352</v>
      </c>
      <c r="X8" s="4">
        <f t="shared" si="3"/>
        <v>2.2000000000000002</v>
      </c>
      <c r="Y8" s="4">
        <f t="shared" si="4"/>
        <v>-0.49999999999999989</v>
      </c>
      <c r="Z8">
        <v>0</v>
      </c>
    </row>
    <row r="9" spans="1:26" x14ac:dyDescent="0.3">
      <c r="A9" s="1" t="str">
        <f>'Giannis Antetokounmpo'!A9</f>
        <v>vs INJ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-11</v>
      </c>
      <c r="Q9" s="2">
        <f t="shared" si="0"/>
        <v>0</v>
      </c>
      <c r="R9" s="6" t="s">
        <v>45</v>
      </c>
      <c r="S9" s="6" t="s">
        <v>45</v>
      </c>
      <c r="T9">
        <v>6</v>
      </c>
      <c r="U9">
        <v>0</v>
      </c>
      <c r="V9">
        <v>0</v>
      </c>
      <c r="W9" s="3">
        <f t="shared" si="2"/>
        <v>-4.0804999999999998</v>
      </c>
      <c r="X9" s="4">
        <f t="shared" si="3"/>
        <v>1.2</v>
      </c>
      <c r="Y9" s="4">
        <f t="shared" si="4"/>
        <v>-0.39999999999999997</v>
      </c>
      <c r="Z9">
        <v>0</v>
      </c>
    </row>
    <row r="10" spans="1:26" x14ac:dyDescent="0.3">
      <c r="A10" s="1" t="str">
        <f>'Giannis Antetokounmpo'!A10</f>
        <v>@ EUR</v>
      </c>
      <c r="B10">
        <v>0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-6</v>
      </c>
      <c r="Q10" s="2">
        <f t="shared" si="0"/>
        <v>0</v>
      </c>
      <c r="R10" s="2">
        <f t="shared" si="1"/>
        <v>0</v>
      </c>
      <c r="S10" s="6" t="s">
        <v>45</v>
      </c>
      <c r="T10">
        <v>6</v>
      </c>
      <c r="U10">
        <v>0</v>
      </c>
      <c r="V10">
        <v>0</v>
      </c>
      <c r="W10" s="3">
        <f t="shared" si="2"/>
        <v>-14.692666666666666</v>
      </c>
      <c r="X10" s="4">
        <f t="shared" si="3"/>
        <v>2.4</v>
      </c>
      <c r="Y10" s="4">
        <f t="shared" si="4"/>
        <v>-1.4999999999999996</v>
      </c>
      <c r="Z10">
        <v>0</v>
      </c>
    </row>
    <row r="11" spans="1:26" x14ac:dyDescent="0.3">
      <c r="A11" s="1" t="str">
        <f>'Giannis Antetokounmpo'!A11</f>
        <v>vs RKS</v>
      </c>
      <c r="B11">
        <v>5</v>
      </c>
      <c r="C11">
        <v>1</v>
      </c>
      <c r="D11">
        <v>2</v>
      </c>
      <c r="E11">
        <v>0</v>
      </c>
      <c r="F11">
        <v>0</v>
      </c>
      <c r="G11">
        <v>0</v>
      </c>
      <c r="H11">
        <v>2</v>
      </c>
      <c r="I11">
        <v>2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10</v>
      </c>
      <c r="Q11" s="2">
        <f t="shared" si="0"/>
        <v>1</v>
      </c>
      <c r="R11" s="2">
        <f t="shared" si="1"/>
        <v>1</v>
      </c>
      <c r="S11" s="6" t="s">
        <v>45</v>
      </c>
      <c r="T11">
        <v>8</v>
      </c>
      <c r="U11">
        <v>11</v>
      </c>
      <c r="V11">
        <v>0</v>
      </c>
      <c r="W11" s="3">
        <f t="shared" si="2"/>
        <v>38.454749999999997</v>
      </c>
      <c r="X11" s="4">
        <f t="shared" si="3"/>
        <v>9.1999999999999993</v>
      </c>
      <c r="Y11" s="4">
        <f t="shared" si="4"/>
        <v>6.1</v>
      </c>
      <c r="Z11">
        <v>0</v>
      </c>
    </row>
    <row r="12" spans="1:26" x14ac:dyDescent="0.3">
      <c r="A12" s="1" t="str">
        <f>'Giannis Antetokounmpo'!A12</f>
        <v>@ CHI</v>
      </c>
      <c r="B12">
        <v>7</v>
      </c>
      <c r="C12">
        <v>1</v>
      </c>
      <c r="D12">
        <v>0</v>
      </c>
      <c r="E12">
        <v>1</v>
      </c>
      <c r="F12">
        <v>0</v>
      </c>
      <c r="G12">
        <v>0</v>
      </c>
      <c r="H12">
        <v>3</v>
      </c>
      <c r="I12">
        <v>3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11</v>
      </c>
      <c r="Q12" s="2">
        <f t="shared" si="0"/>
        <v>1</v>
      </c>
      <c r="R12" s="2">
        <f t="shared" si="1"/>
        <v>1</v>
      </c>
      <c r="S12" s="6" t="s">
        <v>45</v>
      </c>
      <c r="T12">
        <v>5</v>
      </c>
      <c r="U12">
        <v>7</v>
      </c>
      <c r="V12">
        <v>0</v>
      </c>
      <c r="W12" s="3">
        <f t="shared" si="2"/>
        <v>72.6768</v>
      </c>
      <c r="X12" s="4">
        <f t="shared" si="3"/>
        <v>11.2</v>
      </c>
      <c r="Y12" s="4">
        <f t="shared" si="4"/>
        <v>7.1</v>
      </c>
      <c r="Z12">
        <v>0</v>
      </c>
    </row>
    <row r="13" spans="1:26" x14ac:dyDescent="0.3">
      <c r="A13" s="1" t="str">
        <f>'Giannis Antetokounmpo'!A13</f>
        <v>@ OLD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2</v>
      </c>
      <c r="J13">
        <v>1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 s="2">
        <f t="shared" si="0"/>
        <v>0.5</v>
      </c>
      <c r="R13" s="2">
        <f t="shared" si="1"/>
        <v>1</v>
      </c>
      <c r="S13" s="6" t="s">
        <v>45</v>
      </c>
      <c r="T13">
        <v>7</v>
      </c>
      <c r="U13">
        <v>3</v>
      </c>
      <c r="V13">
        <v>0</v>
      </c>
      <c r="W13" s="3">
        <f t="shared" si="2"/>
        <v>11.614714285714285</v>
      </c>
      <c r="X13" s="4">
        <f t="shared" si="3"/>
        <v>3</v>
      </c>
      <c r="Y13" s="4">
        <f t="shared" si="4"/>
        <v>1.6</v>
      </c>
      <c r="Z13">
        <v>0</v>
      </c>
    </row>
    <row r="14" spans="1:26" x14ac:dyDescent="0.3">
      <c r="A14" s="1" t="str">
        <f>'Giannis Antetokounmpo'!A14</f>
        <v>vs USA</v>
      </c>
      <c r="B14">
        <v>0</v>
      </c>
      <c r="C14">
        <v>0</v>
      </c>
      <c r="D14">
        <v>2</v>
      </c>
      <c r="E14">
        <v>0</v>
      </c>
      <c r="F14">
        <v>0</v>
      </c>
      <c r="G14">
        <v>0</v>
      </c>
      <c r="H14">
        <v>0</v>
      </c>
      <c r="I14">
        <v>3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7</v>
      </c>
      <c r="Q14" s="2">
        <f t="shared" si="0"/>
        <v>0</v>
      </c>
      <c r="R14" s="2">
        <f t="shared" si="1"/>
        <v>0</v>
      </c>
      <c r="S14" s="6" t="s">
        <v>45</v>
      </c>
      <c r="T14">
        <v>8</v>
      </c>
      <c r="U14">
        <v>6</v>
      </c>
      <c r="V14">
        <v>0</v>
      </c>
      <c r="W14" s="3">
        <f t="shared" si="2"/>
        <v>-8.1737499999999983</v>
      </c>
      <c r="X14" s="4">
        <f t="shared" si="3"/>
        <v>3</v>
      </c>
      <c r="Y14" s="4">
        <f t="shared" si="4"/>
        <v>-1.0999999999999996</v>
      </c>
      <c r="Z14">
        <v>0</v>
      </c>
    </row>
    <row r="15" spans="1:26" x14ac:dyDescent="0.3">
      <c r="A15" s="1" t="str">
        <f>'Giannis Antetokounmpo'!A15</f>
        <v>@ SPA</v>
      </c>
      <c r="B15">
        <v>0</v>
      </c>
      <c r="C15">
        <v>1</v>
      </c>
      <c r="D15">
        <v>1</v>
      </c>
      <c r="E15">
        <v>0</v>
      </c>
      <c r="F15">
        <v>2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8</v>
      </c>
      <c r="Q15" s="2">
        <f t="shared" si="0"/>
        <v>0</v>
      </c>
      <c r="R15" s="6" t="s">
        <v>45</v>
      </c>
      <c r="S15" s="6" t="s">
        <v>45</v>
      </c>
      <c r="T15">
        <v>8</v>
      </c>
      <c r="U15">
        <v>3</v>
      </c>
      <c r="V15">
        <v>0</v>
      </c>
      <c r="W15" s="3">
        <f t="shared" si="2"/>
        <v>14.7485</v>
      </c>
      <c r="X15" s="4">
        <f t="shared" si="3"/>
        <v>8.6999999999999993</v>
      </c>
      <c r="Y15" s="4">
        <f t="shared" si="4"/>
        <v>2.2999999999999998</v>
      </c>
      <c r="Z15">
        <v>0</v>
      </c>
    </row>
    <row r="16" spans="1:26" x14ac:dyDescent="0.3">
      <c r="A16" s="1" t="str">
        <f>'Giannis Antetokounmpo'!A16</f>
        <v>vs 6TH</v>
      </c>
      <c r="B16">
        <v>1</v>
      </c>
      <c r="C16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1</v>
      </c>
      <c r="M16">
        <v>2</v>
      </c>
      <c r="N16">
        <v>0</v>
      </c>
      <c r="O16">
        <v>1</v>
      </c>
      <c r="P16">
        <v>-7</v>
      </c>
      <c r="Q16" s="2">
        <f t="shared" si="0"/>
        <v>0</v>
      </c>
      <c r="R16" s="2">
        <f t="shared" si="1"/>
        <v>0</v>
      </c>
      <c r="S16" s="2">
        <f t="shared" si="5"/>
        <v>0.5</v>
      </c>
      <c r="T16">
        <v>8</v>
      </c>
      <c r="U16">
        <v>1</v>
      </c>
      <c r="V16">
        <v>0</v>
      </c>
      <c r="W16" s="3">
        <f t="shared" si="2"/>
        <v>1.8138750000000003</v>
      </c>
      <c r="X16" s="4">
        <f t="shared" si="3"/>
        <v>4.5999999999999996</v>
      </c>
      <c r="Y16" s="4">
        <f t="shared" si="4"/>
        <v>0.39999999999999991</v>
      </c>
      <c r="Z16">
        <v>0</v>
      </c>
    </row>
    <row r="17" spans="1:26" x14ac:dyDescent="0.3">
      <c r="A17" s="1" t="str">
        <f>'Giannis Antetokounmpo'!A17</f>
        <v>vs CAN</v>
      </c>
      <c r="B17">
        <v>2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3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8</v>
      </c>
      <c r="Q17" s="2">
        <f t="shared" si="0"/>
        <v>0.33333333333333331</v>
      </c>
      <c r="R17" s="6" t="s">
        <v>45</v>
      </c>
      <c r="S17" s="6" t="s">
        <v>45</v>
      </c>
      <c r="T17">
        <v>10</v>
      </c>
      <c r="U17">
        <v>2</v>
      </c>
      <c r="V17">
        <v>0</v>
      </c>
      <c r="W17" s="3">
        <f t="shared" si="2"/>
        <v>2.9545999999999992</v>
      </c>
      <c r="X17" s="4">
        <f t="shared" si="3"/>
        <v>3.2</v>
      </c>
      <c r="Y17" s="4">
        <f t="shared" si="4"/>
        <v>0.6000000000000002</v>
      </c>
      <c r="Z17">
        <v>0</v>
      </c>
    </row>
    <row r="18" spans="1:26" x14ac:dyDescent="0.3">
      <c r="A18" s="1" t="str">
        <f>'Giannis Antetokounmpo'!A18</f>
        <v>@ DNK</v>
      </c>
      <c r="B18">
        <v>0</v>
      </c>
      <c r="C18">
        <v>1</v>
      </c>
      <c r="D18">
        <v>1</v>
      </c>
      <c r="E18">
        <v>0</v>
      </c>
      <c r="F18">
        <v>2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-11</v>
      </c>
      <c r="Q18" s="6" t="s">
        <v>45</v>
      </c>
      <c r="R18" s="6" t="s">
        <v>45</v>
      </c>
      <c r="S18" s="6" t="s">
        <v>45</v>
      </c>
      <c r="T18">
        <v>12</v>
      </c>
      <c r="U18">
        <v>3</v>
      </c>
      <c r="V18">
        <v>0</v>
      </c>
      <c r="W18" s="3">
        <f t="shared" si="2"/>
        <v>8.6067499999999999</v>
      </c>
      <c r="X18" s="4">
        <f t="shared" si="3"/>
        <v>7.6999999999999993</v>
      </c>
      <c r="Y18" s="4">
        <f t="shared" si="4"/>
        <v>2</v>
      </c>
      <c r="Z18">
        <v>0</v>
      </c>
    </row>
    <row r="19" spans="1:26" x14ac:dyDescent="0.3">
      <c r="A19" s="1" t="str">
        <f>'Giannis Antetokounmpo'!A19</f>
        <v>vs IMP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-2</v>
      </c>
      <c r="Q19" s="6" t="s">
        <v>45</v>
      </c>
      <c r="R19" s="6" t="s">
        <v>45</v>
      </c>
      <c r="S19" s="6" t="s">
        <v>45</v>
      </c>
      <c r="T19">
        <v>11</v>
      </c>
      <c r="U19">
        <v>3</v>
      </c>
      <c r="V19">
        <v>0</v>
      </c>
      <c r="W19" s="3">
        <f t="shared" si="2"/>
        <v>2.9281818181818182</v>
      </c>
      <c r="X19" s="4">
        <f t="shared" si="3"/>
        <v>2.7</v>
      </c>
      <c r="Y19" s="4">
        <f t="shared" si="4"/>
        <v>0.6</v>
      </c>
      <c r="Z19">
        <v>0</v>
      </c>
    </row>
    <row r="20" spans="1:26" x14ac:dyDescent="0.3">
      <c r="A20" s="1" t="str">
        <f>'Giannis Antetokounmpo'!A20</f>
        <v>@ 3PT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3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-12</v>
      </c>
      <c r="Q20" s="2">
        <f t="shared" si="0"/>
        <v>0</v>
      </c>
      <c r="R20" s="2">
        <f t="shared" si="1"/>
        <v>0</v>
      </c>
      <c r="S20" s="6" t="s">
        <v>45</v>
      </c>
      <c r="T20">
        <v>8</v>
      </c>
      <c r="U20">
        <v>0</v>
      </c>
      <c r="V20">
        <v>0</v>
      </c>
      <c r="W20" s="3">
        <f t="shared" si="2"/>
        <v>-12.857875</v>
      </c>
      <c r="X20" s="4">
        <f t="shared" si="3"/>
        <v>1.2</v>
      </c>
      <c r="Y20" s="4">
        <f t="shared" si="4"/>
        <v>-1.7999999999999996</v>
      </c>
      <c r="Z20">
        <v>0</v>
      </c>
    </row>
    <row r="21" spans="1:26" x14ac:dyDescent="0.3">
      <c r="A21" s="1" t="str">
        <f>'Giannis Antetokounmpo'!A21</f>
        <v>vs DEF</v>
      </c>
      <c r="B21">
        <v>2</v>
      </c>
      <c r="C21">
        <v>0</v>
      </c>
      <c r="D21">
        <v>0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 s="2">
        <f t="shared" si="0"/>
        <v>1</v>
      </c>
      <c r="R21" s="6" t="s">
        <v>45</v>
      </c>
      <c r="S21" s="6" t="s">
        <v>45</v>
      </c>
      <c r="T21">
        <v>7</v>
      </c>
      <c r="U21">
        <v>2</v>
      </c>
      <c r="V21">
        <v>0</v>
      </c>
      <c r="W21" s="3">
        <f t="shared" si="2"/>
        <v>17.518999999999998</v>
      </c>
      <c r="X21" s="4">
        <f t="shared" si="3"/>
        <v>5</v>
      </c>
      <c r="Y21" s="4">
        <f t="shared" si="4"/>
        <v>2.3000000000000003</v>
      </c>
      <c r="Z21">
        <v>0</v>
      </c>
    </row>
    <row r="22" spans="1:26" x14ac:dyDescent="0.3">
      <c r="A22" s="1" t="str">
        <f>'Giannis Antetokounmpo'!A22</f>
        <v>@ OCE</v>
      </c>
      <c r="B22">
        <v>4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I22">
        <v>5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-5</v>
      </c>
      <c r="Q22" s="2">
        <f t="shared" si="0"/>
        <v>0.4</v>
      </c>
      <c r="R22" s="2">
        <f t="shared" si="1"/>
        <v>0</v>
      </c>
      <c r="S22" s="6" t="s">
        <v>45</v>
      </c>
      <c r="T22">
        <v>9</v>
      </c>
      <c r="U22">
        <v>4</v>
      </c>
      <c r="V22">
        <v>0</v>
      </c>
      <c r="W22" s="3">
        <f t="shared" si="2"/>
        <v>6.0277777777777777</v>
      </c>
      <c r="X22" s="4">
        <f t="shared" si="3"/>
        <v>4</v>
      </c>
      <c r="Y22" s="4">
        <f t="shared" si="4"/>
        <v>1.2999999999999998</v>
      </c>
      <c r="Z22">
        <v>0</v>
      </c>
    </row>
    <row r="23" spans="1:26" x14ac:dyDescent="0.3">
      <c r="A23" s="1" t="str">
        <f>'Giannis Antetokounmpo'!A23</f>
        <v>vs FRA</v>
      </c>
      <c r="B23">
        <v>0</v>
      </c>
      <c r="C23">
        <v>1</v>
      </c>
      <c r="D23">
        <v>2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</v>
      </c>
      <c r="Q23" s="6" t="s">
        <v>45</v>
      </c>
      <c r="R23" s="6" t="s">
        <v>45</v>
      </c>
      <c r="S23" s="6" t="s">
        <v>45</v>
      </c>
      <c r="T23">
        <v>8</v>
      </c>
      <c r="U23">
        <v>4</v>
      </c>
      <c r="V23">
        <v>0</v>
      </c>
      <c r="W23" s="3">
        <f t="shared" si="2"/>
        <v>20.305124999999997</v>
      </c>
      <c r="X23" s="4">
        <f t="shared" si="3"/>
        <v>10.199999999999999</v>
      </c>
      <c r="Y23" s="4">
        <f t="shared" si="4"/>
        <v>3.0999999999999996</v>
      </c>
      <c r="Z23">
        <v>0</v>
      </c>
    </row>
    <row r="24" spans="1:26" x14ac:dyDescent="0.3">
      <c r="A24" s="1" t="str">
        <f>'Giannis Antetokounmpo'!A24</f>
        <v>@ INJ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-4</v>
      </c>
      <c r="Q24" s="6" t="s">
        <v>45</v>
      </c>
      <c r="R24" s="6" t="s">
        <v>45</v>
      </c>
      <c r="S24" s="6" t="s">
        <v>45</v>
      </c>
      <c r="T24">
        <v>7</v>
      </c>
      <c r="U24">
        <v>0</v>
      </c>
      <c r="V24">
        <v>0</v>
      </c>
      <c r="W24" s="3">
        <f t="shared" si="2"/>
        <v>0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 t="str">
        <f>'Giannis Antetokounmpo'!A25</f>
        <v>vs EUR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4</v>
      </c>
      <c r="Q25" s="2">
        <f t="shared" si="0"/>
        <v>1</v>
      </c>
      <c r="R25" s="2">
        <f t="shared" si="1"/>
        <v>1</v>
      </c>
      <c r="S25" s="6" t="s">
        <v>45</v>
      </c>
      <c r="T25">
        <v>6</v>
      </c>
      <c r="U25">
        <v>3</v>
      </c>
      <c r="V25">
        <v>0</v>
      </c>
      <c r="W25" s="3">
        <f t="shared" si="2"/>
        <v>22.944500000000001</v>
      </c>
      <c r="X25" s="4">
        <f t="shared" si="3"/>
        <v>3</v>
      </c>
      <c r="Y25" s="4">
        <f t="shared" si="4"/>
        <v>2.7</v>
      </c>
      <c r="Z25">
        <v>0</v>
      </c>
    </row>
    <row r="26" spans="1:26" x14ac:dyDescent="0.3">
      <c r="A26" s="1" t="str">
        <f>'Giannis Antetokounmpo'!A26</f>
        <v>@ RKS</v>
      </c>
      <c r="B26">
        <v>3</v>
      </c>
      <c r="C26">
        <v>1</v>
      </c>
      <c r="D26">
        <v>0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5</v>
      </c>
      <c r="Q26" s="2">
        <f t="shared" si="0"/>
        <v>1</v>
      </c>
      <c r="R26" s="2">
        <f t="shared" si="1"/>
        <v>1</v>
      </c>
      <c r="S26" s="6" t="s">
        <v>45</v>
      </c>
      <c r="T26">
        <v>8</v>
      </c>
      <c r="U26">
        <v>3</v>
      </c>
      <c r="V26">
        <v>0</v>
      </c>
      <c r="W26" s="3">
        <f t="shared" si="2"/>
        <v>19.046749999999999</v>
      </c>
      <c r="X26" s="4">
        <f t="shared" si="3"/>
        <v>6.2</v>
      </c>
      <c r="Y26" s="4">
        <f t="shared" si="4"/>
        <v>3</v>
      </c>
      <c r="Z26">
        <v>0</v>
      </c>
    </row>
    <row r="27" spans="1:26" x14ac:dyDescent="0.3">
      <c r="A27" s="1" t="str">
        <f>'Giannis Antetokounmpo'!A27</f>
        <v>vs CHI</v>
      </c>
      <c r="B27">
        <v>0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-9</v>
      </c>
      <c r="Q27" s="6" t="s">
        <v>45</v>
      </c>
      <c r="R27" s="6" t="s">
        <v>45</v>
      </c>
      <c r="S27" s="6" t="s">
        <v>45</v>
      </c>
      <c r="T27">
        <v>8</v>
      </c>
      <c r="U27">
        <v>2</v>
      </c>
      <c r="V27">
        <v>0</v>
      </c>
      <c r="W27" s="3">
        <f t="shared" si="2"/>
        <v>-2.4024999999999999</v>
      </c>
      <c r="X27" s="4">
        <f t="shared" si="3"/>
        <v>0.5</v>
      </c>
      <c r="Y27" s="4">
        <f t="shared" si="4"/>
        <v>-0.30000000000000004</v>
      </c>
      <c r="Z27">
        <v>0</v>
      </c>
    </row>
    <row r="28" spans="1:26" x14ac:dyDescent="0.3">
      <c r="A28" s="1">
        <f>'Giannis Antetokounmpo'!A28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'Giannis Antetokounmpo'!A29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'Giannis Antetokounmpo'!A30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'Giannis Antetokounmpo'!A31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'Giannis Antetokounmpo'!A32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'Giannis Antetokounmpo'!A33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'Giannis Antetokounmpo'!A34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'Giannis Antetokounmpo'!A35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'Giannis Antetokounmpo'!A36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'Giannis Antetokounmpo'!A37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'Giannis Antetokounmpo'!A38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'Giannis Antetokounmpo'!A39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'Giannis Antetokounmpo'!A40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'Giannis Antetokounmpo'!A41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'Giannis Antetokounmpo'!A42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'Giannis Antetokounmpo'!A43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'Giannis Antetokounmpo'!A44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'Giannis Antetokounmpo'!A45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'Giannis Antetokounmpo'!A46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1.4615384615384615</v>
      </c>
      <c r="C47" s="4">
        <f t="shared" ref="C47:P47" si="6">AVERAGE(C2:C46)</f>
        <v>0.76923076923076927</v>
      </c>
      <c r="D47" s="4">
        <f t="shared" si="6"/>
        <v>0.42307692307692307</v>
      </c>
      <c r="E47" s="4">
        <f t="shared" si="6"/>
        <v>0.15384615384615385</v>
      </c>
      <c r="F47" s="4">
        <f t="shared" si="6"/>
        <v>0.26923076923076922</v>
      </c>
      <c r="G47" s="4">
        <f t="shared" si="6"/>
        <v>0.15384615384615385</v>
      </c>
      <c r="H47" s="4">
        <f t="shared" si="6"/>
        <v>0.57692307692307687</v>
      </c>
      <c r="I47" s="4">
        <f t="shared" si="6"/>
        <v>1.6153846153846154</v>
      </c>
      <c r="J47" s="4">
        <f t="shared" si="6"/>
        <v>0.19230769230769232</v>
      </c>
      <c r="K47" s="4">
        <f t="shared" si="6"/>
        <v>0.57692307692307687</v>
      </c>
      <c r="L47" s="4">
        <f t="shared" si="6"/>
        <v>0.11538461538461539</v>
      </c>
      <c r="M47" s="4">
        <f t="shared" si="6"/>
        <v>0.15384615384615385</v>
      </c>
      <c r="N47" s="4">
        <f t="shared" si="6"/>
        <v>0.11538461538461539</v>
      </c>
      <c r="O47" s="4">
        <f t="shared" si="6"/>
        <v>0.38461538461538464</v>
      </c>
      <c r="P47" s="4">
        <f t="shared" si="6"/>
        <v>0.69230769230769229</v>
      </c>
      <c r="Q47" s="2">
        <f>SUM(H2:H46)/SUM(I2:I46)</f>
        <v>0.35714285714285715</v>
      </c>
      <c r="R47" s="2">
        <f>SUM(J2:J46)/SUM(K2:K46)</f>
        <v>0.33333333333333331</v>
      </c>
      <c r="S47" s="2">
        <f>SUM(L2:L46)/SUM(M2:M46)</f>
        <v>0.75</v>
      </c>
      <c r="T47" s="4">
        <f t="shared" ref="T47:V47" si="7">AVERAGE(T2:T46)</f>
        <v>7.6923076923076925</v>
      </c>
      <c r="U47" s="4">
        <f t="shared" si="7"/>
        <v>2.5769230769230771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7.5274800000000024</v>
      </c>
      <c r="X47" s="4">
        <f t="shared" ref="X47" si="8">B47+(C47*1.2)+(D47*1.5)+(E47*3)+(F47*3)-G47</f>
        <v>4.1346153846153841</v>
      </c>
      <c r="Y47" s="4">
        <f t="shared" ref="Y47" si="9">B47+0.4*H47-0.7*I47-0.4*(M47-L47)+0.7*N47+0.3*(C47-N47)+F47+D47*0.7+0.7*E47-0.4*O47-G47</f>
        <v>1.1884615384615387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38</v>
      </c>
      <c r="C49">
        <f t="shared" ref="C49:P49" si="10">SUM(C2:C46)</f>
        <v>20</v>
      </c>
      <c r="D49">
        <f t="shared" si="10"/>
        <v>11</v>
      </c>
      <c r="E49">
        <f t="shared" si="10"/>
        <v>4</v>
      </c>
      <c r="F49">
        <f t="shared" si="10"/>
        <v>7</v>
      </c>
      <c r="G49">
        <f t="shared" si="10"/>
        <v>4</v>
      </c>
      <c r="H49">
        <f t="shared" si="10"/>
        <v>15</v>
      </c>
      <c r="I49">
        <f t="shared" si="10"/>
        <v>42</v>
      </c>
      <c r="J49">
        <f t="shared" si="10"/>
        <v>5</v>
      </c>
      <c r="K49">
        <f t="shared" si="10"/>
        <v>15</v>
      </c>
      <c r="L49">
        <f t="shared" si="10"/>
        <v>3</v>
      </c>
      <c r="M49">
        <f t="shared" si="10"/>
        <v>4</v>
      </c>
      <c r="N49">
        <f t="shared" si="10"/>
        <v>3</v>
      </c>
      <c r="O49">
        <f t="shared" si="10"/>
        <v>10</v>
      </c>
      <c r="P49">
        <f t="shared" si="10"/>
        <v>18</v>
      </c>
      <c r="T49">
        <f>SUM(T2:T46)</f>
        <v>200</v>
      </c>
      <c r="U49">
        <f>SUM(U2:U46)</f>
        <v>67</v>
      </c>
      <c r="V49">
        <f>SUM(V2:V46)</f>
        <v>0</v>
      </c>
      <c r="X49" s="4">
        <f>SUM(X2:X46)</f>
        <v>107.50000000000001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'Giannis Antetokounmpo'!A2</f>
        <v>@ CAN</v>
      </c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5</v>
      </c>
      <c r="Q2" s="6" t="s">
        <v>45</v>
      </c>
      <c r="R2" s="6" t="s">
        <v>45</v>
      </c>
      <c r="S2" s="6" t="s">
        <v>45</v>
      </c>
      <c r="T2">
        <v>6</v>
      </c>
      <c r="U2">
        <v>0</v>
      </c>
      <c r="V2">
        <v>0</v>
      </c>
      <c r="W2" s="3">
        <f t="shared" ref="W2:W46" si="0">((H2*85.91) +(F2*53.897)+(J2*51.757)+(L2*46.845)+(E2*39.19)+(N2*39.19)+(D2*34.677)+((C2-N2)*14.707)-(O2*17.174)-((M2-L2)*20.091)-((I2-H2)*39.19)-(G2*53.897))/T2</f>
        <v>7.3535000000000004</v>
      </c>
      <c r="X2" s="4">
        <f t="shared" ref="X2:X46" si="1">B2+(C2*1.2)+(D2*1.5)+(E2*3)+(F2*3)-G2</f>
        <v>3.5999999999999996</v>
      </c>
      <c r="Y2" s="4">
        <f t="shared" ref="Y2:Y46" si="2">B2+0.4*H2-0.7*I2-0.4*(M2-L2)+0.7*N2+0.3*(C2-N2)+F2+D2*0.7+0.7*E2-0.4*O2-G2</f>
        <v>0.89999999999999991</v>
      </c>
      <c r="Z2">
        <v>0</v>
      </c>
    </row>
    <row r="3" spans="1:26" x14ac:dyDescent="0.3">
      <c r="A3" s="1" t="str">
        <f>'Giannis Antetokounmpo'!A3</f>
        <v>vs DNK</v>
      </c>
      <c r="B3">
        <v>0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5</v>
      </c>
      <c r="Q3" s="6" t="s">
        <v>45</v>
      </c>
      <c r="R3" s="6" t="s">
        <v>45</v>
      </c>
      <c r="S3" s="6" t="s">
        <v>45</v>
      </c>
      <c r="T3">
        <v>7</v>
      </c>
      <c r="U3">
        <v>0</v>
      </c>
      <c r="V3">
        <v>0</v>
      </c>
      <c r="W3" s="3">
        <f t="shared" si="0"/>
        <v>7.347142857142857</v>
      </c>
      <c r="X3" s="4">
        <f t="shared" si="1"/>
        <v>4.2</v>
      </c>
      <c r="Y3" s="4">
        <f t="shared" si="2"/>
        <v>0.9</v>
      </c>
      <c r="Z3">
        <v>0</v>
      </c>
    </row>
    <row r="4" spans="1:26" x14ac:dyDescent="0.3">
      <c r="A4" s="1" t="str">
        <f>'Giannis Antetokounmpo'!A4</f>
        <v>@ IMP</v>
      </c>
      <c r="B4">
        <v>0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6" t="s">
        <v>45</v>
      </c>
      <c r="R4" s="6" t="s">
        <v>45</v>
      </c>
      <c r="S4" s="6" t="s">
        <v>45</v>
      </c>
      <c r="T4">
        <v>6</v>
      </c>
      <c r="U4">
        <v>0</v>
      </c>
      <c r="V4">
        <v>0</v>
      </c>
      <c r="W4" s="3">
        <f t="shared" si="0"/>
        <v>4.9023333333333339</v>
      </c>
      <c r="X4" s="4">
        <f t="shared" si="1"/>
        <v>2.4</v>
      </c>
      <c r="Y4" s="4">
        <f t="shared" si="2"/>
        <v>0.6</v>
      </c>
      <c r="Z4">
        <v>0</v>
      </c>
    </row>
    <row r="5" spans="1:26" x14ac:dyDescent="0.3">
      <c r="A5" s="1" t="str">
        <f>'Giannis Antetokounmpo'!A5</f>
        <v>vs 3PT</v>
      </c>
      <c r="B5">
        <v>0</v>
      </c>
      <c r="C5">
        <v>4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6</v>
      </c>
      <c r="Q5" s="6" t="s">
        <v>45</v>
      </c>
      <c r="R5" s="6" t="s">
        <v>45</v>
      </c>
      <c r="S5" s="6" t="s">
        <v>45</v>
      </c>
      <c r="T5">
        <v>6</v>
      </c>
      <c r="U5">
        <v>3</v>
      </c>
      <c r="V5">
        <v>0</v>
      </c>
      <c r="W5" s="3">
        <f t="shared" si="0"/>
        <v>3.7389999999999985</v>
      </c>
      <c r="X5" s="4">
        <f t="shared" si="1"/>
        <v>5.3</v>
      </c>
      <c r="Y5" s="4">
        <f t="shared" si="2"/>
        <v>0.5</v>
      </c>
      <c r="Z5">
        <v>0</v>
      </c>
    </row>
    <row r="6" spans="1:26" x14ac:dyDescent="0.3">
      <c r="A6" s="1" t="str">
        <f>'Giannis Antetokounmpo'!A6</f>
        <v>@ DEF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-4</v>
      </c>
      <c r="Q6" s="6" t="s">
        <v>45</v>
      </c>
      <c r="R6" s="6" t="s">
        <v>45</v>
      </c>
      <c r="S6" s="6" t="s">
        <v>45</v>
      </c>
      <c r="T6">
        <v>8</v>
      </c>
      <c r="U6">
        <v>0</v>
      </c>
      <c r="V6">
        <v>0</v>
      </c>
      <c r="W6" s="3">
        <f t="shared" si="0"/>
        <v>1.8383750000000001</v>
      </c>
      <c r="X6" s="4">
        <f t="shared" si="1"/>
        <v>1.2</v>
      </c>
      <c r="Y6" s="4">
        <f t="shared" si="2"/>
        <v>0.3</v>
      </c>
      <c r="Z6">
        <v>0</v>
      </c>
    </row>
    <row r="7" spans="1:26" x14ac:dyDescent="0.3">
      <c r="A7" s="1" t="str">
        <f>'Giannis Antetokounmpo'!A7</f>
        <v>vs OCE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7</v>
      </c>
      <c r="Q7" s="2">
        <f t="shared" ref="Q7:Q46" si="3">H7/I7</f>
        <v>0</v>
      </c>
      <c r="R7" s="2">
        <f t="shared" ref="R7:R46" si="4">J7/K7</f>
        <v>0</v>
      </c>
      <c r="S7" s="6" t="s">
        <v>45</v>
      </c>
      <c r="T7">
        <v>7</v>
      </c>
      <c r="U7">
        <v>0</v>
      </c>
      <c r="V7">
        <v>0</v>
      </c>
      <c r="W7" s="3">
        <f t="shared" si="0"/>
        <v>-1.3965714285714281</v>
      </c>
      <c r="X7" s="4">
        <f t="shared" si="1"/>
        <v>2.4</v>
      </c>
      <c r="Y7" s="4">
        <f t="shared" si="2"/>
        <v>-9.9999999999999978E-2</v>
      </c>
      <c r="Z7">
        <v>0</v>
      </c>
    </row>
    <row r="8" spans="1:26" x14ac:dyDescent="0.3">
      <c r="A8" s="1" t="str">
        <f>'Giannis Antetokounmpo'!A8</f>
        <v>@ FRA</v>
      </c>
      <c r="B8">
        <v>2</v>
      </c>
      <c r="C8">
        <v>3</v>
      </c>
      <c r="D8">
        <v>0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 s="2">
        <f t="shared" si="3"/>
        <v>1</v>
      </c>
      <c r="R8" s="6" t="s">
        <v>45</v>
      </c>
      <c r="S8" s="6" t="s">
        <v>45</v>
      </c>
      <c r="T8">
        <v>5</v>
      </c>
      <c r="U8">
        <v>2</v>
      </c>
      <c r="V8">
        <v>0</v>
      </c>
      <c r="W8" s="3">
        <f t="shared" si="0"/>
        <v>41.682200000000002</v>
      </c>
      <c r="X8" s="4">
        <f t="shared" si="1"/>
        <v>8.6</v>
      </c>
      <c r="Y8" s="4">
        <f t="shared" si="2"/>
        <v>4</v>
      </c>
      <c r="Z8">
        <v>0</v>
      </c>
    </row>
    <row r="9" spans="1:26" x14ac:dyDescent="0.3">
      <c r="A9" s="1" t="str">
        <f>'Giannis Antetokounmpo'!A9</f>
        <v>vs INJ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-4</v>
      </c>
      <c r="Q9" s="6" t="s">
        <v>45</v>
      </c>
      <c r="R9" s="6" t="s">
        <v>45</v>
      </c>
      <c r="S9" s="6" t="s">
        <v>45</v>
      </c>
      <c r="T9">
        <v>7</v>
      </c>
      <c r="U9">
        <v>0</v>
      </c>
      <c r="V9">
        <v>0</v>
      </c>
      <c r="W9" s="3">
        <f t="shared" si="0"/>
        <v>2.101</v>
      </c>
      <c r="X9" s="4">
        <f t="shared" si="1"/>
        <v>1.2</v>
      </c>
      <c r="Y9" s="4">
        <f t="shared" si="2"/>
        <v>0.3</v>
      </c>
      <c r="Z9">
        <v>0</v>
      </c>
    </row>
    <row r="10" spans="1:26" x14ac:dyDescent="0.3">
      <c r="A10" s="1" t="str">
        <f>'Giannis Antetokounmpo'!A10</f>
        <v>@ EUR</v>
      </c>
      <c r="B10">
        <v>0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</v>
      </c>
      <c r="Q10" s="6" t="s">
        <v>45</v>
      </c>
      <c r="R10" s="6" t="s">
        <v>45</v>
      </c>
      <c r="S10" s="6" t="s">
        <v>45</v>
      </c>
      <c r="T10">
        <v>5</v>
      </c>
      <c r="U10">
        <v>0</v>
      </c>
      <c r="V10">
        <v>0</v>
      </c>
      <c r="W10" s="3">
        <f t="shared" si="0"/>
        <v>5.8828000000000005</v>
      </c>
      <c r="X10" s="4">
        <f t="shared" si="1"/>
        <v>2.4</v>
      </c>
      <c r="Y10" s="4">
        <f t="shared" si="2"/>
        <v>0.6</v>
      </c>
      <c r="Z10">
        <v>0</v>
      </c>
    </row>
    <row r="11" spans="1:26" x14ac:dyDescent="0.3">
      <c r="A11" s="1" t="str">
        <f>'Giannis Antetokounmpo'!A11</f>
        <v>vs RKS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</v>
      </c>
      <c r="Q11" s="2">
        <f t="shared" si="3"/>
        <v>0</v>
      </c>
      <c r="R11" s="6" t="s">
        <v>45</v>
      </c>
      <c r="S11" s="6" t="s">
        <v>45</v>
      </c>
      <c r="T11">
        <v>6</v>
      </c>
      <c r="U11">
        <v>0</v>
      </c>
      <c r="V11">
        <v>0</v>
      </c>
      <c r="W11" s="3">
        <f t="shared" si="0"/>
        <v>2.4511666666666669</v>
      </c>
      <c r="X11" s="4">
        <f t="shared" si="1"/>
        <v>3</v>
      </c>
      <c r="Y11" s="4">
        <f t="shared" si="2"/>
        <v>0.30000000000000004</v>
      </c>
      <c r="Z11">
        <v>0</v>
      </c>
    </row>
    <row r="12" spans="1:26" x14ac:dyDescent="0.3">
      <c r="A12" s="1" t="str">
        <f>'Giannis Antetokounmpo'!A12</f>
        <v>@ CHI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10</v>
      </c>
      <c r="Q12" s="6" t="s">
        <v>45</v>
      </c>
      <c r="R12" s="6" t="s">
        <v>45</v>
      </c>
      <c r="S12" s="6" t="s">
        <v>45</v>
      </c>
      <c r="T12">
        <v>5</v>
      </c>
      <c r="U12">
        <v>0</v>
      </c>
      <c r="V12">
        <v>0</v>
      </c>
      <c r="W12" s="3">
        <f t="shared" si="0"/>
        <v>2.9414000000000002</v>
      </c>
      <c r="X12" s="4">
        <f t="shared" si="1"/>
        <v>1.2</v>
      </c>
      <c r="Y12" s="4">
        <f t="shared" si="2"/>
        <v>0.3</v>
      </c>
      <c r="Z12">
        <v>0</v>
      </c>
    </row>
    <row r="13" spans="1:26" x14ac:dyDescent="0.3">
      <c r="A13" s="1" t="str">
        <f>'Giannis Antetokounmpo'!A13</f>
        <v>@ OLD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6" t="s">
        <v>45</v>
      </c>
      <c r="R13" s="6" t="s">
        <v>45</v>
      </c>
      <c r="S13" s="6" t="s">
        <v>45</v>
      </c>
      <c r="T13">
        <v>7</v>
      </c>
      <c r="U13">
        <v>0</v>
      </c>
      <c r="V13">
        <v>0</v>
      </c>
      <c r="W13" s="3">
        <f t="shared" si="0"/>
        <v>5.5985714285714279</v>
      </c>
      <c r="X13" s="4">
        <f t="shared" si="1"/>
        <v>3</v>
      </c>
      <c r="Y13" s="4">
        <f t="shared" si="2"/>
        <v>0.7</v>
      </c>
      <c r="Z13">
        <v>0</v>
      </c>
    </row>
    <row r="14" spans="1:26" x14ac:dyDescent="0.3">
      <c r="A14" s="1" t="str">
        <f>'Giannis Antetokounmpo'!A14</f>
        <v>vs USA</v>
      </c>
      <c r="B14">
        <v>0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</v>
      </c>
      <c r="Q14" s="6" t="s">
        <v>45</v>
      </c>
      <c r="R14" s="6" t="s">
        <v>45</v>
      </c>
      <c r="S14" s="6" t="s">
        <v>45</v>
      </c>
      <c r="T14">
        <v>7</v>
      </c>
      <c r="U14">
        <v>0</v>
      </c>
      <c r="V14">
        <v>0</v>
      </c>
      <c r="W14" s="3">
        <f t="shared" si="0"/>
        <v>4.202</v>
      </c>
      <c r="X14" s="4">
        <f t="shared" si="1"/>
        <v>2.4</v>
      </c>
      <c r="Y14" s="4">
        <f t="shared" si="2"/>
        <v>0.6</v>
      </c>
      <c r="Z14">
        <v>0</v>
      </c>
    </row>
    <row r="15" spans="1:26" x14ac:dyDescent="0.3">
      <c r="A15" s="1" t="str">
        <f>'Giannis Antetokounmpo'!A15</f>
        <v>@ SPA</v>
      </c>
      <c r="B15">
        <v>0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</v>
      </c>
      <c r="Q15" s="6" t="s">
        <v>45</v>
      </c>
      <c r="R15" s="6" t="s">
        <v>45</v>
      </c>
      <c r="S15" s="6" t="s">
        <v>45</v>
      </c>
      <c r="T15">
        <v>6</v>
      </c>
      <c r="U15">
        <v>0</v>
      </c>
      <c r="V15">
        <v>0</v>
      </c>
      <c r="W15" s="3">
        <f t="shared" si="0"/>
        <v>4.9023333333333339</v>
      </c>
      <c r="X15" s="4">
        <f t="shared" si="1"/>
        <v>2.4</v>
      </c>
      <c r="Y15" s="4">
        <f t="shared" si="2"/>
        <v>0.6</v>
      </c>
      <c r="Z15">
        <v>0</v>
      </c>
    </row>
    <row r="16" spans="1:26" x14ac:dyDescent="0.3">
      <c r="A16" s="1" t="str">
        <f>'Giannis Antetokounmpo'!A16</f>
        <v>vs 6TH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-6</v>
      </c>
      <c r="Q16" s="6" t="s">
        <v>45</v>
      </c>
      <c r="R16" s="6" t="s">
        <v>45</v>
      </c>
      <c r="S16" s="6" t="s">
        <v>45</v>
      </c>
      <c r="T16">
        <v>6</v>
      </c>
      <c r="U16">
        <v>0</v>
      </c>
      <c r="V16">
        <v>0</v>
      </c>
      <c r="W16" s="3">
        <f t="shared" si="0"/>
        <v>0</v>
      </c>
      <c r="X16" s="4">
        <f t="shared" si="1"/>
        <v>0</v>
      </c>
      <c r="Y16" s="4">
        <f t="shared" si="2"/>
        <v>0</v>
      </c>
      <c r="Z16">
        <v>0</v>
      </c>
    </row>
    <row r="17" spans="1:26" x14ac:dyDescent="0.3">
      <c r="A17" s="1" t="str">
        <f>'Giannis Antetokounmpo'!A17</f>
        <v>vs CAN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 s="2">
        <f t="shared" si="3"/>
        <v>0</v>
      </c>
      <c r="R17" s="2">
        <f t="shared" si="4"/>
        <v>0</v>
      </c>
      <c r="S17" s="6" t="s">
        <v>45</v>
      </c>
      <c r="T17">
        <v>10</v>
      </c>
      <c r="U17">
        <v>0</v>
      </c>
      <c r="V17">
        <v>0</v>
      </c>
      <c r="W17" s="3">
        <f t="shared" si="0"/>
        <v>-3.9189999999999996</v>
      </c>
      <c r="X17" s="4">
        <f t="shared" si="1"/>
        <v>0</v>
      </c>
      <c r="Y17" s="4">
        <f t="shared" si="2"/>
        <v>-0.7</v>
      </c>
      <c r="Z17">
        <v>0</v>
      </c>
    </row>
    <row r="18" spans="1:26" x14ac:dyDescent="0.3">
      <c r="A18" s="1" t="str">
        <f>'Giannis Antetokounmpo'!A18</f>
        <v>@ DNK</v>
      </c>
      <c r="B18">
        <v>0</v>
      </c>
      <c r="C18">
        <v>4</v>
      </c>
      <c r="D18">
        <v>1</v>
      </c>
      <c r="E18">
        <v>0</v>
      </c>
      <c r="F18">
        <v>0</v>
      </c>
      <c r="G18">
        <v>0</v>
      </c>
      <c r="H18">
        <v>0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-17</v>
      </c>
      <c r="Q18" s="2">
        <f t="shared" si="3"/>
        <v>0</v>
      </c>
      <c r="R18" s="6" t="s">
        <v>45</v>
      </c>
      <c r="S18" s="6" t="s">
        <v>45</v>
      </c>
      <c r="T18">
        <v>10</v>
      </c>
      <c r="U18">
        <v>2</v>
      </c>
      <c r="V18">
        <v>0</v>
      </c>
      <c r="W18" s="3">
        <f t="shared" si="0"/>
        <v>-8.0428999999999995</v>
      </c>
      <c r="X18" s="4">
        <f t="shared" si="1"/>
        <v>6.3</v>
      </c>
      <c r="Y18" s="4">
        <f t="shared" si="2"/>
        <v>-1.2999999999999998</v>
      </c>
      <c r="Z18">
        <v>0</v>
      </c>
    </row>
    <row r="19" spans="1:26" x14ac:dyDescent="0.3">
      <c r="A19" s="1" t="str">
        <f>'Giannis Antetokounmpo'!A19</f>
        <v>vs IMP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-2</v>
      </c>
      <c r="Q19" s="6" t="s">
        <v>45</v>
      </c>
      <c r="R19" s="6" t="s">
        <v>45</v>
      </c>
      <c r="S19" s="6" t="s">
        <v>45</v>
      </c>
      <c r="T19">
        <v>8</v>
      </c>
      <c r="U19">
        <v>0</v>
      </c>
      <c r="V19">
        <v>0</v>
      </c>
      <c r="W19" s="3">
        <f t="shared" si="0"/>
        <v>1.8383750000000001</v>
      </c>
      <c r="X19" s="4">
        <f t="shared" si="1"/>
        <v>1.2</v>
      </c>
      <c r="Y19" s="4">
        <f t="shared" si="2"/>
        <v>0.3</v>
      </c>
      <c r="Z19">
        <v>0</v>
      </c>
    </row>
    <row r="20" spans="1:26" x14ac:dyDescent="0.3">
      <c r="A20" s="1" t="str">
        <f>'Giannis Antetokounmpo'!A20</f>
        <v>@ 3PT</v>
      </c>
      <c r="B20">
        <v>0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  <c r="Q20" s="6" t="s">
        <v>45</v>
      </c>
      <c r="R20" s="6" t="s">
        <v>45</v>
      </c>
      <c r="S20" s="6" t="s">
        <v>45</v>
      </c>
      <c r="T20">
        <v>7</v>
      </c>
      <c r="U20">
        <v>0</v>
      </c>
      <c r="V20">
        <v>0</v>
      </c>
      <c r="W20" s="3">
        <f t="shared" si="0"/>
        <v>7.6995714285714287</v>
      </c>
      <c r="X20" s="4">
        <f t="shared" si="1"/>
        <v>4.2</v>
      </c>
      <c r="Y20" s="4">
        <f t="shared" si="2"/>
        <v>1</v>
      </c>
      <c r="Z20">
        <v>0</v>
      </c>
    </row>
    <row r="21" spans="1:26" x14ac:dyDescent="0.3">
      <c r="A21" s="1" t="str">
        <f>'Giannis Antetokounmpo'!A21</f>
        <v>vs DEF</v>
      </c>
      <c r="B21">
        <v>0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-1</v>
      </c>
      <c r="Q21" s="6" t="s">
        <v>45</v>
      </c>
      <c r="R21" s="6" t="s">
        <v>45</v>
      </c>
      <c r="S21" s="6" t="s">
        <v>45</v>
      </c>
      <c r="T21">
        <v>3</v>
      </c>
      <c r="U21">
        <v>0</v>
      </c>
      <c r="V21">
        <v>0</v>
      </c>
      <c r="W21" s="3">
        <f t="shared" si="0"/>
        <v>12.241</v>
      </c>
      <c r="X21" s="4">
        <f t="shared" si="1"/>
        <v>2.4</v>
      </c>
      <c r="Y21" s="4">
        <f t="shared" si="2"/>
        <v>0.6</v>
      </c>
      <c r="Z21">
        <v>0</v>
      </c>
    </row>
    <row r="22" spans="1:26" x14ac:dyDescent="0.3">
      <c r="A22" s="1" t="str">
        <f>'Giannis Antetokounmpo'!A22</f>
        <v>@ OCE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-7</v>
      </c>
      <c r="Q22" s="6" t="s">
        <v>45</v>
      </c>
      <c r="R22" s="6" t="s">
        <v>45</v>
      </c>
      <c r="S22" s="6" t="s">
        <v>45</v>
      </c>
      <c r="T22">
        <v>6</v>
      </c>
      <c r="U22">
        <v>0</v>
      </c>
      <c r="V22">
        <v>0</v>
      </c>
      <c r="W22" s="3">
        <f t="shared" si="0"/>
        <v>0</v>
      </c>
      <c r="X22" s="4">
        <f t="shared" si="1"/>
        <v>0</v>
      </c>
      <c r="Y22" s="4">
        <f t="shared" si="2"/>
        <v>0</v>
      </c>
      <c r="Z22">
        <v>0</v>
      </c>
    </row>
    <row r="23" spans="1:26" x14ac:dyDescent="0.3">
      <c r="A23" s="1" t="str">
        <f>'Giannis Antetokounmpo'!A23</f>
        <v>vs FRA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</v>
      </c>
      <c r="Q23" s="6" t="s">
        <v>45</v>
      </c>
      <c r="R23" s="6" t="s">
        <v>45</v>
      </c>
      <c r="S23" s="6" t="s">
        <v>45</v>
      </c>
      <c r="T23">
        <v>8</v>
      </c>
      <c r="U23">
        <v>2</v>
      </c>
      <c r="V23">
        <v>0</v>
      </c>
      <c r="W23" s="3">
        <f t="shared" si="0"/>
        <v>6.173</v>
      </c>
      <c r="X23" s="4">
        <f t="shared" si="1"/>
        <v>2.7</v>
      </c>
      <c r="Y23" s="4">
        <f t="shared" si="2"/>
        <v>1</v>
      </c>
      <c r="Z23">
        <v>0</v>
      </c>
    </row>
    <row r="24" spans="1:26" x14ac:dyDescent="0.3">
      <c r="A24" s="1" t="str">
        <f>'Giannis Antetokounmpo'!A24</f>
        <v>@ INJ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6" t="s">
        <v>45</v>
      </c>
      <c r="R24" s="6" t="s">
        <v>45</v>
      </c>
      <c r="S24" s="6" t="s">
        <v>45</v>
      </c>
      <c r="T24">
        <v>4</v>
      </c>
      <c r="U24">
        <v>0</v>
      </c>
      <c r="V24">
        <v>0</v>
      </c>
      <c r="W24" s="3">
        <f t="shared" si="0"/>
        <v>0</v>
      </c>
      <c r="X24" s="4">
        <f t="shared" si="1"/>
        <v>0</v>
      </c>
      <c r="Y24" s="4">
        <f t="shared" si="2"/>
        <v>0</v>
      </c>
      <c r="Z24">
        <v>0</v>
      </c>
    </row>
    <row r="25" spans="1:26" x14ac:dyDescent="0.3">
      <c r="A25" s="1" t="str">
        <f>'Giannis Antetokounmpo'!A25</f>
        <v>vs EUR</v>
      </c>
      <c r="B25">
        <v>0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5</v>
      </c>
      <c r="Q25" s="2">
        <f t="shared" si="3"/>
        <v>0</v>
      </c>
      <c r="R25" s="2">
        <f t="shared" si="4"/>
        <v>0</v>
      </c>
      <c r="S25" s="6" t="s">
        <v>45</v>
      </c>
      <c r="T25">
        <v>5</v>
      </c>
      <c r="U25">
        <v>0</v>
      </c>
      <c r="V25">
        <v>0</v>
      </c>
      <c r="W25" s="3">
        <f t="shared" si="0"/>
        <v>-1.9551999999999992</v>
      </c>
      <c r="X25" s="4">
        <f t="shared" si="1"/>
        <v>2.4</v>
      </c>
      <c r="Y25" s="4">
        <f t="shared" si="2"/>
        <v>-9.9999999999999978E-2</v>
      </c>
      <c r="Z25">
        <v>0</v>
      </c>
    </row>
    <row r="26" spans="1:26" x14ac:dyDescent="0.3">
      <c r="A26" s="1" t="str">
        <f>'Giannis Antetokounmpo'!A26</f>
        <v>@ RKS</v>
      </c>
      <c r="B26">
        <v>0</v>
      </c>
      <c r="C26">
        <v>2</v>
      </c>
      <c r="D26">
        <v>2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5</v>
      </c>
      <c r="Q26" s="2">
        <f t="shared" si="3"/>
        <v>0</v>
      </c>
      <c r="R26" s="6" t="s">
        <v>45</v>
      </c>
      <c r="S26" s="6" t="s">
        <v>45</v>
      </c>
      <c r="T26">
        <v>7</v>
      </c>
      <c r="U26">
        <v>5</v>
      </c>
      <c r="V26">
        <v>0</v>
      </c>
      <c r="W26" s="3">
        <f t="shared" si="0"/>
        <v>13.757285714285716</v>
      </c>
      <c r="X26" s="4">
        <f t="shared" si="1"/>
        <v>8.4</v>
      </c>
      <c r="Y26" s="4">
        <f t="shared" si="2"/>
        <v>1.9</v>
      </c>
      <c r="Z26">
        <v>0</v>
      </c>
    </row>
    <row r="27" spans="1:26" x14ac:dyDescent="0.3">
      <c r="A27" s="1" t="str">
        <f>'Giannis Antetokounmpo'!A27</f>
        <v>vs CHI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-2</v>
      </c>
      <c r="Q27" s="6" t="s">
        <v>45</v>
      </c>
      <c r="R27" s="6" t="s">
        <v>45</v>
      </c>
      <c r="S27" s="6" t="s">
        <v>45</v>
      </c>
      <c r="T27">
        <v>6</v>
      </c>
      <c r="U27">
        <v>0</v>
      </c>
      <c r="V27">
        <v>0</v>
      </c>
      <c r="W27" s="3">
        <f t="shared" si="0"/>
        <v>2.4511666666666669</v>
      </c>
      <c r="X27" s="4">
        <f t="shared" si="1"/>
        <v>1.2</v>
      </c>
      <c r="Y27" s="4">
        <f t="shared" si="2"/>
        <v>0.3</v>
      </c>
      <c r="Z27">
        <v>0</v>
      </c>
    </row>
    <row r="28" spans="1:26" x14ac:dyDescent="0.3">
      <c r="A28" s="1">
        <f>'Giannis Antetokounmpo'!A28</f>
        <v>0</v>
      </c>
      <c r="Q28" s="2" t="e">
        <f t="shared" si="3"/>
        <v>#DIV/0!</v>
      </c>
      <c r="R28" s="2" t="e">
        <f t="shared" si="4"/>
        <v>#DIV/0!</v>
      </c>
      <c r="S28" s="2" t="e">
        <f t="shared" ref="S27:S46" si="5">L28/M28</f>
        <v>#DIV/0!</v>
      </c>
      <c r="W28" s="3" t="e">
        <f t="shared" si="0"/>
        <v>#DIV/0!</v>
      </c>
      <c r="X28" s="4">
        <f t="shared" si="1"/>
        <v>0</v>
      </c>
      <c r="Y28" s="4">
        <f t="shared" si="2"/>
        <v>0</v>
      </c>
      <c r="Z28">
        <v>0</v>
      </c>
    </row>
    <row r="29" spans="1:26" x14ac:dyDescent="0.3">
      <c r="A29" s="1">
        <f>'Giannis Antetokounmpo'!A29</f>
        <v>0</v>
      </c>
      <c r="Q29" s="2" t="e">
        <f t="shared" si="3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0"/>
        <v>#DIV/0!</v>
      </c>
      <c r="X29" s="4">
        <f t="shared" si="1"/>
        <v>0</v>
      </c>
      <c r="Y29" s="4">
        <f t="shared" si="2"/>
        <v>0</v>
      </c>
      <c r="Z29">
        <v>0</v>
      </c>
    </row>
    <row r="30" spans="1:26" x14ac:dyDescent="0.3">
      <c r="A30" s="1">
        <f>'Giannis Antetokounmpo'!A30</f>
        <v>0</v>
      </c>
      <c r="Q30" s="2" t="e">
        <f t="shared" si="3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0"/>
        <v>#DIV/0!</v>
      </c>
      <c r="X30" s="4">
        <f t="shared" si="1"/>
        <v>0</v>
      </c>
      <c r="Y30" s="4">
        <f t="shared" si="2"/>
        <v>0</v>
      </c>
      <c r="Z30">
        <v>0</v>
      </c>
    </row>
    <row r="31" spans="1:26" x14ac:dyDescent="0.3">
      <c r="A31" s="1">
        <f>'Giannis Antetokounmpo'!A31</f>
        <v>0</v>
      </c>
      <c r="Q31" s="2" t="e">
        <f t="shared" si="3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0"/>
        <v>#DIV/0!</v>
      </c>
      <c r="X31" s="4">
        <f t="shared" si="1"/>
        <v>0</v>
      </c>
      <c r="Y31" s="4">
        <f t="shared" si="2"/>
        <v>0</v>
      </c>
      <c r="Z31">
        <v>0</v>
      </c>
    </row>
    <row r="32" spans="1:26" x14ac:dyDescent="0.3">
      <c r="A32" s="1">
        <f>'Giannis Antetokounmpo'!A32</f>
        <v>0</v>
      </c>
      <c r="Q32" s="2" t="e">
        <f t="shared" si="3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0"/>
        <v>#DIV/0!</v>
      </c>
      <c r="X32" s="4">
        <f t="shared" si="1"/>
        <v>0</v>
      </c>
      <c r="Y32" s="4">
        <f t="shared" si="2"/>
        <v>0</v>
      </c>
      <c r="Z32">
        <v>0</v>
      </c>
    </row>
    <row r="33" spans="1:26" x14ac:dyDescent="0.3">
      <c r="A33" s="1">
        <f>'Giannis Antetokounmpo'!A33</f>
        <v>0</v>
      </c>
      <c r="Q33" s="2" t="e">
        <f t="shared" si="3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0"/>
        <v>#DIV/0!</v>
      </c>
      <c r="X33" s="4">
        <f t="shared" si="1"/>
        <v>0</v>
      </c>
      <c r="Y33" s="4">
        <f t="shared" si="2"/>
        <v>0</v>
      </c>
      <c r="Z33">
        <v>0</v>
      </c>
    </row>
    <row r="34" spans="1:26" x14ac:dyDescent="0.3">
      <c r="A34" s="1">
        <f>'Giannis Antetokounmpo'!A34</f>
        <v>0</v>
      </c>
      <c r="Q34" s="2" t="e">
        <f t="shared" si="3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0"/>
        <v>#DIV/0!</v>
      </c>
      <c r="X34" s="4">
        <f t="shared" si="1"/>
        <v>0</v>
      </c>
      <c r="Y34" s="4">
        <f t="shared" si="2"/>
        <v>0</v>
      </c>
      <c r="Z34">
        <v>0</v>
      </c>
    </row>
    <row r="35" spans="1:26" x14ac:dyDescent="0.3">
      <c r="A35" s="1">
        <f>'Giannis Antetokounmpo'!A35</f>
        <v>0</v>
      </c>
      <c r="Q35" s="2" t="e">
        <f t="shared" si="3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0"/>
        <v>#DIV/0!</v>
      </c>
      <c r="X35" s="4">
        <f t="shared" si="1"/>
        <v>0</v>
      </c>
      <c r="Y35" s="4">
        <f t="shared" si="2"/>
        <v>0</v>
      </c>
      <c r="Z35">
        <v>0</v>
      </c>
    </row>
    <row r="36" spans="1:26" x14ac:dyDescent="0.3">
      <c r="A36" s="1">
        <f>'Giannis Antetokounmpo'!A36</f>
        <v>0</v>
      </c>
      <c r="Q36" s="2" t="e">
        <f t="shared" si="3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0"/>
        <v>#DIV/0!</v>
      </c>
      <c r="X36" s="4">
        <f t="shared" si="1"/>
        <v>0</v>
      </c>
      <c r="Y36" s="4">
        <f t="shared" si="2"/>
        <v>0</v>
      </c>
      <c r="Z36">
        <v>0</v>
      </c>
    </row>
    <row r="37" spans="1:26" x14ac:dyDescent="0.3">
      <c r="A37" s="1">
        <f>'Giannis Antetokounmpo'!A37</f>
        <v>0</v>
      </c>
      <c r="Q37" s="2" t="e">
        <f t="shared" si="3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0"/>
        <v>#DIV/0!</v>
      </c>
      <c r="X37" s="4">
        <f t="shared" si="1"/>
        <v>0</v>
      </c>
      <c r="Y37" s="4">
        <f t="shared" si="2"/>
        <v>0</v>
      </c>
      <c r="Z37">
        <v>0</v>
      </c>
    </row>
    <row r="38" spans="1:26" x14ac:dyDescent="0.3">
      <c r="A38" s="1">
        <f>'Giannis Antetokounmpo'!A38</f>
        <v>0</v>
      </c>
      <c r="Q38" s="2" t="e">
        <f t="shared" si="3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0"/>
        <v>#DIV/0!</v>
      </c>
      <c r="X38" s="4">
        <f t="shared" si="1"/>
        <v>0</v>
      </c>
      <c r="Y38" s="4">
        <f t="shared" si="2"/>
        <v>0</v>
      </c>
      <c r="Z38">
        <v>0</v>
      </c>
    </row>
    <row r="39" spans="1:26" x14ac:dyDescent="0.3">
      <c r="A39" s="1">
        <f>'Giannis Antetokounmpo'!A39</f>
        <v>0</v>
      </c>
      <c r="Q39" s="2" t="e">
        <f t="shared" si="3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0"/>
        <v>#DIV/0!</v>
      </c>
      <c r="X39" s="4">
        <f t="shared" si="1"/>
        <v>0</v>
      </c>
      <c r="Y39" s="4">
        <f t="shared" si="2"/>
        <v>0</v>
      </c>
      <c r="Z39">
        <v>0</v>
      </c>
    </row>
    <row r="40" spans="1:26" x14ac:dyDescent="0.3">
      <c r="A40" s="1">
        <f>'Giannis Antetokounmpo'!A40</f>
        <v>0</v>
      </c>
      <c r="Q40" s="2" t="e">
        <f t="shared" si="3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0"/>
        <v>#DIV/0!</v>
      </c>
      <c r="X40" s="4">
        <f t="shared" si="1"/>
        <v>0</v>
      </c>
      <c r="Y40" s="4">
        <f t="shared" si="2"/>
        <v>0</v>
      </c>
      <c r="Z40">
        <v>0</v>
      </c>
    </row>
    <row r="41" spans="1:26" x14ac:dyDescent="0.3">
      <c r="A41" s="1">
        <f>'Giannis Antetokounmpo'!A41</f>
        <v>0</v>
      </c>
      <c r="Q41" s="2" t="e">
        <f t="shared" si="3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0"/>
        <v>#DIV/0!</v>
      </c>
      <c r="X41" s="4">
        <f t="shared" si="1"/>
        <v>0</v>
      </c>
      <c r="Y41" s="4">
        <f t="shared" si="2"/>
        <v>0</v>
      </c>
      <c r="Z41">
        <v>0</v>
      </c>
    </row>
    <row r="42" spans="1:26" x14ac:dyDescent="0.3">
      <c r="A42" s="1">
        <f>'Giannis Antetokounmpo'!A42</f>
        <v>0</v>
      </c>
      <c r="Q42" s="2" t="e">
        <f t="shared" si="3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0"/>
        <v>#DIV/0!</v>
      </c>
      <c r="X42" s="4">
        <f t="shared" si="1"/>
        <v>0</v>
      </c>
      <c r="Y42" s="4">
        <f t="shared" si="2"/>
        <v>0</v>
      </c>
      <c r="Z42">
        <v>0</v>
      </c>
    </row>
    <row r="43" spans="1:26" x14ac:dyDescent="0.3">
      <c r="A43" s="1">
        <f>'Giannis Antetokounmpo'!A43</f>
        <v>0</v>
      </c>
      <c r="Q43" s="2" t="e">
        <f t="shared" si="3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0"/>
        <v>#DIV/0!</v>
      </c>
      <c r="X43" s="4">
        <f t="shared" si="1"/>
        <v>0</v>
      </c>
      <c r="Y43" s="4">
        <f t="shared" si="2"/>
        <v>0</v>
      </c>
      <c r="Z43">
        <v>0</v>
      </c>
    </row>
    <row r="44" spans="1:26" x14ac:dyDescent="0.3">
      <c r="A44" s="1">
        <f>'Giannis Antetokounmpo'!A44</f>
        <v>0</v>
      </c>
      <c r="Q44" s="2" t="e">
        <f t="shared" si="3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0"/>
        <v>#DIV/0!</v>
      </c>
      <c r="X44" s="4">
        <f t="shared" si="1"/>
        <v>0</v>
      </c>
      <c r="Y44" s="4">
        <f t="shared" si="2"/>
        <v>0</v>
      </c>
      <c r="Z44">
        <v>0</v>
      </c>
    </row>
    <row r="45" spans="1:26" x14ac:dyDescent="0.3">
      <c r="A45" s="1">
        <f>'Giannis Antetokounmpo'!A45</f>
        <v>0</v>
      </c>
      <c r="Q45" s="2" t="e">
        <f t="shared" si="3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0"/>
        <v>#DIV/0!</v>
      </c>
      <c r="X45" s="4">
        <f t="shared" si="1"/>
        <v>0</v>
      </c>
      <c r="Y45" s="4">
        <f t="shared" si="2"/>
        <v>0</v>
      </c>
      <c r="Z45">
        <v>0</v>
      </c>
    </row>
    <row r="46" spans="1:26" x14ac:dyDescent="0.3">
      <c r="A46" s="1">
        <f>'Giannis Antetokounmpo'!A46</f>
        <v>0</v>
      </c>
      <c r="Q46" s="2" t="e">
        <f t="shared" si="3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0"/>
        <v>#DIV/0!</v>
      </c>
      <c r="X46" s="4">
        <f t="shared" si="1"/>
        <v>0</v>
      </c>
      <c r="Y46" s="4">
        <f t="shared" si="2"/>
        <v>0</v>
      </c>
      <c r="Z46">
        <v>0</v>
      </c>
    </row>
    <row r="47" spans="1:26" x14ac:dyDescent="0.3">
      <c r="A47" t="s">
        <v>22</v>
      </c>
      <c r="B47" s="4">
        <f>AVERAGE(B2:B46)</f>
        <v>7.6923076923076927E-2</v>
      </c>
      <c r="C47" s="4">
        <f t="shared" ref="C47:P47" si="6">AVERAGE(C2:C46)</f>
        <v>1.4615384615384615</v>
      </c>
      <c r="D47" s="4">
        <f t="shared" si="6"/>
        <v>0.19230769230769232</v>
      </c>
      <c r="E47" s="4">
        <f t="shared" si="6"/>
        <v>7.6923076923076927E-2</v>
      </c>
      <c r="F47" s="4">
        <f t="shared" si="6"/>
        <v>0.15384615384615385</v>
      </c>
      <c r="G47" s="4">
        <f t="shared" si="6"/>
        <v>3.8461538461538464E-2</v>
      </c>
      <c r="H47" s="4">
        <f t="shared" si="6"/>
        <v>3.8461538461538464E-2</v>
      </c>
      <c r="I47" s="4">
        <f t="shared" si="6"/>
        <v>0.38461538461538464</v>
      </c>
      <c r="J47" s="4">
        <f t="shared" si="6"/>
        <v>0</v>
      </c>
      <c r="K47" s="4">
        <f t="shared" si="6"/>
        <v>0.11538461538461539</v>
      </c>
      <c r="L47" s="4">
        <f t="shared" si="6"/>
        <v>0</v>
      </c>
      <c r="M47" s="4">
        <f t="shared" si="6"/>
        <v>0</v>
      </c>
      <c r="N47" s="4">
        <f t="shared" si="6"/>
        <v>7.6923076923076927E-2</v>
      </c>
      <c r="O47" s="4">
        <f t="shared" si="6"/>
        <v>0.19230769230769232</v>
      </c>
      <c r="P47" s="4">
        <f t="shared" si="6"/>
        <v>0.92307692307692313</v>
      </c>
      <c r="Q47" s="2">
        <f>SUM(H2:H46)/SUM(I2:I46)</f>
        <v>0.1</v>
      </c>
      <c r="R47" s="2">
        <f>SUM(J2:J46)/SUM(K2:K46)</f>
        <v>0</v>
      </c>
      <c r="S47" s="2" t="e">
        <f>SUM(L2:L46)/SUM(M2:M46)</f>
        <v>#DIV/0!</v>
      </c>
      <c r="T47" s="4">
        <f t="shared" ref="T47:V47" si="7">AVERAGE(T2:T46)</f>
        <v>6.4615384615384617</v>
      </c>
      <c r="U47" s="4">
        <f t="shared" si="7"/>
        <v>0.53846153846153844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3.9798690476190464</v>
      </c>
      <c r="X47" s="4">
        <f t="shared" ref="X47" si="8">B47+(C47*1.2)+(D47*1.5)+(E47*3)+(F47*3)-G47</f>
        <v>2.773076923076923</v>
      </c>
      <c r="Y47" s="4">
        <f t="shared" ref="Y47" si="9">B47+0.4*H47-0.7*I47-0.4*(M47-L47)+0.7*N47+0.3*(C47-N47)+F47+D47*0.7+0.7*E47-0.4*O47-G47</f>
        <v>0.51923076923076927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</v>
      </c>
      <c r="C49">
        <f t="shared" ref="C49:P49" si="10">SUM(C2:C46)</f>
        <v>38</v>
      </c>
      <c r="D49">
        <f t="shared" si="10"/>
        <v>5</v>
      </c>
      <c r="E49">
        <f t="shared" si="10"/>
        <v>2</v>
      </c>
      <c r="F49">
        <f t="shared" si="10"/>
        <v>4</v>
      </c>
      <c r="G49">
        <f t="shared" si="10"/>
        <v>1</v>
      </c>
      <c r="H49">
        <f t="shared" si="10"/>
        <v>1</v>
      </c>
      <c r="I49">
        <f t="shared" si="10"/>
        <v>10</v>
      </c>
      <c r="J49">
        <f t="shared" si="10"/>
        <v>0</v>
      </c>
      <c r="K49">
        <f t="shared" si="10"/>
        <v>3</v>
      </c>
      <c r="L49">
        <f t="shared" si="10"/>
        <v>0</v>
      </c>
      <c r="M49">
        <f t="shared" si="10"/>
        <v>0</v>
      </c>
      <c r="N49">
        <f t="shared" si="10"/>
        <v>2</v>
      </c>
      <c r="O49">
        <f t="shared" si="10"/>
        <v>5</v>
      </c>
      <c r="P49">
        <f t="shared" si="10"/>
        <v>24</v>
      </c>
      <c r="T49">
        <f>SUM(T2:T46)</f>
        <v>168</v>
      </c>
      <c r="U49">
        <f>SUM(U2:U46)</f>
        <v>14</v>
      </c>
      <c r="V49">
        <f>SUM(V2:V46)</f>
        <v>0</v>
      </c>
      <c r="X49" s="4">
        <f>SUM(X2:X46)</f>
        <v>72.100000000000009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'Giannis Antetokounmpo'!A2</f>
        <v>@ CAN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6" t="s">
        <v>45</v>
      </c>
      <c r="R2" s="6" t="s">
        <v>45</v>
      </c>
      <c r="S2" s="6" t="s">
        <v>45</v>
      </c>
      <c r="T2">
        <v>5</v>
      </c>
      <c r="U2">
        <v>2</v>
      </c>
      <c r="V2">
        <v>0</v>
      </c>
      <c r="W2" s="3">
        <f t="shared" ref="W2:W46" si="0">((H2*85.91) +(F2*53.897)+(J2*51.757)+(L2*46.845)+(E2*39.19)+(N2*39.19)+(D2*34.677)+((C2-N2)*14.707)-(O2*17.174)-((M2-L2)*20.091)-((I2-H2)*39.19)-(G2*53.897))/T2</f>
        <v>6.9353999999999996</v>
      </c>
      <c r="X2" s="4">
        <f t="shared" ref="X2:X46" si="1">B2+(C2*1.2)+(D2*1.5)+(E2*3)+(F2*3)-G2</f>
        <v>1.5</v>
      </c>
      <c r="Y2" s="4">
        <f t="shared" ref="Y2:Y46" si="2">B2+0.4*H2-0.7*I2-0.4*(M2-L2)+0.7*N2+0.3*(C2-N2)+F2+D2*0.7+0.7*E2-0.4*O2-G2</f>
        <v>0.7</v>
      </c>
      <c r="Z2">
        <v>0</v>
      </c>
    </row>
    <row r="3" spans="1:26" x14ac:dyDescent="0.3">
      <c r="A3" s="1" t="str">
        <f>'Giannis Antetokounmpo'!A3</f>
        <v>vs DNK</v>
      </c>
      <c r="B3">
        <v>3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1</v>
      </c>
      <c r="M3">
        <v>2</v>
      </c>
      <c r="N3">
        <v>0</v>
      </c>
      <c r="O3">
        <v>0</v>
      </c>
      <c r="P3">
        <v>-4</v>
      </c>
      <c r="Q3" s="2">
        <f t="shared" ref="Q3:Q46" si="3">H3/I3</f>
        <v>1</v>
      </c>
      <c r="R3" s="6" t="s">
        <v>45</v>
      </c>
      <c r="S3" s="2">
        <f>L3/M3</f>
        <v>0.5</v>
      </c>
      <c r="T3">
        <v>7</v>
      </c>
      <c r="U3">
        <v>3</v>
      </c>
      <c r="V3">
        <v>0</v>
      </c>
      <c r="W3" s="3">
        <f t="shared" si="0"/>
        <v>18.19585714285714</v>
      </c>
      <c r="X3" s="4">
        <f t="shared" si="1"/>
        <v>4.2</v>
      </c>
      <c r="Y3" s="4">
        <f t="shared" si="2"/>
        <v>2.6</v>
      </c>
      <c r="Z3">
        <v>0</v>
      </c>
    </row>
    <row r="4" spans="1:26" x14ac:dyDescent="0.3">
      <c r="A4" s="1" t="str">
        <f>'Giannis Antetokounmpo'!A4</f>
        <v>@ IMP</v>
      </c>
      <c r="B4">
        <v>2</v>
      </c>
      <c r="C4">
        <v>0</v>
      </c>
      <c r="D4">
        <v>0</v>
      </c>
      <c r="E4">
        <v>1</v>
      </c>
      <c r="F4">
        <v>0</v>
      </c>
      <c r="G4">
        <v>1</v>
      </c>
      <c r="H4">
        <v>1</v>
      </c>
      <c r="I4">
        <v>2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-10</v>
      </c>
      <c r="Q4" s="2">
        <f t="shared" si="3"/>
        <v>0.5</v>
      </c>
      <c r="R4" s="2">
        <f t="shared" ref="R4:R46" si="4">J4/K4</f>
        <v>0</v>
      </c>
      <c r="S4" s="6" t="s">
        <v>45</v>
      </c>
      <c r="T4">
        <v>6</v>
      </c>
      <c r="U4">
        <v>2</v>
      </c>
      <c r="V4">
        <v>0</v>
      </c>
      <c r="W4" s="3">
        <f t="shared" si="0"/>
        <v>5.3354999999999997</v>
      </c>
      <c r="X4" s="4">
        <f t="shared" si="1"/>
        <v>4</v>
      </c>
      <c r="Y4" s="4">
        <f t="shared" si="2"/>
        <v>0.7</v>
      </c>
      <c r="Z4">
        <v>0</v>
      </c>
    </row>
    <row r="5" spans="1:26" x14ac:dyDescent="0.3">
      <c r="A5" s="1" t="str">
        <f>'Giannis Antetokounmpo'!A5</f>
        <v>vs 3PT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-14</v>
      </c>
      <c r="Q5" s="6" t="s">
        <v>45</v>
      </c>
      <c r="R5" s="6" t="s">
        <v>45</v>
      </c>
      <c r="S5" s="6" t="s">
        <v>45</v>
      </c>
      <c r="T5">
        <v>5</v>
      </c>
      <c r="U5">
        <v>0</v>
      </c>
      <c r="V5">
        <v>0</v>
      </c>
      <c r="W5" s="3">
        <f t="shared" si="0"/>
        <v>10.779399999999999</v>
      </c>
      <c r="X5" s="4">
        <f t="shared" si="1"/>
        <v>3</v>
      </c>
      <c r="Y5" s="4">
        <f t="shared" si="2"/>
        <v>1</v>
      </c>
      <c r="Z5">
        <v>0</v>
      </c>
    </row>
    <row r="6" spans="1:26" x14ac:dyDescent="0.3">
      <c r="A6" s="1" t="str">
        <f>'Giannis Antetokounmpo'!A6</f>
        <v>@ DEF</v>
      </c>
      <c r="B6">
        <v>2</v>
      </c>
      <c r="C6">
        <v>1</v>
      </c>
      <c r="D6">
        <v>2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2</v>
      </c>
      <c r="M6">
        <v>2</v>
      </c>
      <c r="N6">
        <v>0</v>
      </c>
      <c r="O6">
        <v>0</v>
      </c>
      <c r="P6">
        <v>1</v>
      </c>
      <c r="Q6" s="2">
        <f t="shared" si="3"/>
        <v>0</v>
      </c>
      <c r="R6" s="6" t="s">
        <v>45</v>
      </c>
      <c r="S6" s="2">
        <f t="shared" ref="S6:S46" si="5">L6/M6</f>
        <v>1</v>
      </c>
      <c r="T6">
        <v>4</v>
      </c>
      <c r="U6">
        <v>7</v>
      </c>
      <c r="V6">
        <v>0</v>
      </c>
      <c r="W6" s="3">
        <f t="shared" si="0"/>
        <v>34.640249999999995</v>
      </c>
      <c r="X6" s="4">
        <f t="shared" si="1"/>
        <v>6.2</v>
      </c>
      <c r="Y6" s="4">
        <f t="shared" si="2"/>
        <v>3</v>
      </c>
      <c r="Z6">
        <v>0</v>
      </c>
    </row>
    <row r="7" spans="1:26" x14ac:dyDescent="0.3">
      <c r="A7" s="1" t="str">
        <f>'Giannis Antetokounmpo'!A7</f>
        <v>vs OCE</v>
      </c>
      <c r="B7">
        <v>0</v>
      </c>
      <c r="C7">
        <v>2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-7</v>
      </c>
      <c r="Q7" s="2">
        <f t="shared" si="3"/>
        <v>0</v>
      </c>
      <c r="R7" s="6" t="s">
        <v>45</v>
      </c>
      <c r="S7" s="6" t="s">
        <v>45</v>
      </c>
      <c r="T7">
        <v>6</v>
      </c>
      <c r="U7">
        <v>0</v>
      </c>
      <c r="V7">
        <v>0</v>
      </c>
      <c r="W7" s="3">
        <f t="shared" si="0"/>
        <v>-10.612166666666665</v>
      </c>
      <c r="X7" s="4">
        <f t="shared" si="1"/>
        <v>1.4</v>
      </c>
      <c r="Y7" s="4">
        <f t="shared" si="2"/>
        <v>-1.1000000000000001</v>
      </c>
      <c r="Z7">
        <v>0</v>
      </c>
    </row>
    <row r="8" spans="1:26" x14ac:dyDescent="0.3">
      <c r="A8" s="1" t="str">
        <f>'Giannis Antetokounmpo'!A8</f>
        <v>@ FRA</v>
      </c>
      <c r="B8">
        <v>4</v>
      </c>
      <c r="C8">
        <v>1</v>
      </c>
      <c r="D8">
        <v>0</v>
      </c>
      <c r="E8">
        <v>0</v>
      </c>
      <c r="F8">
        <v>0</v>
      </c>
      <c r="G8">
        <v>2</v>
      </c>
      <c r="H8">
        <v>1</v>
      </c>
      <c r="I8">
        <v>2</v>
      </c>
      <c r="J8">
        <v>0</v>
      </c>
      <c r="K8">
        <v>1</v>
      </c>
      <c r="L8">
        <v>2</v>
      </c>
      <c r="M8">
        <v>2</v>
      </c>
      <c r="N8">
        <v>0</v>
      </c>
      <c r="O8">
        <v>0</v>
      </c>
      <c r="P8">
        <v>-4</v>
      </c>
      <c r="Q8" s="2">
        <f t="shared" si="3"/>
        <v>0.5</v>
      </c>
      <c r="R8" s="2">
        <f t="shared" si="4"/>
        <v>0</v>
      </c>
      <c r="S8" s="2">
        <f t="shared" si="5"/>
        <v>1</v>
      </c>
      <c r="T8">
        <v>5</v>
      </c>
      <c r="U8">
        <v>4</v>
      </c>
      <c r="V8">
        <v>0</v>
      </c>
      <c r="W8" s="3">
        <f t="shared" si="0"/>
        <v>9.464599999999999</v>
      </c>
      <c r="X8" s="4">
        <f t="shared" si="1"/>
        <v>3.2</v>
      </c>
      <c r="Y8" s="4">
        <f t="shared" si="2"/>
        <v>1.3000000000000003</v>
      </c>
      <c r="Z8">
        <v>0</v>
      </c>
    </row>
    <row r="9" spans="1:26" x14ac:dyDescent="0.3">
      <c r="A9" s="1" t="str">
        <f>'Giannis Antetokounmpo'!A9</f>
        <v>vs INJ</v>
      </c>
      <c r="B9">
        <v>4</v>
      </c>
      <c r="C9">
        <v>1</v>
      </c>
      <c r="D9">
        <v>0</v>
      </c>
      <c r="E9">
        <v>0</v>
      </c>
      <c r="F9">
        <v>0</v>
      </c>
      <c r="G9">
        <v>0</v>
      </c>
      <c r="H9">
        <v>2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2</v>
      </c>
      <c r="Q9" s="2">
        <f t="shared" si="3"/>
        <v>0.66666666666666663</v>
      </c>
      <c r="R9" s="6" t="s">
        <v>45</v>
      </c>
      <c r="S9" s="6" t="s">
        <v>45</v>
      </c>
      <c r="T9">
        <v>6</v>
      </c>
      <c r="U9">
        <v>4</v>
      </c>
      <c r="V9">
        <v>0</v>
      </c>
      <c r="W9" s="3">
        <f t="shared" si="0"/>
        <v>21.69383333333333</v>
      </c>
      <c r="X9" s="4">
        <f t="shared" si="1"/>
        <v>5.2</v>
      </c>
      <c r="Y9" s="4">
        <f t="shared" si="2"/>
        <v>2.6</v>
      </c>
      <c r="Z9">
        <v>0</v>
      </c>
    </row>
    <row r="10" spans="1:26" x14ac:dyDescent="0.3">
      <c r="A10" s="1" t="str">
        <f>'Giannis Antetokounmpo'!A10</f>
        <v>@ EUR</v>
      </c>
      <c r="B10">
        <v>2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</v>
      </c>
      <c r="Q10" s="2">
        <f t="shared" si="3"/>
        <v>1</v>
      </c>
      <c r="R10" s="6" t="s">
        <v>45</v>
      </c>
      <c r="S10" s="6" t="s">
        <v>45</v>
      </c>
      <c r="T10">
        <v>5</v>
      </c>
      <c r="U10">
        <v>4</v>
      </c>
      <c r="V10">
        <v>0</v>
      </c>
      <c r="W10" s="3">
        <f t="shared" si="0"/>
        <v>24.117399999999996</v>
      </c>
      <c r="X10" s="4">
        <f t="shared" si="1"/>
        <v>3.5</v>
      </c>
      <c r="Y10" s="4">
        <f t="shared" si="2"/>
        <v>2.4</v>
      </c>
      <c r="Z10">
        <v>0</v>
      </c>
    </row>
    <row r="11" spans="1:26" x14ac:dyDescent="0.3">
      <c r="A11" s="1" t="str">
        <f>'Giannis Antetokounmpo'!A11</f>
        <v>vs RKS</v>
      </c>
      <c r="B11">
        <v>3</v>
      </c>
      <c r="C11">
        <v>1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1</v>
      </c>
      <c r="M11">
        <v>2</v>
      </c>
      <c r="N11">
        <v>1</v>
      </c>
      <c r="O11">
        <v>1</v>
      </c>
      <c r="P11">
        <v>1</v>
      </c>
      <c r="Q11" s="2">
        <f t="shared" si="3"/>
        <v>1</v>
      </c>
      <c r="R11" s="6" t="s">
        <v>45</v>
      </c>
      <c r="S11" s="2">
        <f t="shared" si="5"/>
        <v>0.5</v>
      </c>
      <c r="T11">
        <v>7</v>
      </c>
      <c r="U11">
        <v>6</v>
      </c>
      <c r="V11">
        <v>0</v>
      </c>
      <c r="W11" s="3">
        <f t="shared" si="0"/>
        <v>24.193857142857137</v>
      </c>
      <c r="X11" s="4">
        <f t="shared" si="1"/>
        <v>5.7</v>
      </c>
      <c r="Y11" s="4">
        <f t="shared" si="2"/>
        <v>3.3000000000000003</v>
      </c>
      <c r="Z11">
        <v>0</v>
      </c>
    </row>
    <row r="12" spans="1:26" x14ac:dyDescent="0.3">
      <c r="A12" s="1" t="str">
        <f>'Giannis Antetokounmpo'!A12</f>
        <v>@ CHI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2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1</v>
      </c>
      <c r="Q12" s="2">
        <f t="shared" si="3"/>
        <v>0.5</v>
      </c>
      <c r="R12" s="2">
        <f t="shared" si="4"/>
        <v>0</v>
      </c>
      <c r="S12" s="6" t="s">
        <v>45</v>
      </c>
      <c r="T12">
        <v>5</v>
      </c>
      <c r="U12">
        <v>2</v>
      </c>
      <c r="V12">
        <v>0</v>
      </c>
      <c r="W12" s="3">
        <f t="shared" si="0"/>
        <v>9.3439999999999994</v>
      </c>
      <c r="X12" s="4">
        <f t="shared" si="1"/>
        <v>2</v>
      </c>
      <c r="Y12" s="4">
        <f t="shared" si="2"/>
        <v>1</v>
      </c>
      <c r="Z12">
        <v>0</v>
      </c>
    </row>
    <row r="13" spans="1:26" x14ac:dyDescent="0.3">
      <c r="A13" s="1" t="str">
        <f>'Giannis Antetokounmpo'!A13</f>
        <v>@ OLD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-1</v>
      </c>
      <c r="Q13" s="2">
        <f t="shared" si="3"/>
        <v>0</v>
      </c>
      <c r="R13" s="2">
        <f t="shared" si="4"/>
        <v>0</v>
      </c>
      <c r="S13" s="6" t="s">
        <v>45</v>
      </c>
      <c r="T13">
        <v>4</v>
      </c>
      <c r="U13">
        <v>0</v>
      </c>
      <c r="V13">
        <v>0</v>
      </c>
      <c r="W13" s="3">
        <f t="shared" si="0"/>
        <v>-19.594999999999999</v>
      </c>
      <c r="X13" s="4">
        <f t="shared" si="1"/>
        <v>0</v>
      </c>
      <c r="Y13" s="4">
        <f t="shared" si="2"/>
        <v>-1.4</v>
      </c>
      <c r="Z13">
        <v>0</v>
      </c>
    </row>
    <row r="14" spans="1:26" x14ac:dyDescent="0.3">
      <c r="A14" s="1" t="str">
        <f>'Giannis Antetokounmpo'!A14</f>
        <v>vs USA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-2</v>
      </c>
      <c r="Q14" s="6" t="s">
        <v>45</v>
      </c>
      <c r="R14" s="6" t="s">
        <v>45</v>
      </c>
      <c r="S14" s="6" t="s">
        <v>45</v>
      </c>
      <c r="T14">
        <v>5</v>
      </c>
      <c r="U14">
        <v>0</v>
      </c>
      <c r="V14">
        <v>0</v>
      </c>
      <c r="W14" s="3">
        <f t="shared" si="0"/>
        <v>-7.8379999999999992</v>
      </c>
      <c r="X14" s="4">
        <f t="shared" si="1"/>
        <v>0.19999999999999996</v>
      </c>
      <c r="Y14" s="4">
        <f t="shared" si="2"/>
        <v>-0.7</v>
      </c>
      <c r="Z14">
        <v>0</v>
      </c>
    </row>
    <row r="15" spans="1:26" x14ac:dyDescent="0.3">
      <c r="A15" s="1" t="str">
        <f>'Giannis Antetokounmpo'!A15</f>
        <v>@ SPA</v>
      </c>
      <c r="B15">
        <v>0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-3</v>
      </c>
      <c r="Q15" s="6" t="s">
        <v>45</v>
      </c>
      <c r="R15" s="6" t="s">
        <v>45</v>
      </c>
      <c r="S15" s="6" t="s">
        <v>45</v>
      </c>
      <c r="T15">
        <v>5</v>
      </c>
      <c r="U15">
        <v>0</v>
      </c>
      <c r="V15">
        <v>0</v>
      </c>
      <c r="W15" s="3">
        <f t="shared" si="0"/>
        <v>13.720800000000001</v>
      </c>
      <c r="X15" s="4">
        <f t="shared" si="1"/>
        <v>4.2</v>
      </c>
      <c r="Y15" s="4">
        <f t="shared" si="2"/>
        <v>1.3</v>
      </c>
      <c r="Z15">
        <v>0</v>
      </c>
    </row>
    <row r="16" spans="1:26" x14ac:dyDescent="0.3">
      <c r="A16" s="1" t="str">
        <f>'Giannis Antetokounmpo'!A16</f>
        <v>vs 6TH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-7</v>
      </c>
      <c r="Q16" s="6" t="s">
        <v>45</v>
      </c>
      <c r="R16" s="6" t="s">
        <v>45</v>
      </c>
      <c r="S16" s="6" t="s">
        <v>45</v>
      </c>
      <c r="T16">
        <v>5</v>
      </c>
      <c r="U16">
        <v>0</v>
      </c>
      <c r="V16">
        <v>0</v>
      </c>
      <c r="W16" s="3">
        <f t="shared" si="0"/>
        <v>0</v>
      </c>
      <c r="X16" s="4">
        <f t="shared" si="1"/>
        <v>0</v>
      </c>
      <c r="Y16" s="4">
        <f t="shared" si="2"/>
        <v>0</v>
      </c>
      <c r="Z16">
        <v>0</v>
      </c>
    </row>
    <row r="17" spans="1:26" x14ac:dyDescent="0.3">
      <c r="A17" s="1" t="str">
        <f>'Giannis Antetokounmpo'!A17</f>
        <v>vs CAN</v>
      </c>
      <c r="B17">
        <v>0</v>
      </c>
      <c r="C17">
        <v>0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4</v>
      </c>
      <c r="Q17" s="6" t="s">
        <v>45</v>
      </c>
      <c r="R17" s="6" t="s">
        <v>45</v>
      </c>
      <c r="S17" s="6" t="s">
        <v>45</v>
      </c>
      <c r="T17">
        <v>7</v>
      </c>
      <c r="U17">
        <v>6</v>
      </c>
      <c r="V17">
        <v>0</v>
      </c>
      <c r="W17" s="3">
        <f t="shared" si="0"/>
        <v>7.4542857142857146</v>
      </c>
      <c r="X17" s="4">
        <f t="shared" si="1"/>
        <v>3</v>
      </c>
      <c r="Y17" s="4">
        <f t="shared" si="2"/>
        <v>0.99999999999999989</v>
      </c>
      <c r="Z17">
        <v>0</v>
      </c>
    </row>
    <row r="18" spans="1:26" x14ac:dyDescent="0.3">
      <c r="A18" s="1" t="str">
        <f>'Giannis Antetokounmpo'!A18</f>
        <v>@ DNK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0</v>
      </c>
      <c r="I18">
        <v>3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-13</v>
      </c>
      <c r="Q18" s="2">
        <f t="shared" si="3"/>
        <v>0</v>
      </c>
      <c r="R18" s="2">
        <f t="shared" si="4"/>
        <v>0</v>
      </c>
      <c r="S18" s="6" t="s">
        <v>45</v>
      </c>
      <c r="T18">
        <v>8</v>
      </c>
      <c r="U18">
        <v>0</v>
      </c>
      <c r="V18">
        <v>0</v>
      </c>
      <c r="W18" s="3">
        <f t="shared" si="0"/>
        <v>-9.7974999999999994</v>
      </c>
      <c r="X18" s="4">
        <f t="shared" si="1"/>
        <v>5</v>
      </c>
      <c r="Y18" s="4">
        <f t="shared" si="2"/>
        <v>-1.3999999999999997</v>
      </c>
      <c r="Z18">
        <v>0</v>
      </c>
    </row>
    <row r="19" spans="1:26" x14ac:dyDescent="0.3">
      <c r="A19" s="1" t="str">
        <f>'Giannis Antetokounmpo'!A19</f>
        <v>vs IMP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5</v>
      </c>
      <c r="Q19" s="2">
        <f t="shared" si="3"/>
        <v>1</v>
      </c>
      <c r="R19" s="6" t="s">
        <v>45</v>
      </c>
      <c r="S19" s="6" t="s">
        <v>45</v>
      </c>
      <c r="T19">
        <v>5</v>
      </c>
      <c r="U19">
        <v>2</v>
      </c>
      <c r="V19">
        <v>0</v>
      </c>
      <c r="W19" s="3">
        <f t="shared" si="0"/>
        <v>17.181999999999999</v>
      </c>
      <c r="X19" s="4">
        <f t="shared" si="1"/>
        <v>2</v>
      </c>
      <c r="Y19" s="4">
        <f t="shared" si="2"/>
        <v>1.7</v>
      </c>
      <c r="Z19">
        <v>0</v>
      </c>
    </row>
    <row r="20" spans="1:26" x14ac:dyDescent="0.3">
      <c r="A20" s="1" t="str">
        <f>'Giannis Antetokounmpo'!A20</f>
        <v>@ 3PT</v>
      </c>
      <c r="B20">
        <v>0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-1</v>
      </c>
      <c r="Q20" s="6" t="s">
        <v>45</v>
      </c>
      <c r="R20" s="6" t="s">
        <v>45</v>
      </c>
      <c r="S20" s="6" t="s">
        <v>45</v>
      </c>
      <c r="T20">
        <v>5</v>
      </c>
      <c r="U20">
        <v>2</v>
      </c>
      <c r="V20">
        <v>0</v>
      </c>
      <c r="W20" s="3">
        <f t="shared" si="0"/>
        <v>14.279999999999996</v>
      </c>
      <c r="X20" s="4">
        <f t="shared" si="1"/>
        <v>5.7</v>
      </c>
      <c r="Y20" s="4">
        <f t="shared" si="2"/>
        <v>1.2999999999999998</v>
      </c>
      <c r="Z20">
        <v>0</v>
      </c>
    </row>
    <row r="21" spans="1:26" x14ac:dyDescent="0.3">
      <c r="A21" s="1" t="str">
        <f>'Giannis Antetokounmpo'!A21</f>
        <v>vs DEF</v>
      </c>
      <c r="B21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6</v>
      </c>
      <c r="Q21" s="2">
        <f t="shared" si="3"/>
        <v>1</v>
      </c>
      <c r="R21" s="6" t="s">
        <v>45</v>
      </c>
      <c r="S21" s="6" t="s">
        <v>45</v>
      </c>
      <c r="T21">
        <v>5</v>
      </c>
      <c r="U21">
        <v>2</v>
      </c>
      <c r="V21">
        <v>0</v>
      </c>
      <c r="W21" s="3">
        <f t="shared" si="0"/>
        <v>17.181999999999999</v>
      </c>
      <c r="X21" s="4">
        <f t="shared" si="1"/>
        <v>2</v>
      </c>
      <c r="Y21" s="4">
        <f t="shared" si="2"/>
        <v>1.7</v>
      </c>
      <c r="Z21">
        <v>0</v>
      </c>
    </row>
    <row r="22" spans="1:26" x14ac:dyDescent="0.3">
      <c r="A22" s="1" t="str">
        <f>'Giannis Antetokounmpo'!A22</f>
        <v>@ OCE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-7</v>
      </c>
      <c r="Q22" s="2">
        <f t="shared" si="3"/>
        <v>0</v>
      </c>
      <c r="R22" s="6" t="s">
        <v>45</v>
      </c>
      <c r="S22" s="6" t="s">
        <v>45</v>
      </c>
      <c r="T22">
        <v>6</v>
      </c>
      <c r="U22">
        <v>0</v>
      </c>
      <c r="V22">
        <v>0</v>
      </c>
      <c r="W22" s="3">
        <f t="shared" si="0"/>
        <v>-9.3940000000000001</v>
      </c>
      <c r="X22" s="4">
        <f t="shared" si="1"/>
        <v>0</v>
      </c>
      <c r="Y22" s="4">
        <f t="shared" si="2"/>
        <v>-1.1000000000000001</v>
      </c>
      <c r="Z22">
        <v>0</v>
      </c>
    </row>
    <row r="23" spans="1:26" x14ac:dyDescent="0.3">
      <c r="A23" s="1" t="str">
        <f>'Giannis Antetokounmpo'!A23</f>
        <v>vs FRA</v>
      </c>
      <c r="B23">
        <v>2</v>
      </c>
      <c r="C23">
        <v>3</v>
      </c>
      <c r="D23">
        <v>1</v>
      </c>
      <c r="E23">
        <v>1</v>
      </c>
      <c r="F23">
        <v>0</v>
      </c>
      <c r="G23">
        <v>0</v>
      </c>
      <c r="H23">
        <v>1</v>
      </c>
      <c r="I23">
        <v>2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 s="2">
        <f t="shared" si="3"/>
        <v>0.5</v>
      </c>
      <c r="R23" s="6" t="s">
        <v>45</v>
      </c>
      <c r="S23" s="6" t="s">
        <v>45</v>
      </c>
      <c r="T23">
        <v>6</v>
      </c>
      <c r="U23">
        <v>4</v>
      </c>
      <c r="V23">
        <v>0</v>
      </c>
      <c r="W23" s="3">
        <f t="shared" si="0"/>
        <v>28.669499999999996</v>
      </c>
      <c r="X23" s="4">
        <f t="shared" si="1"/>
        <v>10.1</v>
      </c>
      <c r="Y23" s="4">
        <f t="shared" si="2"/>
        <v>3.3000000000000003</v>
      </c>
      <c r="Z23">
        <v>0</v>
      </c>
    </row>
    <row r="24" spans="1:26" x14ac:dyDescent="0.3">
      <c r="A24" s="1" t="str">
        <f>'Giannis Antetokounmpo'!A24</f>
        <v>@ INJ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-3</v>
      </c>
      <c r="Q24" s="2">
        <f t="shared" si="3"/>
        <v>0</v>
      </c>
      <c r="R24" s="2">
        <f t="shared" si="4"/>
        <v>0</v>
      </c>
      <c r="S24" s="6" t="s">
        <v>45</v>
      </c>
      <c r="T24">
        <v>4</v>
      </c>
      <c r="U24">
        <v>0</v>
      </c>
      <c r="V24">
        <v>0</v>
      </c>
      <c r="W24" s="3">
        <f t="shared" si="0"/>
        <v>-19.594999999999999</v>
      </c>
      <c r="X24" s="4">
        <f t="shared" si="1"/>
        <v>0</v>
      </c>
      <c r="Y24" s="4">
        <f t="shared" si="2"/>
        <v>-1.4</v>
      </c>
      <c r="Z24">
        <v>0</v>
      </c>
    </row>
    <row r="25" spans="1:26" x14ac:dyDescent="0.3">
      <c r="A25" s="1" t="str">
        <f>'Giannis Antetokounmpo'!A25</f>
        <v>vs EUR</v>
      </c>
      <c r="B25">
        <v>2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-8</v>
      </c>
      <c r="Q25" s="2">
        <f t="shared" si="3"/>
        <v>1</v>
      </c>
      <c r="R25" s="6" t="s">
        <v>45</v>
      </c>
      <c r="S25" s="6" t="s">
        <v>45</v>
      </c>
      <c r="T25">
        <v>6</v>
      </c>
      <c r="U25">
        <v>2</v>
      </c>
      <c r="V25">
        <v>0</v>
      </c>
      <c r="W25" s="3">
        <f t="shared" si="0"/>
        <v>16.769499999999997</v>
      </c>
      <c r="X25" s="4">
        <f t="shared" si="1"/>
        <v>3.2</v>
      </c>
      <c r="Y25" s="4">
        <f t="shared" si="2"/>
        <v>2</v>
      </c>
      <c r="Z25">
        <v>0</v>
      </c>
    </row>
    <row r="26" spans="1:26" x14ac:dyDescent="0.3">
      <c r="A26" s="1" t="str">
        <f>'Giannis Antetokounmpo'!A26</f>
        <v>@ RKS</v>
      </c>
      <c r="B26">
        <v>2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-3</v>
      </c>
      <c r="Q26" s="2">
        <f t="shared" si="3"/>
        <v>1</v>
      </c>
      <c r="R26" s="6" t="s">
        <v>45</v>
      </c>
      <c r="S26" s="6" t="s">
        <v>45</v>
      </c>
      <c r="T26">
        <v>5</v>
      </c>
      <c r="U26">
        <v>2</v>
      </c>
      <c r="V26">
        <v>0</v>
      </c>
      <c r="W26" s="3">
        <f t="shared" si="0"/>
        <v>16.688599999999997</v>
      </c>
      <c r="X26" s="4">
        <f t="shared" si="1"/>
        <v>3.2</v>
      </c>
      <c r="Y26" s="4">
        <f t="shared" si="2"/>
        <v>1.6</v>
      </c>
      <c r="Z26">
        <v>0</v>
      </c>
    </row>
    <row r="27" spans="1:26" x14ac:dyDescent="0.3">
      <c r="A27" s="1" t="str">
        <f>'Giannis Antetokounmpo'!A27</f>
        <v>vs CHI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6</v>
      </c>
      <c r="Q27" s="2">
        <f t="shared" si="3"/>
        <v>1</v>
      </c>
      <c r="R27" s="6" t="s">
        <v>45</v>
      </c>
      <c r="S27" s="6" t="s">
        <v>45</v>
      </c>
      <c r="T27">
        <v>5</v>
      </c>
      <c r="U27">
        <v>2</v>
      </c>
      <c r="V27">
        <v>1</v>
      </c>
      <c r="W27" s="3">
        <f t="shared" si="0"/>
        <v>17.181999999999999</v>
      </c>
      <c r="X27" s="4">
        <f t="shared" si="1"/>
        <v>2</v>
      </c>
      <c r="Y27" s="4">
        <f t="shared" si="2"/>
        <v>1.7</v>
      </c>
      <c r="Z27">
        <v>0</v>
      </c>
    </row>
    <row r="28" spans="1:26" x14ac:dyDescent="0.3">
      <c r="A28" s="1">
        <f>'Giannis Antetokounmpo'!A28</f>
        <v>0</v>
      </c>
      <c r="Q28" s="2" t="e">
        <f t="shared" si="3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0"/>
        <v>#DIV/0!</v>
      </c>
      <c r="X28" s="4">
        <f t="shared" si="1"/>
        <v>0</v>
      </c>
      <c r="Y28" s="4">
        <f t="shared" si="2"/>
        <v>0</v>
      </c>
      <c r="Z28">
        <v>0</v>
      </c>
    </row>
    <row r="29" spans="1:26" x14ac:dyDescent="0.3">
      <c r="A29" s="1">
        <f>'Giannis Antetokounmpo'!A29</f>
        <v>0</v>
      </c>
      <c r="Q29" s="2" t="e">
        <f t="shared" si="3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0"/>
        <v>#DIV/0!</v>
      </c>
      <c r="X29" s="4">
        <f t="shared" si="1"/>
        <v>0</v>
      </c>
      <c r="Y29" s="4">
        <f t="shared" si="2"/>
        <v>0</v>
      </c>
      <c r="Z29">
        <v>0</v>
      </c>
    </row>
    <row r="30" spans="1:26" x14ac:dyDescent="0.3">
      <c r="A30" s="1">
        <f>'Giannis Antetokounmpo'!A30</f>
        <v>0</v>
      </c>
      <c r="Q30" s="2" t="e">
        <f t="shared" si="3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0"/>
        <v>#DIV/0!</v>
      </c>
      <c r="X30" s="4">
        <f t="shared" si="1"/>
        <v>0</v>
      </c>
      <c r="Y30" s="4">
        <f t="shared" si="2"/>
        <v>0</v>
      </c>
      <c r="Z30">
        <v>0</v>
      </c>
    </row>
    <row r="31" spans="1:26" x14ac:dyDescent="0.3">
      <c r="A31" s="1">
        <f>'Giannis Antetokounmpo'!A31</f>
        <v>0</v>
      </c>
      <c r="Q31" s="2" t="e">
        <f t="shared" si="3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0"/>
        <v>#DIV/0!</v>
      </c>
      <c r="X31" s="4">
        <f t="shared" si="1"/>
        <v>0</v>
      </c>
      <c r="Y31" s="4">
        <f t="shared" si="2"/>
        <v>0</v>
      </c>
      <c r="Z31">
        <v>0</v>
      </c>
    </row>
    <row r="32" spans="1:26" x14ac:dyDescent="0.3">
      <c r="A32" s="1">
        <f>'Giannis Antetokounmpo'!A32</f>
        <v>0</v>
      </c>
      <c r="Q32" s="2" t="e">
        <f t="shared" si="3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0"/>
        <v>#DIV/0!</v>
      </c>
      <c r="X32" s="4">
        <f t="shared" si="1"/>
        <v>0</v>
      </c>
      <c r="Y32" s="4">
        <f t="shared" si="2"/>
        <v>0</v>
      </c>
      <c r="Z32">
        <v>0</v>
      </c>
    </row>
    <row r="33" spans="1:26" x14ac:dyDescent="0.3">
      <c r="A33" s="1">
        <f>'Giannis Antetokounmpo'!A33</f>
        <v>0</v>
      </c>
      <c r="Q33" s="2" t="e">
        <f t="shared" si="3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0"/>
        <v>#DIV/0!</v>
      </c>
      <c r="X33" s="4">
        <f t="shared" si="1"/>
        <v>0</v>
      </c>
      <c r="Y33" s="4">
        <f t="shared" si="2"/>
        <v>0</v>
      </c>
      <c r="Z33">
        <v>0</v>
      </c>
    </row>
    <row r="34" spans="1:26" x14ac:dyDescent="0.3">
      <c r="A34" s="1">
        <f>'Giannis Antetokounmpo'!A34</f>
        <v>0</v>
      </c>
      <c r="Q34" s="2" t="e">
        <f t="shared" si="3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0"/>
        <v>#DIV/0!</v>
      </c>
      <c r="X34" s="4">
        <f t="shared" si="1"/>
        <v>0</v>
      </c>
      <c r="Y34" s="4">
        <f t="shared" si="2"/>
        <v>0</v>
      </c>
      <c r="Z34">
        <v>0</v>
      </c>
    </row>
    <row r="35" spans="1:26" x14ac:dyDescent="0.3">
      <c r="A35" s="1">
        <f>'Giannis Antetokounmpo'!A35</f>
        <v>0</v>
      </c>
      <c r="Q35" s="2" t="e">
        <f t="shared" si="3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0"/>
        <v>#DIV/0!</v>
      </c>
      <c r="X35" s="4">
        <f t="shared" si="1"/>
        <v>0</v>
      </c>
      <c r="Y35" s="4">
        <f t="shared" si="2"/>
        <v>0</v>
      </c>
      <c r="Z35">
        <v>0</v>
      </c>
    </row>
    <row r="36" spans="1:26" x14ac:dyDescent="0.3">
      <c r="A36" s="1">
        <f>'Giannis Antetokounmpo'!A36</f>
        <v>0</v>
      </c>
      <c r="Q36" s="2" t="e">
        <f t="shared" si="3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0"/>
        <v>#DIV/0!</v>
      </c>
      <c r="X36" s="4">
        <f t="shared" si="1"/>
        <v>0</v>
      </c>
      <c r="Y36" s="4">
        <f t="shared" si="2"/>
        <v>0</v>
      </c>
      <c r="Z36">
        <v>0</v>
      </c>
    </row>
    <row r="37" spans="1:26" x14ac:dyDescent="0.3">
      <c r="A37" s="1">
        <f>'Giannis Antetokounmpo'!A37</f>
        <v>0</v>
      </c>
      <c r="Q37" s="2" t="e">
        <f t="shared" si="3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0"/>
        <v>#DIV/0!</v>
      </c>
      <c r="X37" s="4">
        <f t="shared" si="1"/>
        <v>0</v>
      </c>
      <c r="Y37" s="4">
        <f t="shared" si="2"/>
        <v>0</v>
      </c>
      <c r="Z37">
        <v>0</v>
      </c>
    </row>
    <row r="38" spans="1:26" x14ac:dyDescent="0.3">
      <c r="A38" s="1">
        <f>'Giannis Antetokounmpo'!A38</f>
        <v>0</v>
      </c>
      <c r="Q38" s="2" t="e">
        <f t="shared" si="3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0"/>
        <v>#DIV/0!</v>
      </c>
      <c r="X38" s="4">
        <f t="shared" si="1"/>
        <v>0</v>
      </c>
      <c r="Y38" s="4">
        <f t="shared" si="2"/>
        <v>0</v>
      </c>
      <c r="Z38">
        <v>0</v>
      </c>
    </row>
    <row r="39" spans="1:26" x14ac:dyDescent="0.3">
      <c r="A39" s="1">
        <f>'Giannis Antetokounmpo'!A39</f>
        <v>0</v>
      </c>
      <c r="Q39" s="2" t="e">
        <f t="shared" si="3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0"/>
        <v>#DIV/0!</v>
      </c>
      <c r="X39" s="4">
        <f t="shared" si="1"/>
        <v>0</v>
      </c>
      <c r="Y39" s="4">
        <f t="shared" si="2"/>
        <v>0</v>
      </c>
      <c r="Z39">
        <v>0</v>
      </c>
    </row>
    <row r="40" spans="1:26" x14ac:dyDescent="0.3">
      <c r="A40" s="1">
        <f>'Giannis Antetokounmpo'!A40</f>
        <v>0</v>
      </c>
      <c r="Q40" s="2" t="e">
        <f t="shared" si="3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0"/>
        <v>#DIV/0!</v>
      </c>
      <c r="X40" s="4">
        <f t="shared" si="1"/>
        <v>0</v>
      </c>
      <c r="Y40" s="4">
        <f t="shared" si="2"/>
        <v>0</v>
      </c>
      <c r="Z40">
        <v>0</v>
      </c>
    </row>
    <row r="41" spans="1:26" x14ac:dyDescent="0.3">
      <c r="A41" s="1">
        <f>'Giannis Antetokounmpo'!A41</f>
        <v>0</v>
      </c>
      <c r="Q41" s="2" t="e">
        <f t="shared" si="3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0"/>
        <v>#DIV/0!</v>
      </c>
      <c r="X41" s="4">
        <f t="shared" si="1"/>
        <v>0</v>
      </c>
      <c r="Y41" s="4">
        <f t="shared" si="2"/>
        <v>0</v>
      </c>
      <c r="Z41">
        <v>0</v>
      </c>
    </row>
    <row r="42" spans="1:26" x14ac:dyDescent="0.3">
      <c r="A42" s="1">
        <f>'Giannis Antetokounmpo'!A42</f>
        <v>0</v>
      </c>
      <c r="Q42" s="2" t="e">
        <f t="shared" si="3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0"/>
        <v>#DIV/0!</v>
      </c>
      <c r="X42" s="4">
        <f t="shared" si="1"/>
        <v>0</v>
      </c>
      <c r="Y42" s="4">
        <f t="shared" si="2"/>
        <v>0</v>
      </c>
      <c r="Z42">
        <v>0</v>
      </c>
    </row>
    <row r="43" spans="1:26" x14ac:dyDescent="0.3">
      <c r="A43" s="1">
        <f>'Giannis Antetokounmpo'!A43</f>
        <v>0</v>
      </c>
      <c r="Q43" s="2" t="e">
        <f t="shared" si="3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0"/>
        <v>#DIV/0!</v>
      </c>
      <c r="X43" s="4">
        <f t="shared" si="1"/>
        <v>0</v>
      </c>
      <c r="Y43" s="4">
        <f t="shared" si="2"/>
        <v>0</v>
      </c>
      <c r="Z43">
        <v>0</v>
      </c>
    </row>
    <row r="44" spans="1:26" x14ac:dyDescent="0.3">
      <c r="A44" s="1">
        <f>'Giannis Antetokounmpo'!A44</f>
        <v>0</v>
      </c>
      <c r="Q44" s="2" t="e">
        <f t="shared" si="3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0"/>
        <v>#DIV/0!</v>
      </c>
      <c r="X44" s="4">
        <f t="shared" si="1"/>
        <v>0</v>
      </c>
      <c r="Y44" s="4">
        <f t="shared" si="2"/>
        <v>0</v>
      </c>
      <c r="Z44">
        <v>0</v>
      </c>
    </row>
    <row r="45" spans="1:26" x14ac:dyDescent="0.3">
      <c r="A45" s="1">
        <f>'Giannis Antetokounmpo'!A45</f>
        <v>0</v>
      </c>
      <c r="Q45" s="2" t="e">
        <f t="shared" si="3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0"/>
        <v>#DIV/0!</v>
      </c>
      <c r="X45" s="4">
        <f t="shared" si="1"/>
        <v>0</v>
      </c>
      <c r="Y45" s="4">
        <f t="shared" si="2"/>
        <v>0</v>
      </c>
      <c r="Z45">
        <v>0</v>
      </c>
    </row>
    <row r="46" spans="1:26" x14ac:dyDescent="0.3">
      <c r="A46" s="1">
        <f>'Giannis Antetokounmpo'!A46</f>
        <v>0</v>
      </c>
      <c r="Q46" s="2" t="e">
        <f t="shared" si="3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0"/>
        <v>#DIV/0!</v>
      </c>
      <c r="X46" s="4">
        <f t="shared" si="1"/>
        <v>0</v>
      </c>
      <c r="Y46" s="4">
        <f t="shared" si="2"/>
        <v>0</v>
      </c>
      <c r="Z46">
        <v>0</v>
      </c>
    </row>
    <row r="47" spans="1:26" x14ac:dyDescent="0.3">
      <c r="A47" t="s">
        <v>22</v>
      </c>
      <c r="B47" s="4">
        <f>AVERAGE(B2:B46)</f>
        <v>1.3076923076923077</v>
      </c>
      <c r="C47" s="4">
        <f t="shared" ref="C47:P47" si="6">AVERAGE(C2:C46)</f>
        <v>0.57692307692307687</v>
      </c>
      <c r="D47" s="4">
        <f t="shared" si="6"/>
        <v>0.34615384615384615</v>
      </c>
      <c r="E47" s="4">
        <f t="shared" si="6"/>
        <v>0.15384615384615385</v>
      </c>
      <c r="F47" s="4">
        <f t="shared" si="6"/>
        <v>0.11538461538461539</v>
      </c>
      <c r="G47" s="4">
        <f t="shared" si="6"/>
        <v>0.23076923076923078</v>
      </c>
      <c r="H47" s="4">
        <f t="shared" si="6"/>
        <v>0.53846153846153844</v>
      </c>
      <c r="I47" s="4">
        <f t="shared" si="6"/>
        <v>1.1153846153846154</v>
      </c>
      <c r="J47" s="4">
        <f t="shared" si="6"/>
        <v>0</v>
      </c>
      <c r="K47" s="4">
        <f t="shared" si="6"/>
        <v>0.26923076923076922</v>
      </c>
      <c r="L47" s="4">
        <f t="shared" si="6"/>
        <v>0.23076923076923078</v>
      </c>
      <c r="M47" s="4">
        <f t="shared" si="6"/>
        <v>0.30769230769230771</v>
      </c>
      <c r="N47" s="4">
        <f t="shared" si="6"/>
        <v>7.6923076923076927E-2</v>
      </c>
      <c r="O47" s="4">
        <f t="shared" si="6"/>
        <v>0.26923076923076922</v>
      </c>
      <c r="P47" s="4">
        <f t="shared" si="6"/>
        <v>-2.1538461538461537</v>
      </c>
      <c r="Q47" s="2">
        <f>SUM(H2:H46)/SUM(I2:I46)</f>
        <v>0.48275862068965519</v>
      </c>
      <c r="R47" s="2">
        <f>SUM(J2:J46)/SUM(K2:K46)</f>
        <v>0</v>
      </c>
      <c r="S47" s="2">
        <f>SUM(L2:L46)/SUM(M2:M46)</f>
        <v>0.75</v>
      </c>
      <c r="T47" s="4">
        <f t="shared" ref="T47:V47" si="7">AVERAGE(T2:T46)</f>
        <v>5.4615384615384617</v>
      </c>
      <c r="U47" s="4">
        <f t="shared" si="7"/>
        <v>2.1538461538461537</v>
      </c>
      <c r="V47" s="4">
        <f t="shared" si="7"/>
        <v>3.8461538461538464E-2</v>
      </c>
      <c r="W47" s="3">
        <f>((H49*85.91) +(F49*53.897)+(J49*51.757)+(L49*46.845)+(E49*39.19)+(N49*39.19)+(D49*34.677)+((C49-N49)*14.707)-(O49*17.174)-((M49-L49)*20.091)-((I49-H49)*39.19)-(G49*53.897))/T49</f>
        <v>9.2415000000000003</v>
      </c>
      <c r="X47" s="4">
        <f t="shared" ref="X47" si="8">B47+(C47*1.2)+(D47*1.5)+(E47*3)+(F47*3)-G47</f>
        <v>3.0961538461538463</v>
      </c>
      <c r="Y47" s="4">
        <f t="shared" ref="Y47" si="9">B47+0.4*H47-0.7*I47-0.4*(M47-L47)+0.7*N47+0.3*(C47-N47)+F47+D47*0.7+0.7*E47-0.4*O47-G47</f>
        <v>1.0423076923076922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34</v>
      </c>
      <c r="C49">
        <f t="shared" ref="C49:P49" si="10">SUM(C2:C46)</f>
        <v>15</v>
      </c>
      <c r="D49">
        <f t="shared" si="10"/>
        <v>9</v>
      </c>
      <c r="E49">
        <f t="shared" si="10"/>
        <v>4</v>
      </c>
      <c r="F49">
        <f t="shared" si="10"/>
        <v>3</v>
      </c>
      <c r="G49">
        <f t="shared" si="10"/>
        <v>6</v>
      </c>
      <c r="H49">
        <f t="shared" si="10"/>
        <v>14</v>
      </c>
      <c r="I49">
        <f t="shared" si="10"/>
        <v>29</v>
      </c>
      <c r="J49">
        <f t="shared" si="10"/>
        <v>0</v>
      </c>
      <c r="K49">
        <f t="shared" si="10"/>
        <v>7</v>
      </c>
      <c r="L49">
        <f t="shared" si="10"/>
        <v>6</v>
      </c>
      <c r="M49">
        <f t="shared" si="10"/>
        <v>8</v>
      </c>
      <c r="N49">
        <f t="shared" si="10"/>
        <v>2</v>
      </c>
      <c r="O49">
        <f t="shared" si="10"/>
        <v>7</v>
      </c>
      <c r="P49">
        <f t="shared" si="10"/>
        <v>-56</v>
      </c>
      <c r="T49">
        <f>SUM(T2:T46)</f>
        <v>142</v>
      </c>
      <c r="U49">
        <f>SUM(U2:U46)</f>
        <v>56</v>
      </c>
      <c r="V49">
        <f>SUM(V2:V46)</f>
        <v>1</v>
      </c>
      <c r="X49" s="4">
        <f>SUM(X2:X46)</f>
        <v>80.500000000000014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topLeftCell="A9" workbookViewId="0">
      <selection activeCell="C28" sqref="C28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'Giannis Antetokounmpo'!A2</f>
        <v>@ CAN</v>
      </c>
      <c r="B2">
        <v>113</v>
      </c>
      <c r="C2">
        <v>47</v>
      </c>
      <c r="D2">
        <v>82</v>
      </c>
      <c r="E2">
        <v>9</v>
      </c>
      <c r="F2">
        <v>23</v>
      </c>
      <c r="G2">
        <v>10</v>
      </c>
      <c r="H2">
        <v>13</v>
      </c>
      <c r="I2">
        <v>10</v>
      </c>
      <c r="J2">
        <v>10</v>
      </c>
      <c r="K2">
        <v>58</v>
      </c>
      <c r="L2">
        <v>18</v>
      </c>
      <c r="M2">
        <v>23</v>
      </c>
      <c r="N2">
        <v>28</v>
      </c>
      <c r="O2">
        <v>16</v>
      </c>
      <c r="P2">
        <v>28</v>
      </c>
      <c r="Q2">
        <f t="shared" ref="Q2:Q46" si="0">O2+P2</f>
        <v>44</v>
      </c>
      <c r="R2">
        <v>8</v>
      </c>
      <c r="S2">
        <v>7</v>
      </c>
      <c r="T2">
        <v>12</v>
      </c>
      <c r="U2">
        <v>18</v>
      </c>
      <c r="V2">
        <v>11</v>
      </c>
      <c r="W2" s="5">
        <v>0.93280092592592589</v>
      </c>
      <c r="X2" s="2">
        <f t="shared" ref="X2:X46" si="1">C2/D2</f>
        <v>0.57317073170731703</v>
      </c>
      <c r="Y2" s="2">
        <f t="shared" ref="Y2:Y46" si="2" xml:space="preserve"> E2/F2</f>
        <v>0.39130434782608697</v>
      </c>
      <c r="Z2" s="2">
        <f t="shared" ref="Z2:Z46" si="3">G2/H2</f>
        <v>0.76923076923076927</v>
      </c>
      <c r="AA2" s="4">
        <f t="shared" ref="AA2:AA46" si="4">0.96*((D2)+(T2)+0.44*(H2)-(O2))</f>
        <v>80.371200000000002</v>
      </c>
    </row>
    <row r="3" spans="1:27" x14ac:dyDescent="0.3">
      <c r="A3" s="1" t="str">
        <f>'Giannis Antetokounmpo'!A3</f>
        <v>vs DNK</v>
      </c>
      <c r="B3">
        <v>125</v>
      </c>
      <c r="C3">
        <v>50</v>
      </c>
      <c r="D3">
        <v>85</v>
      </c>
      <c r="E3">
        <v>16</v>
      </c>
      <c r="F3">
        <v>37</v>
      </c>
      <c r="G3">
        <v>9</v>
      </c>
      <c r="H3">
        <v>10</v>
      </c>
      <c r="I3">
        <v>7</v>
      </c>
      <c r="J3">
        <v>4</v>
      </c>
      <c r="K3">
        <v>54</v>
      </c>
      <c r="L3">
        <v>17</v>
      </c>
      <c r="M3">
        <v>24</v>
      </c>
      <c r="N3">
        <v>29</v>
      </c>
      <c r="O3">
        <v>10</v>
      </c>
      <c r="P3">
        <v>27</v>
      </c>
      <c r="Q3">
        <f>O3+P3</f>
        <v>37</v>
      </c>
      <c r="R3">
        <v>7</v>
      </c>
      <c r="S3">
        <v>9</v>
      </c>
      <c r="T3">
        <v>8</v>
      </c>
      <c r="U3">
        <v>11</v>
      </c>
      <c r="V3">
        <v>14</v>
      </c>
      <c r="W3" s="5">
        <v>0.93336805555555558</v>
      </c>
      <c r="X3" s="2">
        <f t="shared" si="1"/>
        <v>0.58823529411764708</v>
      </c>
      <c r="Y3" s="2">
        <f t="shared" si="2"/>
        <v>0.43243243243243246</v>
      </c>
      <c r="Z3" s="2">
        <f t="shared" si="3"/>
        <v>0.9</v>
      </c>
      <c r="AA3" s="4">
        <f t="shared" si="4"/>
        <v>83.903999999999996</v>
      </c>
    </row>
    <row r="4" spans="1:27" x14ac:dyDescent="0.3">
      <c r="A4" s="1" t="str">
        <f>'Giannis Antetokounmpo'!A4</f>
        <v>@ IMP</v>
      </c>
      <c r="B4">
        <v>120</v>
      </c>
      <c r="C4">
        <v>49</v>
      </c>
      <c r="D4">
        <v>83</v>
      </c>
      <c r="E4">
        <v>11</v>
      </c>
      <c r="F4">
        <v>25</v>
      </c>
      <c r="G4">
        <v>11</v>
      </c>
      <c r="H4">
        <v>12</v>
      </c>
      <c r="I4">
        <v>12</v>
      </c>
      <c r="J4">
        <v>6</v>
      </c>
      <c r="K4">
        <v>62</v>
      </c>
      <c r="L4">
        <v>16</v>
      </c>
      <c r="M4">
        <v>15</v>
      </c>
      <c r="N4">
        <v>30</v>
      </c>
      <c r="O4">
        <v>10</v>
      </c>
      <c r="P4">
        <v>29</v>
      </c>
      <c r="Q4">
        <f t="shared" si="0"/>
        <v>39</v>
      </c>
      <c r="R4">
        <v>6</v>
      </c>
      <c r="S4">
        <v>9</v>
      </c>
      <c r="T4">
        <v>10</v>
      </c>
      <c r="U4">
        <v>12</v>
      </c>
      <c r="V4">
        <v>10</v>
      </c>
      <c r="W4" s="5">
        <v>0.9330208333333333</v>
      </c>
      <c r="X4" s="2">
        <f t="shared" si="1"/>
        <v>0.59036144578313254</v>
      </c>
      <c r="Y4" s="2">
        <f t="shared" si="2"/>
        <v>0.44</v>
      </c>
      <c r="Z4" s="2">
        <f t="shared" si="3"/>
        <v>0.91666666666666663</v>
      </c>
      <c r="AA4" s="4">
        <f t="shared" si="4"/>
        <v>84.748800000000003</v>
      </c>
    </row>
    <row r="5" spans="1:27" x14ac:dyDescent="0.3">
      <c r="A5" s="1" t="str">
        <f>'Giannis Antetokounmpo'!A5</f>
        <v>vs 3PT</v>
      </c>
      <c r="B5">
        <v>133</v>
      </c>
      <c r="C5">
        <v>53</v>
      </c>
      <c r="D5">
        <v>83</v>
      </c>
      <c r="E5">
        <v>13</v>
      </c>
      <c r="F5">
        <v>25</v>
      </c>
      <c r="G5">
        <v>14</v>
      </c>
      <c r="H5">
        <v>17</v>
      </c>
      <c r="I5">
        <v>8</v>
      </c>
      <c r="J5">
        <v>12</v>
      </c>
      <c r="K5">
        <v>52</v>
      </c>
      <c r="L5">
        <v>9</v>
      </c>
      <c r="M5">
        <v>30</v>
      </c>
      <c r="N5">
        <v>29</v>
      </c>
      <c r="O5">
        <v>10</v>
      </c>
      <c r="P5">
        <v>34</v>
      </c>
      <c r="Q5">
        <f t="shared" si="0"/>
        <v>44</v>
      </c>
      <c r="R5">
        <v>7</v>
      </c>
      <c r="S5">
        <v>6</v>
      </c>
      <c r="T5">
        <v>12</v>
      </c>
      <c r="U5">
        <v>17</v>
      </c>
      <c r="V5">
        <v>7</v>
      </c>
      <c r="W5" s="5">
        <v>0.93362268518518521</v>
      </c>
      <c r="X5" s="2">
        <f t="shared" si="1"/>
        <v>0.63855421686746983</v>
      </c>
      <c r="Y5" s="2">
        <f t="shared" si="2"/>
        <v>0.52</v>
      </c>
      <c r="Z5" s="2">
        <f t="shared" si="3"/>
        <v>0.82352941176470584</v>
      </c>
      <c r="AA5" s="4">
        <f t="shared" si="4"/>
        <v>88.780799999999999</v>
      </c>
    </row>
    <row r="6" spans="1:27" x14ac:dyDescent="0.3">
      <c r="A6" s="1" t="str">
        <f>'Giannis Antetokounmpo'!A6</f>
        <v>@ DEF</v>
      </c>
      <c r="B6">
        <v>111</v>
      </c>
      <c r="C6">
        <v>45</v>
      </c>
      <c r="D6">
        <v>73</v>
      </c>
      <c r="E6">
        <v>12</v>
      </c>
      <c r="F6">
        <v>25</v>
      </c>
      <c r="G6">
        <v>9</v>
      </c>
      <c r="H6">
        <v>12</v>
      </c>
      <c r="I6">
        <v>4</v>
      </c>
      <c r="J6">
        <v>11</v>
      </c>
      <c r="K6">
        <v>48</v>
      </c>
      <c r="L6">
        <v>8</v>
      </c>
      <c r="M6">
        <v>14</v>
      </c>
      <c r="N6">
        <v>27</v>
      </c>
      <c r="O6">
        <v>5</v>
      </c>
      <c r="P6">
        <v>30</v>
      </c>
      <c r="Q6">
        <f t="shared" si="0"/>
        <v>35</v>
      </c>
      <c r="R6">
        <v>4</v>
      </c>
      <c r="S6">
        <v>4</v>
      </c>
      <c r="T6">
        <v>9</v>
      </c>
      <c r="U6">
        <v>11</v>
      </c>
      <c r="V6">
        <v>7</v>
      </c>
      <c r="W6" s="5">
        <v>0.93247685185185192</v>
      </c>
      <c r="X6" s="2">
        <f t="shared" si="1"/>
        <v>0.61643835616438358</v>
      </c>
      <c r="Y6" s="2">
        <f t="shared" si="2"/>
        <v>0.48</v>
      </c>
      <c r="Z6" s="2">
        <f t="shared" si="3"/>
        <v>0.75</v>
      </c>
      <c r="AA6" s="4">
        <f t="shared" si="4"/>
        <v>78.988799999999998</v>
      </c>
    </row>
    <row r="7" spans="1:27" x14ac:dyDescent="0.3">
      <c r="A7" s="1" t="str">
        <f>'Giannis Antetokounmpo'!A7</f>
        <v>vs OCE</v>
      </c>
      <c r="B7">
        <v>113</v>
      </c>
      <c r="C7">
        <v>43</v>
      </c>
      <c r="D7">
        <v>80</v>
      </c>
      <c r="E7">
        <v>13</v>
      </c>
      <c r="F7">
        <v>31</v>
      </c>
      <c r="G7">
        <v>14</v>
      </c>
      <c r="H7">
        <v>17</v>
      </c>
      <c r="I7">
        <v>4</v>
      </c>
      <c r="J7">
        <v>8</v>
      </c>
      <c r="K7">
        <v>40</v>
      </c>
      <c r="L7">
        <v>15</v>
      </c>
      <c r="M7">
        <v>18</v>
      </c>
      <c r="N7">
        <v>24</v>
      </c>
      <c r="O7">
        <v>12</v>
      </c>
      <c r="P7">
        <v>33</v>
      </c>
      <c r="Q7">
        <f t="shared" si="0"/>
        <v>45</v>
      </c>
      <c r="R7">
        <v>8</v>
      </c>
      <c r="S7">
        <v>4</v>
      </c>
      <c r="T7">
        <v>8</v>
      </c>
      <c r="U7">
        <v>10</v>
      </c>
      <c r="V7">
        <v>12</v>
      </c>
      <c r="W7" s="5">
        <v>0.93268518518518517</v>
      </c>
      <c r="X7" s="2">
        <f t="shared" si="1"/>
        <v>0.53749999999999998</v>
      </c>
      <c r="Y7" s="2">
        <f t="shared" si="2"/>
        <v>0.41935483870967744</v>
      </c>
      <c r="Z7" s="2">
        <f t="shared" si="3"/>
        <v>0.82352941176470584</v>
      </c>
      <c r="AA7" s="4">
        <f t="shared" si="4"/>
        <v>80.140799999999999</v>
      </c>
    </row>
    <row r="8" spans="1:27" x14ac:dyDescent="0.3">
      <c r="A8" s="1" t="str">
        <f>'Giannis Antetokounmpo'!A8</f>
        <v>@ FRA</v>
      </c>
      <c r="B8">
        <v>97</v>
      </c>
      <c r="C8">
        <v>37</v>
      </c>
      <c r="D8">
        <v>69</v>
      </c>
      <c r="E8">
        <v>12</v>
      </c>
      <c r="F8">
        <v>28</v>
      </c>
      <c r="G8">
        <v>11</v>
      </c>
      <c r="H8">
        <v>13</v>
      </c>
      <c r="I8">
        <v>1</v>
      </c>
      <c r="J8">
        <v>6</v>
      </c>
      <c r="K8">
        <v>28</v>
      </c>
      <c r="L8">
        <v>10</v>
      </c>
      <c r="M8">
        <v>14</v>
      </c>
      <c r="N8">
        <v>22</v>
      </c>
      <c r="O8">
        <v>6</v>
      </c>
      <c r="P8">
        <v>30</v>
      </c>
      <c r="Q8">
        <f t="shared" si="0"/>
        <v>36</v>
      </c>
      <c r="R8">
        <v>5</v>
      </c>
      <c r="S8">
        <v>5</v>
      </c>
      <c r="T8">
        <v>12</v>
      </c>
      <c r="U8">
        <v>6</v>
      </c>
      <c r="V8">
        <v>12</v>
      </c>
      <c r="W8" s="5">
        <v>0.93186342592592597</v>
      </c>
      <c r="X8" s="2">
        <f t="shared" si="1"/>
        <v>0.53623188405797106</v>
      </c>
      <c r="Y8" s="2">
        <f t="shared" si="2"/>
        <v>0.42857142857142855</v>
      </c>
      <c r="Z8" s="2">
        <f t="shared" si="3"/>
        <v>0.84615384615384615</v>
      </c>
      <c r="AA8" s="4">
        <f t="shared" si="4"/>
        <v>77.491199999999992</v>
      </c>
    </row>
    <row r="9" spans="1:27" x14ac:dyDescent="0.3">
      <c r="A9" s="1" t="str">
        <f>'Giannis Antetokounmpo'!A9</f>
        <v>vs INJ</v>
      </c>
      <c r="B9">
        <v>108</v>
      </c>
      <c r="C9">
        <v>44</v>
      </c>
      <c r="D9">
        <v>76</v>
      </c>
      <c r="E9">
        <v>11</v>
      </c>
      <c r="F9">
        <v>22</v>
      </c>
      <c r="G9">
        <v>9</v>
      </c>
      <c r="H9">
        <v>13</v>
      </c>
      <c r="I9">
        <v>2</v>
      </c>
      <c r="J9">
        <v>6</v>
      </c>
      <c r="K9">
        <v>46</v>
      </c>
      <c r="L9">
        <v>8</v>
      </c>
      <c r="M9">
        <v>23</v>
      </c>
      <c r="N9">
        <v>24</v>
      </c>
      <c r="O9">
        <v>6</v>
      </c>
      <c r="P9">
        <v>27</v>
      </c>
      <c r="Q9">
        <f t="shared" si="0"/>
        <v>33</v>
      </c>
      <c r="R9">
        <v>2</v>
      </c>
      <c r="S9">
        <v>5</v>
      </c>
      <c r="T9">
        <v>13</v>
      </c>
      <c r="U9">
        <v>7</v>
      </c>
      <c r="V9">
        <v>6</v>
      </c>
      <c r="W9" s="5">
        <v>0.93458333333333332</v>
      </c>
      <c r="X9" s="2">
        <f t="shared" si="1"/>
        <v>0.57894736842105265</v>
      </c>
      <c r="Y9" s="2">
        <f t="shared" si="2"/>
        <v>0.5</v>
      </c>
      <c r="Z9" s="2">
        <f t="shared" si="3"/>
        <v>0.69230769230769229</v>
      </c>
      <c r="AA9" s="4">
        <f t="shared" si="4"/>
        <v>85.171199999999999</v>
      </c>
    </row>
    <row r="10" spans="1:27" x14ac:dyDescent="0.3">
      <c r="A10" s="1" t="str">
        <f>'Giannis Antetokounmpo'!A10</f>
        <v>@ EUR</v>
      </c>
      <c r="B10">
        <v>126</v>
      </c>
      <c r="C10">
        <v>48</v>
      </c>
      <c r="D10">
        <v>79</v>
      </c>
      <c r="E10">
        <v>12</v>
      </c>
      <c r="F10">
        <v>24</v>
      </c>
      <c r="G10">
        <v>18</v>
      </c>
      <c r="H10">
        <v>20</v>
      </c>
      <c r="I10">
        <v>10</v>
      </c>
      <c r="J10">
        <v>12</v>
      </c>
      <c r="K10">
        <v>58</v>
      </c>
      <c r="L10">
        <v>8</v>
      </c>
      <c r="M10">
        <v>19</v>
      </c>
      <c r="N10">
        <v>29</v>
      </c>
      <c r="O10">
        <v>7</v>
      </c>
      <c r="P10">
        <v>28</v>
      </c>
      <c r="Q10">
        <f t="shared" si="0"/>
        <v>35</v>
      </c>
      <c r="R10">
        <v>6</v>
      </c>
      <c r="S10">
        <v>4</v>
      </c>
      <c r="T10">
        <v>9</v>
      </c>
      <c r="U10">
        <v>19</v>
      </c>
      <c r="V10">
        <v>8</v>
      </c>
      <c r="W10" s="5">
        <v>0.93303240740740734</v>
      </c>
      <c r="X10" s="2">
        <f t="shared" si="1"/>
        <v>0.60759493670886078</v>
      </c>
      <c r="Y10" s="2">
        <f t="shared" si="2"/>
        <v>0.5</v>
      </c>
      <c r="Z10" s="2">
        <f t="shared" si="3"/>
        <v>0.9</v>
      </c>
      <c r="AA10" s="4">
        <f t="shared" si="4"/>
        <v>86.207999999999998</v>
      </c>
    </row>
    <row r="11" spans="1:27" x14ac:dyDescent="0.3">
      <c r="A11" s="1" t="str">
        <f>'Giannis Antetokounmpo'!A11</f>
        <v>vs RKS</v>
      </c>
      <c r="B11">
        <v>160</v>
      </c>
      <c r="C11">
        <v>61</v>
      </c>
      <c r="D11">
        <v>109</v>
      </c>
      <c r="E11">
        <v>14</v>
      </c>
      <c r="F11">
        <v>35</v>
      </c>
      <c r="G11">
        <v>24</v>
      </c>
      <c r="H11">
        <v>28</v>
      </c>
      <c r="I11">
        <v>6</v>
      </c>
      <c r="J11">
        <v>11</v>
      </c>
      <c r="K11">
        <v>60</v>
      </c>
      <c r="L11">
        <v>6</v>
      </c>
      <c r="M11">
        <v>26</v>
      </c>
      <c r="N11">
        <v>37</v>
      </c>
      <c r="O11">
        <v>9</v>
      </c>
      <c r="P11">
        <v>42</v>
      </c>
      <c r="Q11">
        <f t="shared" si="0"/>
        <v>51</v>
      </c>
      <c r="R11">
        <v>5</v>
      </c>
      <c r="S11">
        <v>7</v>
      </c>
      <c r="T11">
        <v>7</v>
      </c>
      <c r="U11">
        <v>15</v>
      </c>
      <c r="V11">
        <v>11</v>
      </c>
      <c r="W11" s="5">
        <v>0.93869212962962967</v>
      </c>
      <c r="X11" s="2">
        <f t="shared" si="1"/>
        <v>0.55963302752293576</v>
      </c>
      <c r="Y11" s="2">
        <f t="shared" si="2"/>
        <v>0.4</v>
      </c>
      <c r="Z11" s="2">
        <f t="shared" si="3"/>
        <v>0.8571428571428571</v>
      </c>
      <c r="AA11" s="4">
        <f t="shared" si="4"/>
        <v>114.54719999999999</v>
      </c>
    </row>
    <row r="12" spans="1:27" x14ac:dyDescent="0.3">
      <c r="A12" s="1" t="str">
        <f>'Giannis Antetokounmpo'!A12</f>
        <v>@ CHI</v>
      </c>
      <c r="B12">
        <v>105</v>
      </c>
      <c r="C12">
        <v>44</v>
      </c>
      <c r="D12">
        <v>76</v>
      </c>
      <c r="E12">
        <v>9</v>
      </c>
      <c r="F12">
        <v>21</v>
      </c>
      <c r="G12">
        <v>8</v>
      </c>
      <c r="H12">
        <v>12</v>
      </c>
      <c r="I12">
        <v>6</v>
      </c>
      <c r="J12">
        <v>24</v>
      </c>
      <c r="K12">
        <v>52</v>
      </c>
      <c r="L12">
        <v>10</v>
      </c>
      <c r="M12">
        <v>27</v>
      </c>
      <c r="N12">
        <v>29</v>
      </c>
      <c r="O12">
        <v>6</v>
      </c>
      <c r="P12">
        <v>29</v>
      </c>
      <c r="Q12">
        <f t="shared" si="0"/>
        <v>35</v>
      </c>
      <c r="R12">
        <v>5</v>
      </c>
      <c r="S12">
        <v>1</v>
      </c>
      <c r="T12">
        <v>7</v>
      </c>
      <c r="U12">
        <v>9</v>
      </c>
      <c r="V12">
        <v>10</v>
      </c>
      <c r="W12" s="5">
        <v>0.93208333333333337</v>
      </c>
      <c r="X12" s="2">
        <f t="shared" si="1"/>
        <v>0.57894736842105265</v>
      </c>
      <c r="Y12" s="2">
        <f t="shared" si="2"/>
        <v>0.42857142857142855</v>
      </c>
      <c r="Z12" s="2">
        <f t="shared" si="3"/>
        <v>0.66666666666666663</v>
      </c>
      <c r="AA12" s="4">
        <f t="shared" si="4"/>
        <v>78.988799999999998</v>
      </c>
    </row>
    <row r="13" spans="1:27" x14ac:dyDescent="0.3">
      <c r="A13" s="1" t="str">
        <f>'Giannis Antetokounmpo'!A13</f>
        <v>@ OLD</v>
      </c>
      <c r="B13">
        <v>129</v>
      </c>
      <c r="C13">
        <v>51</v>
      </c>
      <c r="D13">
        <v>81</v>
      </c>
      <c r="E13">
        <v>15</v>
      </c>
      <c r="F13">
        <v>32</v>
      </c>
      <c r="G13">
        <v>12</v>
      </c>
      <c r="H13">
        <v>15</v>
      </c>
      <c r="I13">
        <v>4</v>
      </c>
      <c r="J13">
        <v>8</v>
      </c>
      <c r="K13">
        <v>46</v>
      </c>
      <c r="L13">
        <v>15</v>
      </c>
      <c r="M13">
        <v>14</v>
      </c>
      <c r="N13">
        <v>32</v>
      </c>
      <c r="O13">
        <v>9</v>
      </c>
      <c r="P13">
        <v>30</v>
      </c>
      <c r="Q13">
        <f t="shared" si="0"/>
        <v>39</v>
      </c>
      <c r="R13">
        <v>3</v>
      </c>
      <c r="S13">
        <v>5</v>
      </c>
      <c r="T13">
        <v>8</v>
      </c>
      <c r="U13">
        <v>7</v>
      </c>
      <c r="V13">
        <v>17</v>
      </c>
      <c r="W13" s="5">
        <v>0.93325231481481474</v>
      </c>
      <c r="X13" s="2">
        <f t="shared" si="1"/>
        <v>0.62962962962962965</v>
      </c>
      <c r="Y13" s="2">
        <f t="shared" si="2"/>
        <v>0.46875</v>
      </c>
      <c r="Z13" s="2">
        <f t="shared" si="3"/>
        <v>0.8</v>
      </c>
      <c r="AA13" s="4">
        <f t="shared" si="4"/>
        <v>83.135999999999996</v>
      </c>
    </row>
    <row r="14" spans="1:27" x14ac:dyDescent="0.3">
      <c r="A14" s="1" t="str">
        <f>'Giannis Antetokounmpo'!A14</f>
        <v>vs USA</v>
      </c>
      <c r="B14">
        <v>118</v>
      </c>
      <c r="C14">
        <v>49</v>
      </c>
      <c r="D14">
        <v>82</v>
      </c>
      <c r="E14">
        <v>11</v>
      </c>
      <c r="F14">
        <v>24</v>
      </c>
      <c r="G14">
        <v>9</v>
      </c>
      <c r="H14">
        <v>10</v>
      </c>
      <c r="I14">
        <v>10</v>
      </c>
      <c r="J14">
        <v>13</v>
      </c>
      <c r="K14">
        <v>60</v>
      </c>
      <c r="L14">
        <v>12</v>
      </c>
      <c r="M14">
        <v>13</v>
      </c>
      <c r="N14">
        <v>29</v>
      </c>
      <c r="O14">
        <v>7</v>
      </c>
      <c r="P14">
        <v>39</v>
      </c>
      <c r="Q14">
        <f t="shared" si="0"/>
        <v>46</v>
      </c>
      <c r="R14">
        <v>5</v>
      </c>
      <c r="S14">
        <v>8</v>
      </c>
      <c r="T14">
        <v>9</v>
      </c>
      <c r="U14">
        <v>8</v>
      </c>
      <c r="V14">
        <v>11</v>
      </c>
      <c r="W14" s="5">
        <v>0.93243055555555554</v>
      </c>
      <c r="X14" s="2">
        <f t="shared" si="1"/>
        <v>0.59756097560975607</v>
      </c>
      <c r="Y14" s="2">
        <f t="shared" si="2"/>
        <v>0.45833333333333331</v>
      </c>
      <c r="Z14" s="2">
        <f t="shared" si="3"/>
        <v>0.9</v>
      </c>
      <c r="AA14" s="4">
        <f t="shared" si="4"/>
        <v>84.864000000000004</v>
      </c>
    </row>
    <row r="15" spans="1:27" x14ac:dyDescent="0.3">
      <c r="A15" s="1" t="str">
        <f>'Giannis Antetokounmpo'!A15</f>
        <v>@ SPA</v>
      </c>
      <c r="B15">
        <v>117</v>
      </c>
      <c r="C15">
        <v>49</v>
      </c>
      <c r="D15">
        <v>81</v>
      </c>
      <c r="E15">
        <v>12</v>
      </c>
      <c r="F15">
        <v>27</v>
      </c>
      <c r="G15">
        <v>7</v>
      </c>
      <c r="H15">
        <v>8</v>
      </c>
      <c r="I15">
        <v>12</v>
      </c>
      <c r="J15">
        <v>22</v>
      </c>
      <c r="K15">
        <v>48</v>
      </c>
      <c r="L15">
        <v>4</v>
      </c>
      <c r="M15">
        <v>12</v>
      </c>
      <c r="N15">
        <v>29</v>
      </c>
      <c r="O15">
        <v>3</v>
      </c>
      <c r="P15">
        <v>28</v>
      </c>
      <c r="Q15">
        <f t="shared" si="0"/>
        <v>31</v>
      </c>
      <c r="R15">
        <v>17</v>
      </c>
      <c r="S15">
        <v>2</v>
      </c>
      <c r="T15">
        <v>9</v>
      </c>
      <c r="U15">
        <v>21</v>
      </c>
      <c r="V15">
        <v>5</v>
      </c>
      <c r="W15" s="5">
        <v>0.93159722222222219</v>
      </c>
      <c r="X15" s="2">
        <f t="shared" si="1"/>
        <v>0.60493827160493829</v>
      </c>
      <c r="Y15" s="2">
        <f t="shared" si="2"/>
        <v>0.44444444444444442</v>
      </c>
      <c r="Z15" s="2">
        <f t="shared" si="3"/>
        <v>0.875</v>
      </c>
      <c r="AA15" s="4">
        <f t="shared" si="4"/>
        <v>86.899199999999993</v>
      </c>
    </row>
    <row r="16" spans="1:27" x14ac:dyDescent="0.3">
      <c r="A16" s="1" t="str">
        <f>'Giannis Antetokounmpo'!A16</f>
        <v>vs 6TH</v>
      </c>
      <c r="B16">
        <v>103</v>
      </c>
      <c r="C16">
        <v>39</v>
      </c>
      <c r="D16">
        <v>69</v>
      </c>
      <c r="E16">
        <v>11</v>
      </c>
      <c r="F16">
        <v>24</v>
      </c>
      <c r="G16">
        <v>14</v>
      </c>
      <c r="H16">
        <v>19</v>
      </c>
      <c r="I16">
        <v>8</v>
      </c>
      <c r="J16">
        <v>2</v>
      </c>
      <c r="K16">
        <v>40</v>
      </c>
      <c r="L16">
        <v>10</v>
      </c>
      <c r="M16">
        <v>28</v>
      </c>
      <c r="N16">
        <v>28</v>
      </c>
      <c r="O16">
        <v>7</v>
      </c>
      <c r="P16">
        <v>30</v>
      </c>
      <c r="Q16">
        <f t="shared" si="0"/>
        <v>37</v>
      </c>
      <c r="R16">
        <v>3</v>
      </c>
      <c r="S16">
        <v>7</v>
      </c>
      <c r="T16">
        <v>10</v>
      </c>
      <c r="U16">
        <v>16</v>
      </c>
      <c r="V16">
        <v>9</v>
      </c>
      <c r="W16" s="5">
        <v>0.93215277777777783</v>
      </c>
      <c r="X16" s="2">
        <f t="shared" si="1"/>
        <v>0.56521739130434778</v>
      </c>
      <c r="Y16" s="2">
        <f t="shared" si="2"/>
        <v>0.45833333333333331</v>
      </c>
      <c r="Z16" s="2">
        <f t="shared" si="3"/>
        <v>0.73684210526315785</v>
      </c>
      <c r="AA16" s="4">
        <f t="shared" si="4"/>
        <v>77.145600000000002</v>
      </c>
    </row>
    <row r="17" spans="1:27" x14ac:dyDescent="0.3">
      <c r="A17" s="1" t="str">
        <f>'Giannis Antetokounmpo'!A17</f>
        <v>vs CAN</v>
      </c>
      <c r="B17">
        <v>130</v>
      </c>
      <c r="C17">
        <v>52</v>
      </c>
      <c r="D17">
        <v>89</v>
      </c>
      <c r="E17">
        <v>14</v>
      </c>
      <c r="F17">
        <v>24</v>
      </c>
      <c r="G17">
        <v>12</v>
      </c>
      <c r="H17">
        <v>14</v>
      </c>
      <c r="I17">
        <v>8</v>
      </c>
      <c r="J17">
        <v>16</v>
      </c>
      <c r="K17">
        <v>58</v>
      </c>
      <c r="L17">
        <v>17</v>
      </c>
      <c r="M17">
        <v>22</v>
      </c>
      <c r="N17">
        <v>31</v>
      </c>
      <c r="O17">
        <v>12</v>
      </c>
      <c r="P17">
        <v>28</v>
      </c>
      <c r="Q17">
        <f t="shared" si="0"/>
        <v>40</v>
      </c>
      <c r="R17">
        <v>9</v>
      </c>
      <c r="S17">
        <v>4</v>
      </c>
      <c r="T17">
        <v>9</v>
      </c>
      <c r="U17">
        <v>22</v>
      </c>
      <c r="V17">
        <v>9</v>
      </c>
      <c r="W17" s="5">
        <v>0.93265046296296295</v>
      </c>
      <c r="X17" s="2">
        <f t="shared" si="1"/>
        <v>0.5842696629213483</v>
      </c>
      <c r="Y17" s="2">
        <f t="shared" si="2"/>
        <v>0.58333333333333337</v>
      </c>
      <c r="Z17" s="2">
        <f t="shared" si="3"/>
        <v>0.8571428571428571</v>
      </c>
      <c r="AA17" s="4">
        <f t="shared" si="4"/>
        <v>88.47359999999999</v>
      </c>
    </row>
    <row r="18" spans="1:27" x14ac:dyDescent="0.3">
      <c r="A18" s="1" t="str">
        <f>'Giannis Antetokounmpo'!A18</f>
        <v>@ DNK</v>
      </c>
      <c r="B18">
        <v>142</v>
      </c>
      <c r="C18">
        <v>56</v>
      </c>
      <c r="D18">
        <v>99</v>
      </c>
      <c r="E18">
        <v>16</v>
      </c>
      <c r="F18">
        <v>35</v>
      </c>
      <c r="G18">
        <v>14</v>
      </c>
      <c r="H18">
        <v>16</v>
      </c>
      <c r="I18">
        <v>11</v>
      </c>
      <c r="J18">
        <v>22</v>
      </c>
      <c r="K18">
        <v>54</v>
      </c>
      <c r="L18">
        <v>4</v>
      </c>
      <c r="M18">
        <v>24</v>
      </c>
      <c r="N18">
        <v>42</v>
      </c>
      <c r="O18">
        <v>9</v>
      </c>
      <c r="P18">
        <v>35</v>
      </c>
      <c r="Q18">
        <f t="shared" si="0"/>
        <v>44</v>
      </c>
      <c r="R18">
        <v>13</v>
      </c>
      <c r="S18">
        <v>10</v>
      </c>
      <c r="T18">
        <v>11</v>
      </c>
      <c r="U18">
        <v>28</v>
      </c>
      <c r="V18">
        <v>17</v>
      </c>
      <c r="W18" s="5">
        <v>0.93256944444444445</v>
      </c>
      <c r="X18" s="2">
        <f t="shared" si="1"/>
        <v>0.56565656565656564</v>
      </c>
      <c r="Y18" s="2">
        <f t="shared" si="2"/>
        <v>0.45714285714285713</v>
      </c>
      <c r="Z18" s="2">
        <f t="shared" si="3"/>
        <v>0.875</v>
      </c>
      <c r="AA18" s="4">
        <f t="shared" si="4"/>
        <v>103.7184</v>
      </c>
    </row>
    <row r="19" spans="1:27" x14ac:dyDescent="0.3">
      <c r="A19" s="1" t="str">
        <f>'Giannis Antetokounmpo'!A19</f>
        <v>vs IMP</v>
      </c>
      <c r="B19">
        <v>131</v>
      </c>
      <c r="C19">
        <v>52</v>
      </c>
      <c r="D19">
        <v>82</v>
      </c>
      <c r="E19">
        <v>15</v>
      </c>
      <c r="F19">
        <v>31</v>
      </c>
      <c r="G19">
        <v>12</v>
      </c>
      <c r="H19">
        <v>15</v>
      </c>
      <c r="I19">
        <v>3</v>
      </c>
      <c r="J19">
        <v>12</v>
      </c>
      <c r="K19">
        <v>62</v>
      </c>
      <c r="L19">
        <v>15</v>
      </c>
      <c r="M19">
        <v>29</v>
      </c>
      <c r="N19">
        <v>29</v>
      </c>
      <c r="O19">
        <v>10</v>
      </c>
      <c r="P19">
        <v>30</v>
      </c>
      <c r="Q19">
        <f t="shared" si="0"/>
        <v>40</v>
      </c>
      <c r="R19">
        <v>5</v>
      </c>
      <c r="S19">
        <v>4</v>
      </c>
      <c r="T19">
        <v>7</v>
      </c>
      <c r="U19">
        <v>12</v>
      </c>
      <c r="V19">
        <v>9</v>
      </c>
      <c r="W19" s="5">
        <v>0.93337962962962961</v>
      </c>
      <c r="X19" s="2">
        <f t="shared" si="1"/>
        <v>0.63414634146341464</v>
      </c>
      <c r="Y19" s="2">
        <f t="shared" si="2"/>
        <v>0.4838709677419355</v>
      </c>
      <c r="Z19" s="2">
        <f t="shared" si="3"/>
        <v>0.8</v>
      </c>
      <c r="AA19" s="4">
        <f t="shared" si="4"/>
        <v>82.175999999999988</v>
      </c>
    </row>
    <row r="20" spans="1:27" x14ac:dyDescent="0.3">
      <c r="A20" s="1" t="str">
        <f>'Giannis Antetokounmpo'!A20</f>
        <v>@ 3PT</v>
      </c>
      <c r="B20">
        <v>116</v>
      </c>
      <c r="C20">
        <v>47</v>
      </c>
      <c r="D20">
        <v>80</v>
      </c>
      <c r="E20">
        <v>9</v>
      </c>
      <c r="F20">
        <v>23</v>
      </c>
      <c r="G20">
        <v>13</v>
      </c>
      <c r="H20">
        <v>16</v>
      </c>
      <c r="I20">
        <v>5</v>
      </c>
      <c r="J20">
        <v>14</v>
      </c>
      <c r="K20">
        <v>44</v>
      </c>
      <c r="L20">
        <v>12</v>
      </c>
      <c r="M20">
        <v>21</v>
      </c>
      <c r="N20">
        <v>23</v>
      </c>
      <c r="O20">
        <v>9</v>
      </c>
      <c r="P20">
        <v>32</v>
      </c>
      <c r="Q20">
        <f t="shared" si="0"/>
        <v>41</v>
      </c>
      <c r="R20">
        <v>5</v>
      </c>
      <c r="S20">
        <v>3</v>
      </c>
      <c r="T20">
        <v>9</v>
      </c>
      <c r="U20">
        <v>11</v>
      </c>
      <c r="V20">
        <v>3</v>
      </c>
      <c r="W20" s="5">
        <v>0.93366898148148147</v>
      </c>
      <c r="X20" s="2">
        <f t="shared" si="1"/>
        <v>0.58750000000000002</v>
      </c>
      <c r="Y20" s="2">
        <f t="shared" si="2"/>
        <v>0.39130434782608697</v>
      </c>
      <c r="Z20" s="2">
        <f t="shared" si="3"/>
        <v>0.8125</v>
      </c>
      <c r="AA20" s="4">
        <f t="shared" si="4"/>
        <v>83.558400000000006</v>
      </c>
    </row>
    <row r="21" spans="1:27" x14ac:dyDescent="0.3">
      <c r="A21" s="1" t="str">
        <f>'Giannis Antetokounmpo'!A21</f>
        <v>vs DEF</v>
      </c>
      <c r="B21">
        <v>116</v>
      </c>
      <c r="C21">
        <v>46</v>
      </c>
      <c r="D21">
        <v>85</v>
      </c>
      <c r="E21">
        <v>13</v>
      </c>
      <c r="F21">
        <v>26</v>
      </c>
      <c r="G21">
        <v>11</v>
      </c>
      <c r="H21">
        <v>14</v>
      </c>
      <c r="I21">
        <v>7</v>
      </c>
      <c r="J21">
        <v>9</v>
      </c>
      <c r="K21">
        <v>48</v>
      </c>
      <c r="L21">
        <v>2</v>
      </c>
      <c r="M21">
        <v>26</v>
      </c>
      <c r="N21">
        <v>27</v>
      </c>
      <c r="O21">
        <v>6</v>
      </c>
      <c r="P21">
        <v>30</v>
      </c>
      <c r="Q21">
        <f t="shared" si="0"/>
        <v>36</v>
      </c>
      <c r="R21">
        <v>11</v>
      </c>
      <c r="S21">
        <v>17</v>
      </c>
      <c r="T21">
        <v>17</v>
      </c>
      <c r="U21">
        <v>15</v>
      </c>
      <c r="V21">
        <v>14</v>
      </c>
      <c r="W21" s="5">
        <v>0.93374999999999997</v>
      </c>
      <c r="X21" s="2">
        <f t="shared" si="1"/>
        <v>0.54117647058823526</v>
      </c>
      <c r="Y21" s="2">
        <f t="shared" si="2"/>
        <v>0.5</v>
      </c>
      <c r="Z21" s="2">
        <f t="shared" si="3"/>
        <v>0.7857142857142857</v>
      </c>
      <c r="AA21" s="4">
        <f t="shared" si="4"/>
        <v>98.073599999999999</v>
      </c>
    </row>
    <row r="22" spans="1:27" x14ac:dyDescent="0.3">
      <c r="A22" s="1" t="str">
        <f>'Giannis Antetokounmpo'!A22</f>
        <v>@ OCE</v>
      </c>
      <c r="B22">
        <v>117</v>
      </c>
      <c r="C22">
        <v>46</v>
      </c>
      <c r="D22">
        <v>86</v>
      </c>
      <c r="E22">
        <v>15</v>
      </c>
      <c r="F22">
        <v>27</v>
      </c>
      <c r="G22">
        <v>10</v>
      </c>
      <c r="H22">
        <v>11</v>
      </c>
      <c r="I22">
        <v>4</v>
      </c>
      <c r="J22">
        <v>10</v>
      </c>
      <c r="K22">
        <v>42</v>
      </c>
      <c r="L22">
        <v>14</v>
      </c>
      <c r="M22">
        <v>11</v>
      </c>
      <c r="N22">
        <v>33</v>
      </c>
      <c r="O22">
        <v>10</v>
      </c>
      <c r="P22">
        <v>31</v>
      </c>
      <c r="Q22">
        <f t="shared" si="0"/>
        <v>41</v>
      </c>
      <c r="R22">
        <v>5</v>
      </c>
      <c r="S22">
        <v>7</v>
      </c>
      <c r="T22">
        <v>12</v>
      </c>
      <c r="U22">
        <v>14</v>
      </c>
      <c r="V22">
        <v>10</v>
      </c>
      <c r="W22" s="5">
        <v>0.93267361111111113</v>
      </c>
      <c r="X22" s="2">
        <f t="shared" si="1"/>
        <v>0.53488372093023251</v>
      </c>
      <c r="Y22" s="2">
        <f t="shared" si="2"/>
        <v>0.55555555555555558</v>
      </c>
      <c r="Z22" s="2">
        <f t="shared" si="3"/>
        <v>0.90909090909090906</v>
      </c>
      <c r="AA22" s="4">
        <f t="shared" si="4"/>
        <v>89.126400000000004</v>
      </c>
    </row>
    <row r="23" spans="1:27" x14ac:dyDescent="0.3">
      <c r="A23" s="1" t="str">
        <f>'Giannis Antetokounmpo'!A23</f>
        <v>vs FRA</v>
      </c>
      <c r="B23">
        <v>121</v>
      </c>
      <c r="C23">
        <v>49</v>
      </c>
      <c r="D23">
        <v>86</v>
      </c>
      <c r="E23">
        <v>9</v>
      </c>
      <c r="F23">
        <v>20</v>
      </c>
      <c r="G23">
        <v>14</v>
      </c>
      <c r="H23">
        <v>16</v>
      </c>
      <c r="I23">
        <v>7</v>
      </c>
      <c r="J23">
        <v>18</v>
      </c>
      <c r="K23">
        <v>68</v>
      </c>
      <c r="L23">
        <v>11</v>
      </c>
      <c r="M23">
        <v>29</v>
      </c>
      <c r="N23">
        <v>31</v>
      </c>
      <c r="O23">
        <v>6</v>
      </c>
      <c r="P23">
        <v>51</v>
      </c>
      <c r="Q23">
        <f t="shared" si="0"/>
        <v>57</v>
      </c>
      <c r="R23">
        <v>9</v>
      </c>
      <c r="S23">
        <v>12</v>
      </c>
      <c r="T23">
        <v>9</v>
      </c>
      <c r="U23">
        <v>21</v>
      </c>
      <c r="V23">
        <v>7</v>
      </c>
      <c r="W23" s="5">
        <v>0.93200231481481477</v>
      </c>
      <c r="X23" s="2">
        <f t="shared" si="1"/>
        <v>0.56976744186046513</v>
      </c>
      <c r="Y23" s="2">
        <f t="shared" si="2"/>
        <v>0.45</v>
      </c>
      <c r="Z23" s="2">
        <f t="shared" si="3"/>
        <v>0.875</v>
      </c>
      <c r="AA23" s="4">
        <f t="shared" si="4"/>
        <v>92.198400000000007</v>
      </c>
    </row>
    <row r="24" spans="1:27" x14ac:dyDescent="0.3">
      <c r="A24" s="1" t="str">
        <f>'Giannis Antetokounmpo'!A24</f>
        <v>@ INJ</v>
      </c>
      <c r="B24">
        <v>134</v>
      </c>
      <c r="C24">
        <v>52</v>
      </c>
      <c r="D24">
        <v>89</v>
      </c>
      <c r="E24">
        <v>18</v>
      </c>
      <c r="F24">
        <v>35</v>
      </c>
      <c r="G24">
        <v>12</v>
      </c>
      <c r="H24">
        <v>13</v>
      </c>
      <c r="I24">
        <v>4</v>
      </c>
      <c r="J24">
        <v>6</v>
      </c>
      <c r="K24">
        <v>44</v>
      </c>
      <c r="L24">
        <v>9</v>
      </c>
      <c r="M24">
        <v>15</v>
      </c>
      <c r="N24">
        <v>39</v>
      </c>
      <c r="O24">
        <v>6</v>
      </c>
      <c r="P24">
        <v>34</v>
      </c>
      <c r="Q24">
        <f t="shared" si="0"/>
        <v>40</v>
      </c>
      <c r="R24">
        <v>3</v>
      </c>
      <c r="S24">
        <v>5</v>
      </c>
      <c r="T24">
        <v>13</v>
      </c>
      <c r="U24">
        <v>13</v>
      </c>
      <c r="V24">
        <v>9</v>
      </c>
      <c r="W24" s="5">
        <v>0.93357638888888894</v>
      </c>
      <c r="X24" s="2">
        <f t="shared" si="1"/>
        <v>0.5842696629213483</v>
      </c>
      <c r="Y24" s="2">
        <f t="shared" si="2"/>
        <v>0.51428571428571423</v>
      </c>
      <c r="Z24" s="2">
        <f t="shared" si="3"/>
        <v>0.92307692307692313</v>
      </c>
      <c r="AA24" s="4">
        <f t="shared" si="4"/>
        <v>97.651199999999989</v>
      </c>
    </row>
    <row r="25" spans="1:27" x14ac:dyDescent="0.3">
      <c r="A25" s="1" t="str">
        <f>'Giannis Antetokounmpo'!A25</f>
        <v>vs EUR</v>
      </c>
      <c r="B25">
        <v>119</v>
      </c>
      <c r="C25">
        <v>48</v>
      </c>
      <c r="D25">
        <v>83</v>
      </c>
      <c r="E25">
        <v>16</v>
      </c>
      <c r="F25">
        <v>31</v>
      </c>
      <c r="G25">
        <v>7</v>
      </c>
      <c r="H25">
        <v>7</v>
      </c>
      <c r="I25">
        <v>8</v>
      </c>
      <c r="J25">
        <v>7</v>
      </c>
      <c r="K25">
        <v>48</v>
      </c>
      <c r="L25">
        <v>12</v>
      </c>
      <c r="M25">
        <v>21</v>
      </c>
      <c r="N25">
        <v>23</v>
      </c>
      <c r="O25">
        <v>6</v>
      </c>
      <c r="P25">
        <v>25</v>
      </c>
      <c r="Q25">
        <f t="shared" si="0"/>
        <v>31</v>
      </c>
      <c r="R25">
        <v>3</v>
      </c>
      <c r="S25">
        <v>5</v>
      </c>
      <c r="T25">
        <v>8</v>
      </c>
      <c r="U25">
        <v>9</v>
      </c>
      <c r="V25">
        <v>14</v>
      </c>
      <c r="W25" s="5">
        <v>0.93299768518518522</v>
      </c>
      <c r="X25" s="2">
        <f t="shared" si="1"/>
        <v>0.57831325301204817</v>
      </c>
      <c r="Y25" s="2">
        <f t="shared" si="2"/>
        <v>0.5161290322580645</v>
      </c>
      <c r="Z25" s="2">
        <f t="shared" si="3"/>
        <v>1</v>
      </c>
      <c r="AA25" s="4">
        <f t="shared" si="4"/>
        <v>84.556799999999996</v>
      </c>
    </row>
    <row r="26" spans="1:27" x14ac:dyDescent="0.3">
      <c r="A26" s="1" t="str">
        <f>'Giannis Antetokounmpo'!A26</f>
        <v>@ RKS</v>
      </c>
      <c r="B26">
        <v>136</v>
      </c>
      <c r="C26">
        <v>55</v>
      </c>
      <c r="D26">
        <v>93</v>
      </c>
      <c r="E26">
        <v>14</v>
      </c>
      <c r="F26">
        <v>27</v>
      </c>
      <c r="G26">
        <v>12</v>
      </c>
      <c r="H26">
        <v>13</v>
      </c>
      <c r="I26">
        <v>10</v>
      </c>
      <c r="J26">
        <v>8</v>
      </c>
      <c r="K26">
        <v>54</v>
      </c>
      <c r="L26">
        <v>9</v>
      </c>
      <c r="M26">
        <v>9</v>
      </c>
      <c r="N26">
        <v>31</v>
      </c>
      <c r="O26">
        <v>6</v>
      </c>
      <c r="P26">
        <v>24</v>
      </c>
      <c r="Q26">
        <f t="shared" si="0"/>
        <v>30</v>
      </c>
      <c r="R26">
        <v>12</v>
      </c>
      <c r="S26">
        <v>0</v>
      </c>
      <c r="T26">
        <v>13</v>
      </c>
      <c r="U26">
        <v>15</v>
      </c>
      <c r="V26">
        <v>10</v>
      </c>
      <c r="W26" s="5">
        <v>0.93362268518518521</v>
      </c>
      <c r="X26" s="2">
        <f t="shared" si="1"/>
        <v>0.59139784946236562</v>
      </c>
      <c r="Y26" s="2">
        <f t="shared" si="2"/>
        <v>0.51851851851851849</v>
      </c>
      <c r="Z26" s="2">
        <f t="shared" si="3"/>
        <v>0.92307692307692313</v>
      </c>
      <c r="AA26" s="4">
        <f t="shared" si="4"/>
        <v>101.49119999999999</v>
      </c>
    </row>
    <row r="27" spans="1:27" x14ac:dyDescent="0.3">
      <c r="A27" s="1" t="str">
        <f>'Giannis Antetokounmpo'!A27</f>
        <v>vs CHI</v>
      </c>
      <c r="B27">
        <v>119</v>
      </c>
      <c r="C27">
        <v>46</v>
      </c>
      <c r="D27">
        <v>84</v>
      </c>
      <c r="E27">
        <v>14</v>
      </c>
      <c r="F27">
        <v>35</v>
      </c>
      <c r="G27">
        <v>13</v>
      </c>
      <c r="H27">
        <v>15</v>
      </c>
      <c r="I27">
        <v>7</v>
      </c>
      <c r="J27">
        <v>12</v>
      </c>
      <c r="K27">
        <v>48</v>
      </c>
      <c r="L27">
        <v>10</v>
      </c>
      <c r="M27">
        <v>26</v>
      </c>
      <c r="N27">
        <v>24</v>
      </c>
      <c r="O27">
        <v>12</v>
      </c>
      <c r="P27">
        <v>28</v>
      </c>
      <c r="Q27">
        <f t="shared" si="0"/>
        <v>40</v>
      </c>
      <c r="R27">
        <v>8</v>
      </c>
      <c r="S27">
        <v>5</v>
      </c>
      <c r="T27">
        <v>7</v>
      </c>
      <c r="U27">
        <v>20</v>
      </c>
      <c r="V27">
        <v>11</v>
      </c>
      <c r="W27" s="5">
        <v>0.93296296296296299</v>
      </c>
      <c r="X27" s="2">
        <f t="shared" si="1"/>
        <v>0.54761904761904767</v>
      </c>
      <c r="Y27" s="2">
        <f t="shared" si="2"/>
        <v>0.4</v>
      </c>
      <c r="Z27" s="2">
        <f t="shared" si="3"/>
        <v>0.8666666666666667</v>
      </c>
      <c r="AA27" s="4">
        <f t="shared" si="4"/>
        <v>82.175999999999988</v>
      </c>
    </row>
    <row r="28" spans="1:27" x14ac:dyDescent="0.3">
      <c r="A28" s="1">
        <f>'Giannis Antetokounmpo'!A28</f>
        <v>0</v>
      </c>
      <c r="Q28">
        <f t="shared" si="0"/>
        <v>0</v>
      </c>
      <c r="W28" s="5"/>
      <c r="X28" s="2" t="e">
        <f t="shared" si="1"/>
        <v>#DIV/0!</v>
      </c>
      <c r="Y28" s="2" t="e">
        <f t="shared" si="2"/>
        <v>#DIV/0!</v>
      </c>
      <c r="Z28" s="2" t="e">
        <f t="shared" si="3"/>
        <v>#DIV/0!</v>
      </c>
      <c r="AA28" s="4">
        <f t="shared" si="4"/>
        <v>0</v>
      </c>
    </row>
    <row r="29" spans="1:27" x14ac:dyDescent="0.3">
      <c r="A29" s="1">
        <f>'Giannis Antetokounmpo'!A29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'Giannis Antetokounmpo'!A30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'Giannis Antetokounmpo'!A31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'Giannis Antetokounmpo'!A32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'Giannis Antetokounmpo'!A33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'Giannis Antetokounmpo'!A34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'Giannis Antetokounmpo'!A35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'Giannis Antetokounmpo'!A36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'Giannis Antetokounmpo'!A37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'Giannis Antetokounmpo'!A38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'Giannis Antetokounmpo'!A39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'Giannis Antetokounmpo'!A40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'Giannis Antetokounmpo'!A41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'Giannis Antetokounmpo'!A42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'Giannis Antetokounmpo'!A43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'Giannis Antetokounmpo'!A44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'Giannis Antetokounmpo'!A45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'Giannis Antetokounmpo'!A46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121.5</v>
      </c>
      <c r="C47" s="4">
        <f t="shared" ref="C47:I47" si="5">AVERAGE(C2:C46)</f>
        <v>48.384615384615387</v>
      </c>
      <c r="D47" s="4">
        <f t="shared" si="5"/>
        <v>83.230769230769226</v>
      </c>
      <c r="E47" s="4">
        <f t="shared" si="5"/>
        <v>12.846153846153847</v>
      </c>
      <c r="F47" s="4">
        <f t="shared" si="5"/>
        <v>27.576923076923077</v>
      </c>
      <c r="G47" s="4">
        <f t="shared" si="5"/>
        <v>11.884615384615385</v>
      </c>
      <c r="H47" s="4">
        <f t="shared" si="5"/>
        <v>14.192307692307692</v>
      </c>
      <c r="I47" s="4">
        <f t="shared" si="5"/>
        <v>6.8461538461538458</v>
      </c>
      <c r="J47" s="4">
        <f t="shared" ref="J47:W47" si="6">AVERAGE(J2:J46)</f>
        <v>11.115384615384615</v>
      </c>
      <c r="K47" s="4">
        <f t="shared" si="6"/>
        <v>50.846153846153847</v>
      </c>
      <c r="L47" s="4">
        <f t="shared" si="6"/>
        <v>10.807692307692308</v>
      </c>
      <c r="M47" s="4">
        <f t="shared" si="6"/>
        <v>20.5</v>
      </c>
      <c r="N47" s="4">
        <f t="shared" si="6"/>
        <v>29.192307692307693</v>
      </c>
      <c r="O47" s="4">
        <f t="shared" si="6"/>
        <v>8.2692307692307701</v>
      </c>
      <c r="P47" s="4">
        <f t="shared" si="6"/>
        <v>31.23076923076923</v>
      </c>
      <c r="Q47" s="4">
        <f t="shared" si="6"/>
        <v>22.822222222222223</v>
      </c>
      <c r="R47" s="4">
        <f t="shared" si="6"/>
        <v>6.6923076923076925</v>
      </c>
      <c r="S47" s="4">
        <f t="shared" si="6"/>
        <v>5.9615384615384617</v>
      </c>
      <c r="T47" s="4">
        <f t="shared" si="6"/>
        <v>9.9230769230769234</v>
      </c>
      <c r="U47" s="4">
        <f t="shared" si="6"/>
        <v>14.115384615384615</v>
      </c>
      <c r="V47" s="4">
        <f t="shared" si="6"/>
        <v>10.115384615384615</v>
      </c>
      <c r="W47" s="5">
        <f t="shared" si="6"/>
        <v>0.93313523860398861</v>
      </c>
      <c r="X47" s="2">
        <f>SUM(C2:C46)/SUM(D2:D46)</f>
        <v>0.58133086876155271</v>
      </c>
      <c r="Y47" s="2">
        <f>SUM(E2:E46)/SUM(F2:F46)</f>
        <v>0.46582984658298465</v>
      </c>
      <c r="Z47" s="2">
        <f>SUM(G2:G46)/SUM(H2:H46)</f>
        <v>0.83739837398373984</v>
      </c>
      <c r="AA47" s="4">
        <f>AVERAGE(AA2:AA46)</f>
        <v>50.546346666666665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3159</v>
      </c>
      <c r="C49">
        <f t="shared" ref="C49:I49" si="7">SUM(C2:C46)</f>
        <v>1258</v>
      </c>
      <c r="D49">
        <f t="shared" si="7"/>
        <v>2164</v>
      </c>
      <c r="E49">
        <f t="shared" si="7"/>
        <v>334</v>
      </c>
      <c r="F49">
        <f t="shared" si="7"/>
        <v>717</v>
      </c>
      <c r="G49">
        <f t="shared" si="7"/>
        <v>309</v>
      </c>
      <c r="H49">
        <f t="shared" si="7"/>
        <v>369</v>
      </c>
      <c r="I49">
        <f t="shared" si="7"/>
        <v>178</v>
      </c>
      <c r="J49">
        <f t="shared" ref="J49:V49" si="8">SUM(J2:J46)</f>
        <v>289</v>
      </c>
      <c r="K49">
        <f t="shared" si="8"/>
        <v>1322</v>
      </c>
      <c r="L49">
        <f t="shared" si="8"/>
        <v>281</v>
      </c>
      <c r="M49">
        <f t="shared" si="8"/>
        <v>533</v>
      </c>
      <c r="N49">
        <f t="shared" si="8"/>
        <v>759</v>
      </c>
      <c r="O49">
        <f t="shared" si="8"/>
        <v>215</v>
      </c>
      <c r="P49">
        <f t="shared" si="8"/>
        <v>812</v>
      </c>
      <c r="Q49">
        <f t="shared" si="8"/>
        <v>1027</v>
      </c>
      <c r="R49">
        <f t="shared" si="8"/>
        <v>174</v>
      </c>
      <c r="S49">
        <f t="shared" si="8"/>
        <v>155</v>
      </c>
      <c r="T49">
        <f t="shared" si="8"/>
        <v>258</v>
      </c>
      <c r="U49">
        <f t="shared" si="8"/>
        <v>367</v>
      </c>
      <c r="V49">
        <f t="shared" si="8"/>
        <v>263</v>
      </c>
      <c r="AA49" s="4">
        <f>SUM(AA2:AA46)</f>
        <v>2274.5855999999999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1.3888244082790291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138.88244082790291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1.2420974118936574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124.20974118936574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316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abSelected="1" topLeftCell="A4" workbookViewId="0">
      <selection activeCell="B27" sqref="B27:AA27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'Giannis Antetokounmpo'!A2</f>
        <v>@ CAN</v>
      </c>
      <c r="B2">
        <v>96</v>
      </c>
      <c r="C2">
        <v>36</v>
      </c>
      <c r="D2">
        <v>72</v>
      </c>
      <c r="E2">
        <v>9</v>
      </c>
      <c r="F2">
        <v>24</v>
      </c>
      <c r="G2">
        <v>15</v>
      </c>
      <c r="H2">
        <v>15</v>
      </c>
      <c r="I2">
        <v>0</v>
      </c>
      <c r="J2">
        <v>4</v>
      </c>
      <c r="K2">
        <v>42</v>
      </c>
      <c r="L2">
        <v>2</v>
      </c>
      <c r="M2">
        <v>16</v>
      </c>
      <c r="N2">
        <v>14</v>
      </c>
      <c r="O2">
        <v>1</v>
      </c>
      <c r="P2">
        <v>19</v>
      </c>
      <c r="Q2">
        <f t="shared" ref="Q2:Q46" si="0">O2+P2</f>
        <v>20</v>
      </c>
      <c r="R2">
        <v>4</v>
      </c>
      <c r="S2">
        <v>5</v>
      </c>
      <c r="T2">
        <v>13</v>
      </c>
      <c r="U2">
        <v>13</v>
      </c>
      <c r="V2">
        <v>9</v>
      </c>
      <c r="W2" s="5">
        <v>0.93385416666666676</v>
      </c>
      <c r="X2" s="2">
        <f t="shared" ref="X2:X46" si="1">C2/D2</f>
        <v>0.5</v>
      </c>
      <c r="Y2" s="2">
        <f t="shared" ref="Y2:Y46" si="2" xml:space="preserve"> E2/F2</f>
        <v>0.375</v>
      </c>
      <c r="Z2" s="2">
        <f t="shared" ref="Z2:Z46" si="3">G2/H2</f>
        <v>1</v>
      </c>
      <c r="AA2" s="4">
        <f t="shared" ref="AA2:AA46" si="4">0.96*((D2)+(T2)+0.44*(H2)-(O2))</f>
        <v>86.975999999999985</v>
      </c>
    </row>
    <row r="3" spans="1:27" x14ac:dyDescent="0.3">
      <c r="A3" s="1" t="str">
        <f>'Giannis Antetokounmpo'!A3</f>
        <v>vs DNK</v>
      </c>
      <c r="B3">
        <v>109</v>
      </c>
      <c r="C3">
        <v>43</v>
      </c>
      <c r="D3">
        <v>73</v>
      </c>
      <c r="E3">
        <v>6</v>
      </c>
      <c r="F3">
        <v>16</v>
      </c>
      <c r="G3">
        <v>17</v>
      </c>
      <c r="H3">
        <v>22</v>
      </c>
      <c r="I3">
        <v>15</v>
      </c>
      <c r="J3">
        <v>4</v>
      </c>
      <c r="K3">
        <v>60</v>
      </c>
      <c r="L3">
        <v>11</v>
      </c>
      <c r="M3">
        <v>37</v>
      </c>
      <c r="N3">
        <v>30</v>
      </c>
      <c r="O3">
        <v>2</v>
      </c>
      <c r="P3">
        <v>25</v>
      </c>
      <c r="Q3">
        <f>O3+P3</f>
        <v>27</v>
      </c>
      <c r="R3">
        <v>6</v>
      </c>
      <c r="S3">
        <v>2</v>
      </c>
      <c r="T3">
        <v>10</v>
      </c>
      <c r="U3">
        <v>13</v>
      </c>
      <c r="V3">
        <v>9</v>
      </c>
      <c r="W3" s="5">
        <v>0.93328703703703697</v>
      </c>
      <c r="X3" s="2">
        <f t="shared" si="1"/>
        <v>0.58904109589041098</v>
      </c>
      <c r="Y3" s="2">
        <f t="shared" si="2"/>
        <v>0.375</v>
      </c>
      <c r="Z3" s="2">
        <f t="shared" si="3"/>
        <v>0.77272727272727271</v>
      </c>
      <c r="AA3" s="4">
        <f t="shared" si="4"/>
        <v>87.052800000000005</v>
      </c>
    </row>
    <row r="4" spans="1:27" x14ac:dyDescent="0.3">
      <c r="A4" s="1" t="str">
        <f>'Giannis Antetokounmpo'!A4</f>
        <v>@ IMP</v>
      </c>
      <c r="B4">
        <v>108</v>
      </c>
      <c r="C4">
        <v>45</v>
      </c>
      <c r="D4">
        <v>84</v>
      </c>
      <c r="E4">
        <v>7</v>
      </c>
      <c r="F4">
        <v>16</v>
      </c>
      <c r="G4">
        <v>11</v>
      </c>
      <c r="H4">
        <v>14</v>
      </c>
      <c r="I4">
        <v>9</v>
      </c>
      <c r="J4">
        <v>12</v>
      </c>
      <c r="K4">
        <v>60</v>
      </c>
      <c r="L4">
        <v>12</v>
      </c>
      <c r="M4">
        <v>29</v>
      </c>
      <c r="N4">
        <v>24</v>
      </c>
      <c r="O4">
        <v>9</v>
      </c>
      <c r="P4">
        <v>24</v>
      </c>
      <c r="Q4">
        <f t="shared" si="0"/>
        <v>33</v>
      </c>
      <c r="R4">
        <v>6</v>
      </c>
      <c r="S4">
        <v>3</v>
      </c>
      <c r="T4">
        <v>9</v>
      </c>
      <c r="U4">
        <v>12</v>
      </c>
      <c r="V4">
        <v>7</v>
      </c>
      <c r="W4" s="5">
        <v>0.93363425925925936</v>
      </c>
      <c r="X4" s="2">
        <f t="shared" si="1"/>
        <v>0.5357142857142857</v>
      </c>
      <c r="Y4" s="2">
        <f t="shared" si="2"/>
        <v>0.4375</v>
      </c>
      <c r="Z4" s="2">
        <f t="shared" si="3"/>
        <v>0.7857142857142857</v>
      </c>
      <c r="AA4" s="4">
        <f t="shared" si="4"/>
        <v>86.553599999999989</v>
      </c>
    </row>
    <row r="5" spans="1:27" x14ac:dyDescent="0.3">
      <c r="A5" s="1" t="str">
        <f>'Giannis Antetokounmpo'!A5</f>
        <v>vs 3PT</v>
      </c>
      <c r="B5">
        <v>109</v>
      </c>
      <c r="C5">
        <v>40</v>
      </c>
      <c r="D5">
        <v>80</v>
      </c>
      <c r="E5">
        <v>18</v>
      </c>
      <c r="F5">
        <v>39</v>
      </c>
      <c r="G5">
        <v>11</v>
      </c>
      <c r="H5">
        <v>12</v>
      </c>
      <c r="I5">
        <v>2</v>
      </c>
      <c r="J5">
        <v>12</v>
      </c>
      <c r="K5">
        <v>12</v>
      </c>
      <c r="L5">
        <v>2</v>
      </c>
      <c r="M5">
        <v>48</v>
      </c>
      <c r="N5">
        <v>25</v>
      </c>
      <c r="O5">
        <v>4</v>
      </c>
      <c r="P5">
        <v>19</v>
      </c>
      <c r="Q5">
        <f t="shared" si="0"/>
        <v>23</v>
      </c>
      <c r="R5">
        <v>6</v>
      </c>
      <c r="S5">
        <v>1</v>
      </c>
      <c r="T5">
        <v>10</v>
      </c>
      <c r="U5">
        <v>17</v>
      </c>
      <c r="V5">
        <v>13</v>
      </c>
      <c r="W5" s="5">
        <v>0.93303240740740734</v>
      </c>
      <c r="X5" s="2">
        <f t="shared" si="1"/>
        <v>0.5</v>
      </c>
      <c r="Y5" s="2">
        <f t="shared" si="2"/>
        <v>0.46153846153846156</v>
      </c>
      <c r="Z5" s="2">
        <f t="shared" si="3"/>
        <v>0.91666666666666663</v>
      </c>
      <c r="AA5" s="4">
        <f t="shared" si="4"/>
        <v>87.628799999999998</v>
      </c>
    </row>
    <row r="6" spans="1:27" x14ac:dyDescent="0.3">
      <c r="A6" s="1" t="str">
        <f>'Giannis Antetokounmpo'!A6</f>
        <v>@ DEF</v>
      </c>
      <c r="B6">
        <v>94</v>
      </c>
      <c r="C6">
        <v>37</v>
      </c>
      <c r="D6">
        <v>73</v>
      </c>
      <c r="E6">
        <v>11</v>
      </c>
      <c r="F6">
        <v>27</v>
      </c>
      <c r="G6">
        <v>9</v>
      </c>
      <c r="H6">
        <v>12</v>
      </c>
      <c r="I6">
        <v>6</v>
      </c>
      <c r="J6">
        <v>7</v>
      </c>
      <c r="K6">
        <v>42</v>
      </c>
      <c r="L6">
        <v>2</v>
      </c>
      <c r="M6">
        <v>20</v>
      </c>
      <c r="N6">
        <v>22</v>
      </c>
      <c r="O6">
        <v>2</v>
      </c>
      <c r="P6">
        <v>21</v>
      </c>
      <c r="Q6">
        <f t="shared" si="0"/>
        <v>23</v>
      </c>
      <c r="R6">
        <v>6</v>
      </c>
      <c r="S6">
        <v>1</v>
      </c>
      <c r="T6">
        <v>8</v>
      </c>
      <c r="U6">
        <v>11</v>
      </c>
      <c r="V6">
        <v>9</v>
      </c>
      <c r="W6" s="5">
        <v>0.93417824074074074</v>
      </c>
      <c r="X6" s="2">
        <f t="shared" si="1"/>
        <v>0.50684931506849318</v>
      </c>
      <c r="Y6" s="2">
        <f t="shared" si="2"/>
        <v>0.40740740740740738</v>
      </c>
      <c r="Z6" s="2">
        <f t="shared" si="3"/>
        <v>0.75</v>
      </c>
      <c r="AA6" s="4">
        <f t="shared" si="4"/>
        <v>80.908799999999999</v>
      </c>
    </row>
    <row r="7" spans="1:27" x14ac:dyDescent="0.3">
      <c r="A7" s="1" t="str">
        <f>'Giannis Antetokounmpo'!A7</f>
        <v>vs OCE</v>
      </c>
      <c r="B7">
        <v>96</v>
      </c>
      <c r="C7">
        <v>37</v>
      </c>
      <c r="D7">
        <v>71</v>
      </c>
      <c r="E7">
        <v>12</v>
      </c>
      <c r="F7">
        <v>27</v>
      </c>
      <c r="G7">
        <v>10</v>
      </c>
      <c r="H7">
        <v>13</v>
      </c>
      <c r="I7">
        <v>6</v>
      </c>
      <c r="J7">
        <v>4</v>
      </c>
      <c r="K7">
        <v>30</v>
      </c>
      <c r="L7">
        <v>2</v>
      </c>
      <c r="M7">
        <v>15</v>
      </c>
      <c r="N7">
        <v>23</v>
      </c>
      <c r="O7">
        <v>1</v>
      </c>
      <c r="P7">
        <v>24</v>
      </c>
      <c r="Q7">
        <f t="shared" si="0"/>
        <v>25</v>
      </c>
      <c r="R7">
        <v>5</v>
      </c>
      <c r="S7">
        <v>3</v>
      </c>
      <c r="T7">
        <v>9</v>
      </c>
      <c r="U7">
        <v>15</v>
      </c>
      <c r="V7">
        <v>13</v>
      </c>
      <c r="W7" s="5">
        <v>0.93396990740740737</v>
      </c>
      <c r="X7" s="2">
        <f t="shared" si="1"/>
        <v>0.52112676056338025</v>
      </c>
      <c r="Y7" s="2">
        <f t="shared" si="2"/>
        <v>0.44444444444444442</v>
      </c>
      <c r="Z7" s="2">
        <f t="shared" si="3"/>
        <v>0.76923076923076927</v>
      </c>
      <c r="AA7" s="4">
        <f t="shared" si="4"/>
        <v>81.331199999999995</v>
      </c>
    </row>
    <row r="8" spans="1:27" x14ac:dyDescent="0.3">
      <c r="A8" s="1" t="str">
        <f>'Giannis Antetokounmpo'!A8</f>
        <v>@ FRA</v>
      </c>
      <c r="B8">
        <v>92</v>
      </c>
      <c r="C8">
        <v>35</v>
      </c>
      <c r="D8">
        <v>76</v>
      </c>
      <c r="E8">
        <v>10</v>
      </c>
      <c r="F8">
        <v>28</v>
      </c>
      <c r="G8">
        <v>12</v>
      </c>
      <c r="H8">
        <v>14</v>
      </c>
      <c r="I8">
        <v>2</v>
      </c>
      <c r="J8">
        <v>2</v>
      </c>
      <c r="K8">
        <v>36</v>
      </c>
      <c r="L8">
        <v>6</v>
      </c>
      <c r="M8">
        <v>20</v>
      </c>
      <c r="N8">
        <v>16</v>
      </c>
      <c r="O8">
        <v>8</v>
      </c>
      <c r="P8">
        <v>24</v>
      </c>
      <c r="Q8">
        <f t="shared" si="0"/>
        <v>32</v>
      </c>
      <c r="R8">
        <v>7</v>
      </c>
      <c r="S8">
        <v>4</v>
      </c>
      <c r="T8">
        <v>9</v>
      </c>
      <c r="U8">
        <v>11</v>
      </c>
      <c r="V8">
        <v>12</v>
      </c>
      <c r="W8" s="5">
        <v>0.93479166666666658</v>
      </c>
      <c r="X8" s="2">
        <f t="shared" si="1"/>
        <v>0.46052631578947367</v>
      </c>
      <c r="Y8" s="2">
        <f t="shared" si="2"/>
        <v>0.35714285714285715</v>
      </c>
      <c r="Z8" s="2">
        <f t="shared" si="3"/>
        <v>0.8571428571428571</v>
      </c>
      <c r="AA8" s="4">
        <f t="shared" si="4"/>
        <v>79.83359999999999</v>
      </c>
    </row>
    <row r="9" spans="1:27" x14ac:dyDescent="0.3">
      <c r="A9" s="1" t="str">
        <f>'Giannis Antetokounmpo'!A9</f>
        <v>vs INJ</v>
      </c>
      <c r="B9">
        <v>122</v>
      </c>
      <c r="C9">
        <v>53</v>
      </c>
      <c r="D9">
        <v>88</v>
      </c>
      <c r="E9">
        <v>10</v>
      </c>
      <c r="F9">
        <v>26</v>
      </c>
      <c r="G9">
        <v>6</v>
      </c>
      <c r="H9">
        <v>9</v>
      </c>
      <c r="I9">
        <v>12</v>
      </c>
      <c r="J9">
        <v>12</v>
      </c>
      <c r="K9">
        <v>62</v>
      </c>
      <c r="L9">
        <v>14</v>
      </c>
      <c r="M9">
        <v>29</v>
      </c>
      <c r="N9">
        <v>28</v>
      </c>
      <c r="O9">
        <v>9</v>
      </c>
      <c r="P9">
        <v>26</v>
      </c>
      <c r="Q9">
        <f t="shared" si="0"/>
        <v>35</v>
      </c>
      <c r="R9">
        <v>9</v>
      </c>
      <c r="S9">
        <v>1</v>
      </c>
      <c r="T9">
        <v>4</v>
      </c>
      <c r="U9">
        <v>14</v>
      </c>
      <c r="V9">
        <v>10</v>
      </c>
      <c r="W9" s="5">
        <v>0.93207175925925922</v>
      </c>
      <c r="X9" s="2">
        <f t="shared" si="1"/>
        <v>0.60227272727272729</v>
      </c>
      <c r="Y9" s="2">
        <f t="shared" si="2"/>
        <v>0.38461538461538464</v>
      </c>
      <c r="Z9" s="2">
        <f t="shared" si="3"/>
        <v>0.66666666666666663</v>
      </c>
      <c r="AA9" s="4">
        <f t="shared" si="4"/>
        <v>83.481599999999986</v>
      </c>
    </row>
    <row r="10" spans="1:27" x14ac:dyDescent="0.3">
      <c r="A10" s="1" t="str">
        <f>'Giannis Antetokounmpo'!A10</f>
        <v>@ EUR</v>
      </c>
      <c r="B10">
        <v>108</v>
      </c>
      <c r="C10">
        <v>40</v>
      </c>
      <c r="D10">
        <v>77</v>
      </c>
      <c r="E10">
        <v>18</v>
      </c>
      <c r="F10">
        <v>39</v>
      </c>
      <c r="G10">
        <v>10</v>
      </c>
      <c r="H10">
        <v>13</v>
      </c>
      <c r="I10">
        <v>3</v>
      </c>
      <c r="J10">
        <v>4</v>
      </c>
      <c r="K10">
        <v>22</v>
      </c>
      <c r="L10">
        <v>2</v>
      </c>
      <c r="M10">
        <v>23</v>
      </c>
      <c r="N10">
        <v>29</v>
      </c>
      <c r="O10">
        <v>5</v>
      </c>
      <c r="P10">
        <v>24</v>
      </c>
      <c r="Q10">
        <f t="shared" si="0"/>
        <v>29</v>
      </c>
      <c r="R10">
        <v>6</v>
      </c>
      <c r="S10">
        <v>1</v>
      </c>
      <c r="T10">
        <v>11</v>
      </c>
      <c r="U10">
        <v>11</v>
      </c>
      <c r="V10">
        <v>17</v>
      </c>
      <c r="W10" s="5">
        <v>0.93362268518518521</v>
      </c>
      <c r="X10" s="2">
        <f t="shared" si="1"/>
        <v>0.51948051948051943</v>
      </c>
      <c r="Y10" s="2">
        <f t="shared" si="2"/>
        <v>0.46153846153846156</v>
      </c>
      <c r="Z10" s="2">
        <f t="shared" si="3"/>
        <v>0.76923076923076927</v>
      </c>
      <c r="AA10" s="4">
        <f t="shared" si="4"/>
        <v>85.171199999999999</v>
      </c>
    </row>
    <row r="11" spans="1:27" x14ac:dyDescent="0.3">
      <c r="A11" s="1" t="str">
        <f>'Giannis Antetokounmpo'!A11</f>
        <v>vs RKS</v>
      </c>
      <c r="B11">
        <v>161</v>
      </c>
      <c r="C11">
        <v>66</v>
      </c>
      <c r="D11">
        <v>116</v>
      </c>
      <c r="E11">
        <v>16</v>
      </c>
      <c r="F11">
        <v>35</v>
      </c>
      <c r="G11">
        <v>13</v>
      </c>
      <c r="H11">
        <v>17</v>
      </c>
      <c r="I11">
        <v>11</v>
      </c>
      <c r="J11">
        <v>11</v>
      </c>
      <c r="K11">
        <v>66</v>
      </c>
      <c r="L11">
        <v>6</v>
      </c>
      <c r="M11">
        <v>24</v>
      </c>
      <c r="N11">
        <v>38</v>
      </c>
      <c r="O11">
        <v>9</v>
      </c>
      <c r="P11">
        <v>38</v>
      </c>
      <c r="Q11">
        <f t="shared" si="0"/>
        <v>47</v>
      </c>
      <c r="R11">
        <v>3</v>
      </c>
      <c r="S11">
        <v>3</v>
      </c>
      <c r="T11">
        <v>7</v>
      </c>
      <c r="U11">
        <v>9</v>
      </c>
      <c r="V11">
        <v>17</v>
      </c>
      <c r="W11" s="5">
        <v>0.93837962962962962</v>
      </c>
      <c r="X11" s="2">
        <f t="shared" si="1"/>
        <v>0.56896551724137934</v>
      </c>
      <c r="Y11" s="2">
        <f t="shared" si="2"/>
        <v>0.45714285714285713</v>
      </c>
      <c r="Z11" s="2">
        <f t="shared" si="3"/>
        <v>0.76470588235294112</v>
      </c>
      <c r="AA11" s="4">
        <f t="shared" si="4"/>
        <v>116.62079999999999</v>
      </c>
    </row>
    <row r="12" spans="1:27" x14ac:dyDescent="0.3">
      <c r="A12" s="1" t="str">
        <f>'Giannis Antetokounmpo'!A12</f>
        <v>@ CHI</v>
      </c>
      <c r="B12">
        <v>102</v>
      </c>
      <c r="C12">
        <v>37</v>
      </c>
      <c r="D12">
        <v>76</v>
      </c>
      <c r="E12">
        <v>15</v>
      </c>
      <c r="F12">
        <v>37</v>
      </c>
      <c r="G12">
        <v>13</v>
      </c>
      <c r="H12">
        <v>14</v>
      </c>
      <c r="I12">
        <v>8</v>
      </c>
      <c r="J12">
        <v>15</v>
      </c>
      <c r="K12">
        <v>38</v>
      </c>
      <c r="L12">
        <v>10</v>
      </c>
      <c r="M12">
        <v>22</v>
      </c>
      <c r="N12">
        <v>19</v>
      </c>
      <c r="O12">
        <v>8</v>
      </c>
      <c r="P12">
        <v>27</v>
      </c>
      <c r="Q12">
        <f t="shared" si="0"/>
        <v>35</v>
      </c>
      <c r="R12">
        <v>5</v>
      </c>
      <c r="S12">
        <v>3</v>
      </c>
      <c r="T12">
        <v>9</v>
      </c>
      <c r="U12">
        <v>14</v>
      </c>
      <c r="V12">
        <v>10</v>
      </c>
      <c r="W12" s="5">
        <v>0.93457175925925917</v>
      </c>
      <c r="X12" s="2">
        <f t="shared" si="1"/>
        <v>0.48684210526315791</v>
      </c>
      <c r="Y12" s="2">
        <f t="shared" si="2"/>
        <v>0.40540540540540543</v>
      </c>
      <c r="Z12" s="2">
        <f t="shared" si="3"/>
        <v>0.9285714285714286</v>
      </c>
      <c r="AA12" s="4">
        <f t="shared" si="4"/>
        <v>79.83359999999999</v>
      </c>
    </row>
    <row r="13" spans="1:27" x14ac:dyDescent="0.3">
      <c r="A13" s="1" t="str">
        <f>'Giannis Antetokounmpo'!A13</f>
        <v>@ OLD</v>
      </c>
      <c r="B13">
        <v>117</v>
      </c>
      <c r="C13">
        <v>44</v>
      </c>
      <c r="D13">
        <v>78</v>
      </c>
      <c r="E13">
        <v>10</v>
      </c>
      <c r="F13">
        <v>19</v>
      </c>
      <c r="G13">
        <v>19</v>
      </c>
      <c r="H13">
        <v>25</v>
      </c>
      <c r="I13">
        <v>2</v>
      </c>
      <c r="J13">
        <v>8</v>
      </c>
      <c r="K13">
        <v>52</v>
      </c>
      <c r="L13">
        <v>8</v>
      </c>
      <c r="M13">
        <v>24</v>
      </c>
      <c r="N13">
        <v>18</v>
      </c>
      <c r="O13">
        <v>3</v>
      </c>
      <c r="P13">
        <v>22</v>
      </c>
      <c r="Q13">
        <f t="shared" si="0"/>
        <v>25</v>
      </c>
      <c r="R13">
        <v>5</v>
      </c>
      <c r="S13">
        <v>4</v>
      </c>
      <c r="T13">
        <v>3</v>
      </c>
      <c r="U13">
        <v>10</v>
      </c>
      <c r="V13">
        <v>10</v>
      </c>
      <c r="W13" s="5">
        <v>0.93341435185185195</v>
      </c>
      <c r="X13" s="2">
        <f t="shared" si="1"/>
        <v>0.5641025641025641</v>
      </c>
      <c r="Y13" s="2">
        <f t="shared" si="2"/>
        <v>0.52631578947368418</v>
      </c>
      <c r="Z13" s="2">
        <f t="shared" si="3"/>
        <v>0.76</v>
      </c>
      <c r="AA13" s="4">
        <f t="shared" si="4"/>
        <v>85.44</v>
      </c>
    </row>
    <row r="14" spans="1:27" x14ac:dyDescent="0.3">
      <c r="A14" s="1" t="str">
        <f>'Giannis Antetokounmpo'!A14</f>
        <v>vs USA</v>
      </c>
      <c r="B14">
        <v>98</v>
      </c>
      <c r="C14">
        <v>37</v>
      </c>
      <c r="D14">
        <v>77</v>
      </c>
      <c r="E14">
        <v>10</v>
      </c>
      <c r="F14">
        <v>27</v>
      </c>
      <c r="G14">
        <v>14</v>
      </c>
      <c r="H14">
        <v>15</v>
      </c>
      <c r="I14">
        <v>3</v>
      </c>
      <c r="J14">
        <v>4</v>
      </c>
      <c r="K14">
        <v>36</v>
      </c>
      <c r="L14">
        <v>0</v>
      </c>
      <c r="M14">
        <v>40</v>
      </c>
      <c r="N14">
        <v>18</v>
      </c>
      <c r="O14">
        <v>0</v>
      </c>
      <c r="P14">
        <v>25</v>
      </c>
      <c r="Q14">
        <f t="shared" si="0"/>
        <v>25</v>
      </c>
      <c r="R14">
        <v>7</v>
      </c>
      <c r="S14">
        <v>2</v>
      </c>
      <c r="T14">
        <v>6</v>
      </c>
      <c r="U14">
        <v>11</v>
      </c>
      <c r="V14">
        <v>10</v>
      </c>
      <c r="W14" s="5">
        <v>0.93495370370370379</v>
      </c>
      <c r="X14" s="2">
        <f t="shared" si="1"/>
        <v>0.48051948051948051</v>
      </c>
      <c r="Y14" s="2">
        <f t="shared" si="2"/>
        <v>0.37037037037037035</v>
      </c>
      <c r="Z14" s="2">
        <f t="shared" si="3"/>
        <v>0.93333333333333335</v>
      </c>
      <c r="AA14" s="4">
        <f t="shared" si="4"/>
        <v>86.015999999999991</v>
      </c>
    </row>
    <row r="15" spans="1:27" x14ac:dyDescent="0.3">
      <c r="A15" s="1" t="str">
        <f>'Giannis Antetokounmpo'!A15</f>
        <v>@ SPA</v>
      </c>
      <c r="B15">
        <v>84</v>
      </c>
      <c r="C15">
        <v>37</v>
      </c>
      <c r="D15">
        <v>72</v>
      </c>
      <c r="E15">
        <v>6</v>
      </c>
      <c r="F15">
        <v>16</v>
      </c>
      <c r="G15">
        <v>4</v>
      </c>
      <c r="H15">
        <v>4</v>
      </c>
      <c r="I15">
        <v>6</v>
      </c>
      <c r="J15">
        <v>7</v>
      </c>
      <c r="K15">
        <v>28</v>
      </c>
      <c r="L15">
        <v>12</v>
      </c>
      <c r="M15">
        <v>30</v>
      </c>
      <c r="N15">
        <v>14</v>
      </c>
      <c r="O15">
        <v>6</v>
      </c>
      <c r="P15">
        <v>29</v>
      </c>
      <c r="Q15">
        <f t="shared" si="0"/>
        <v>35</v>
      </c>
      <c r="R15">
        <v>6</v>
      </c>
      <c r="S15">
        <v>3</v>
      </c>
      <c r="T15">
        <v>20</v>
      </c>
      <c r="U15">
        <v>13</v>
      </c>
      <c r="V15">
        <v>8</v>
      </c>
      <c r="W15" s="5">
        <v>0.93505787037037036</v>
      </c>
      <c r="X15" s="2">
        <f t="shared" si="1"/>
        <v>0.51388888888888884</v>
      </c>
      <c r="Y15" s="2">
        <f t="shared" si="2"/>
        <v>0.375</v>
      </c>
      <c r="Z15" s="2">
        <f t="shared" si="3"/>
        <v>1</v>
      </c>
      <c r="AA15" s="4">
        <f t="shared" si="4"/>
        <v>84.249600000000001</v>
      </c>
    </row>
    <row r="16" spans="1:27" x14ac:dyDescent="0.3">
      <c r="A16" s="1" t="str">
        <f>'Giannis Antetokounmpo'!A16</f>
        <v>vs 6TH</v>
      </c>
      <c r="B16">
        <v>101</v>
      </c>
      <c r="C16">
        <v>37</v>
      </c>
      <c r="D16">
        <v>74</v>
      </c>
      <c r="E16">
        <v>16</v>
      </c>
      <c r="F16">
        <v>28</v>
      </c>
      <c r="G16">
        <v>11</v>
      </c>
      <c r="H16">
        <v>12</v>
      </c>
      <c r="I16">
        <v>4</v>
      </c>
      <c r="J16">
        <v>7</v>
      </c>
      <c r="K16">
        <v>32</v>
      </c>
      <c r="L16">
        <v>4</v>
      </c>
      <c r="M16">
        <v>31</v>
      </c>
      <c r="N16">
        <v>22</v>
      </c>
      <c r="O16">
        <v>6</v>
      </c>
      <c r="P16">
        <v>25</v>
      </c>
      <c r="Q16">
        <f t="shared" si="0"/>
        <v>31</v>
      </c>
      <c r="R16">
        <v>6</v>
      </c>
      <c r="S16">
        <v>3</v>
      </c>
      <c r="T16">
        <v>8</v>
      </c>
      <c r="U16">
        <v>12</v>
      </c>
      <c r="V16">
        <v>11</v>
      </c>
      <c r="W16" s="5">
        <v>0.93450231481481483</v>
      </c>
      <c r="X16" s="2">
        <f t="shared" si="1"/>
        <v>0.5</v>
      </c>
      <c r="Y16" s="2">
        <f t="shared" si="2"/>
        <v>0.5714285714285714</v>
      </c>
      <c r="Z16" s="2">
        <f t="shared" si="3"/>
        <v>0.91666666666666663</v>
      </c>
      <c r="AA16" s="4">
        <f t="shared" si="4"/>
        <v>78.028800000000004</v>
      </c>
    </row>
    <row r="17" spans="1:27" x14ac:dyDescent="0.3">
      <c r="A17" s="1" t="str">
        <f>'Giannis Antetokounmpo'!A17</f>
        <v>vs CAN</v>
      </c>
      <c r="B17">
        <v>107</v>
      </c>
      <c r="C17">
        <v>43</v>
      </c>
      <c r="D17">
        <v>76</v>
      </c>
      <c r="E17">
        <v>10</v>
      </c>
      <c r="F17">
        <v>22</v>
      </c>
      <c r="G17">
        <v>11</v>
      </c>
      <c r="H17">
        <v>12</v>
      </c>
      <c r="I17">
        <v>2</v>
      </c>
      <c r="J17">
        <v>4</v>
      </c>
      <c r="K17">
        <v>46</v>
      </c>
      <c r="L17">
        <v>2</v>
      </c>
      <c r="M17">
        <v>21</v>
      </c>
      <c r="N17">
        <v>20</v>
      </c>
      <c r="O17">
        <v>4</v>
      </c>
      <c r="P17">
        <v>22</v>
      </c>
      <c r="Q17">
        <f t="shared" si="0"/>
        <v>26</v>
      </c>
      <c r="R17">
        <v>7</v>
      </c>
      <c r="S17">
        <v>4</v>
      </c>
      <c r="T17">
        <v>12</v>
      </c>
      <c r="U17">
        <v>14</v>
      </c>
      <c r="V17">
        <v>12</v>
      </c>
      <c r="W17" s="5">
        <v>0.9340046296296296</v>
      </c>
      <c r="X17" s="2">
        <f t="shared" si="1"/>
        <v>0.56578947368421051</v>
      </c>
      <c r="Y17" s="2">
        <f t="shared" si="2"/>
        <v>0.45454545454545453</v>
      </c>
      <c r="Z17" s="2">
        <f t="shared" si="3"/>
        <v>0.91666666666666663</v>
      </c>
      <c r="AA17" s="4">
        <f t="shared" si="4"/>
        <v>85.708799999999997</v>
      </c>
    </row>
    <row r="18" spans="1:27" x14ac:dyDescent="0.3">
      <c r="A18" s="1" t="str">
        <f>'Giannis Antetokounmpo'!A18</f>
        <v>@ DNK</v>
      </c>
      <c r="B18">
        <v>123</v>
      </c>
      <c r="C18">
        <v>48</v>
      </c>
      <c r="D18">
        <v>86</v>
      </c>
      <c r="E18">
        <v>14</v>
      </c>
      <c r="F18">
        <v>28</v>
      </c>
      <c r="G18">
        <v>13</v>
      </c>
      <c r="H18">
        <v>21</v>
      </c>
      <c r="I18">
        <v>17</v>
      </c>
      <c r="J18">
        <v>20</v>
      </c>
      <c r="K18">
        <v>60</v>
      </c>
      <c r="L18">
        <v>4</v>
      </c>
      <c r="M18">
        <v>46</v>
      </c>
      <c r="N18">
        <v>34</v>
      </c>
      <c r="O18">
        <v>5</v>
      </c>
      <c r="P18">
        <v>33</v>
      </c>
      <c r="Q18">
        <f t="shared" si="0"/>
        <v>38</v>
      </c>
      <c r="R18">
        <v>8</v>
      </c>
      <c r="S18">
        <v>4</v>
      </c>
      <c r="T18">
        <v>19</v>
      </c>
      <c r="U18">
        <v>11</v>
      </c>
      <c r="V18">
        <v>11</v>
      </c>
      <c r="W18" s="5">
        <v>0.9340856481481481</v>
      </c>
      <c r="X18" s="2">
        <f t="shared" si="1"/>
        <v>0.55813953488372092</v>
      </c>
      <c r="Y18" s="2">
        <f t="shared" si="2"/>
        <v>0.5</v>
      </c>
      <c r="Z18" s="2">
        <f t="shared" si="3"/>
        <v>0.61904761904761907</v>
      </c>
      <c r="AA18" s="4">
        <f t="shared" si="4"/>
        <v>104.87039999999999</v>
      </c>
    </row>
    <row r="19" spans="1:27" x14ac:dyDescent="0.3">
      <c r="A19" s="1" t="str">
        <f>'Giannis Antetokounmpo'!A19</f>
        <v>vs IMP</v>
      </c>
      <c r="B19">
        <v>115</v>
      </c>
      <c r="C19">
        <v>43</v>
      </c>
      <c r="D19">
        <v>80</v>
      </c>
      <c r="E19">
        <v>17</v>
      </c>
      <c r="F19">
        <v>35</v>
      </c>
      <c r="G19">
        <v>12</v>
      </c>
      <c r="H19">
        <v>14</v>
      </c>
      <c r="I19">
        <v>6</v>
      </c>
      <c r="J19">
        <v>8</v>
      </c>
      <c r="K19">
        <v>40</v>
      </c>
      <c r="L19">
        <v>10</v>
      </c>
      <c r="M19">
        <v>27</v>
      </c>
      <c r="N19">
        <v>27</v>
      </c>
      <c r="O19">
        <v>5</v>
      </c>
      <c r="P19">
        <v>22</v>
      </c>
      <c r="Q19">
        <f t="shared" si="0"/>
        <v>27</v>
      </c>
      <c r="R19">
        <v>2</v>
      </c>
      <c r="S19">
        <v>2</v>
      </c>
      <c r="T19">
        <v>6</v>
      </c>
      <c r="U19">
        <v>10</v>
      </c>
      <c r="V19">
        <v>10</v>
      </c>
      <c r="W19" s="5">
        <v>0.93327546296296293</v>
      </c>
      <c r="X19" s="2">
        <f t="shared" si="1"/>
        <v>0.53749999999999998</v>
      </c>
      <c r="Y19" s="2">
        <f t="shared" si="2"/>
        <v>0.48571428571428571</v>
      </c>
      <c r="Z19" s="2">
        <f t="shared" si="3"/>
        <v>0.8571428571428571</v>
      </c>
      <c r="AA19" s="4">
        <f t="shared" si="4"/>
        <v>83.673599999999993</v>
      </c>
    </row>
    <row r="20" spans="1:27" x14ac:dyDescent="0.3">
      <c r="A20" s="1" t="str">
        <f>'Giannis Antetokounmpo'!A20</f>
        <v>@ 3PT</v>
      </c>
      <c r="B20">
        <v>106</v>
      </c>
      <c r="C20">
        <v>43</v>
      </c>
      <c r="D20">
        <v>81</v>
      </c>
      <c r="E20">
        <v>19</v>
      </c>
      <c r="F20">
        <v>38</v>
      </c>
      <c r="G20">
        <v>1</v>
      </c>
      <c r="H20">
        <v>2</v>
      </c>
      <c r="I20">
        <v>2</v>
      </c>
      <c r="J20">
        <v>3</v>
      </c>
      <c r="K20">
        <v>26</v>
      </c>
      <c r="L20">
        <v>6</v>
      </c>
      <c r="M20">
        <v>46</v>
      </c>
      <c r="N20">
        <v>26</v>
      </c>
      <c r="O20">
        <v>4</v>
      </c>
      <c r="P20">
        <v>24</v>
      </c>
      <c r="Q20">
        <f t="shared" si="0"/>
        <v>28</v>
      </c>
      <c r="R20">
        <v>4</v>
      </c>
      <c r="S20">
        <v>1</v>
      </c>
      <c r="T20">
        <v>9</v>
      </c>
      <c r="U20">
        <v>16</v>
      </c>
      <c r="V20">
        <v>12</v>
      </c>
      <c r="W20" s="5">
        <v>0.93298611111111107</v>
      </c>
      <c r="X20" s="2">
        <f t="shared" si="1"/>
        <v>0.53086419753086422</v>
      </c>
      <c r="Y20" s="2">
        <f t="shared" si="2"/>
        <v>0.5</v>
      </c>
      <c r="Z20" s="2">
        <f t="shared" si="3"/>
        <v>0.5</v>
      </c>
      <c r="AA20" s="4">
        <f t="shared" si="4"/>
        <v>83.404799999999994</v>
      </c>
    </row>
    <row r="21" spans="1:27" x14ac:dyDescent="0.3">
      <c r="A21" s="1" t="str">
        <f>'Giannis Antetokounmpo'!A21</f>
        <v>vs DEF</v>
      </c>
      <c r="B21">
        <v>121</v>
      </c>
      <c r="C21">
        <v>46</v>
      </c>
      <c r="D21">
        <v>81</v>
      </c>
      <c r="E21">
        <v>10</v>
      </c>
      <c r="F21">
        <v>14</v>
      </c>
      <c r="G21">
        <v>19</v>
      </c>
      <c r="H21">
        <v>21</v>
      </c>
      <c r="I21">
        <v>5</v>
      </c>
      <c r="J21">
        <v>19</v>
      </c>
      <c r="K21">
        <v>56</v>
      </c>
      <c r="L21">
        <v>6</v>
      </c>
      <c r="M21">
        <v>16</v>
      </c>
      <c r="N21">
        <v>28</v>
      </c>
      <c r="O21">
        <v>5</v>
      </c>
      <c r="P21">
        <v>29</v>
      </c>
      <c r="Q21">
        <f t="shared" si="0"/>
        <v>34</v>
      </c>
      <c r="R21">
        <v>10</v>
      </c>
      <c r="S21">
        <v>5</v>
      </c>
      <c r="T21">
        <v>14</v>
      </c>
      <c r="U21">
        <v>22</v>
      </c>
      <c r="V21">
        <v>9</v>
      </c>
      <c r="W21" s="5">
        <v>0.93290509259259258</v>
      </c>
      <c r="X21" s="2">
        <f t="shared" si="1"/>
        <v>0.5679012345679012</v>
      </c>
      <c r="Y21" s="2">
        <f t="shared" si="2"/>
        <v>0.7142857142857143</v>
      </c>
      <c r="Z21" s="2">
        <f t="shared" si="3"/>
        <v>0.90476190476190477</v>
      </c>
      <c r="AA21" s="4">
        <f t="shared" si="4"/>
        <v>95.270399999999995</v>
      </c>
    </row>
    <row r="22" spans="1:27" x14ac:dyDescent="0.3">
      <c r="A22" s="1" t="str">
        <f>'Giannis Antetokounmpo'!A22</f>
        <v>@ OCE</v>
      </c>
      <c r="B22">
        <v>103</v>
      </c>
      <c r="C22">
        <v>42</v>
      </c>
      <c r="D22">
        <v>80</v>
      </c>
      <c r="E22">
        <v>10</v>
      </c>
      <c r="F22">
        <v>22</v>
      </c>
      <c r="G22">
        <v>9</v>
      </c>
      <c r="H22">
        <v>13</v>
      </c>
      <c r="I22">
        <v>3</v>
      </c>
      <c r="J22">
        <v>2</v>
      </c>
      <c r="K22">
        <v>28</v>
      </c>
      <c r="L22">
        <v>9</v>
      </c>
      <c r="M22">
        <v>27</v>
      </c>
      <c r="N22">
        <v>25</v>
      </c>
      <c r="O22">
        <v>6</v>
      </c>
      <c r="P22">
        <v>29</v>
      </c>
      <c r="Q22">
        <f t="shared" si="0"/>
        <v>35</v>
      </c>
      <c r="R22">
        <v>4</v>
      </c>
      <c r="S22">
        <v>5</v>
      </c>
      <c r="T22">
        <v>13</v>
      </c>
      <c r="U22">
        <v>8</v>
      </c>
      <c r="V22">
        <v>9</v>
      </c>
      <c r="W22" s="5">
        <v>0.93398148148148152</v>
      </c>
      <c r="X22" s="2">
        <f t="shared" si="1"/>
        <v>0.52500000000000002</v>
      </c>
      <c r="Y22" s="2">
        <f t="shared" si="2"/>
        <v>0.45454545454545453</v>
      </c>
      <c r="Z22" s="2">
        <f t="shared" si="3"/>
        <v>0.69230769230769229</v>
      </c>
      <c r="AA22" s="4">
        <f t="shared" si="4"/>
        <v>89.011200000000002</v>
      </c>
    </row>
    <row r="23" spans="1:27" x14ac:dyDescent="0.3">
      <c r="A23" s="1" t="str">
        <f>'Giannis Antetokounmpo'!A23</f>
        <v>vs FRA</v>
      </c>
      <c r="B23">
        <v>77</v>
      </c>
      <c r="C23">
        <v>32</v>
      </c>
      <c r="D23">
        <v>85</v>
      </c>
      <c r="E23">
        <v>10</v>
      </c>
      <c r="F23">
        <v>26</v>
      </c>
      <c r="G23">
        <v>3</v>
      </c>
      <c r="H23">
        <v>9</v>
      </c>
      <c r="I23">
        <v>5</v>
      </c>
      <c r="J23">
        <v>9</v>
      </c>
      <c r="K23">
        <v>38</v>
      </c>
      <c r="L23">
        <v>4</v>
      </c>
      <c r="M23">
        <v>28</v>
      </c>
      <c r="N23">
        <v>16</v>
      </c>
      <c r="O23">
        <v>5</v>
      </c>
      <c r="P23">
        <v>29</v>
      </c>
      <c r="Q23">
        <f t="shared" si="0"/>
        <v>34</v>
      </c>
      <c r="R23">
        <v>5</v>
      </c>
      <c r="S23">
        <v>3</v>
      </c>
      <c r="T23">
        <v>15</v>
      </c>
      <c r="U23">
        <v>13</v>
      </c>
      <c r="V23">
        <v>11</v>
      </c>
      <c r="W23" s="5">
        <v>0.93465277777777778</v>
      </c>
      <c r="X23" s="2">
        <f t="shared" si="1"/>
        <v>0.37647058823529411</v>
      </c>
      <c r="Y23" s="2">
        <f t="shared" si="2"/>
        <v>0.38461538461538464</v>
      </c>
      <c r="Z23" s="2">
        <f t="shared" si="3"/>
        <v>0.33333333333333331</v>
      </c>
      <c r="AA23" s="4">
        <f t="shared" si="4"/>
        <v>95.001599999999996</v>
      </c>
    </row>
    <row r="24" spans="1:27" x14ac:dyDescent="0.3">
      <c r="A24" s="1" t="str">
        <f>'Giannis Antetokounmpo'!A24</f>
        <v>@ INJ</v>
      </c>
      <c r="B24">
        <v>131</v>
      </c>
      <c r="C24">
        <v>52</v>
      </c>
      <c r="D24">
        <v>94</v>
      </c>
      <c r="E24">
        <v>14</v>
      </c>
      <c r="F24">
        <v>30</v>
      </c>
      <c r="G24">
        <v>13</v>
      </c>
      <c r="H24">
        <v>14</v>
      </c>
      <c r="I24">
        <v>8</v>
      </c>
      <c r="J24">
        <v>11</v>
      </c>
      <c r="K24">
        <v>54</v>
      </c>
      <c r="L24">
        <v>12</v>
      </c>
      <c r="M24">
        <v>17</v>
      </c>
      <c r="N24">
        <v>28</v>
      </c>
      <c r="O24">
        <v>5</v>
      </c>
      <c r="P24">
        <v>29</v>
      </c>
      <c r="Q24">
        <f t="shared" si="0"/>
        <v>34</v>
      </c>
      <c r="R24">
        <v>5</v>
      </c>
      <c r="S24">
        <v>1</v>
      </c>
      <c r="T24">
        <v>7</v>
      </c>
      <c r="U24">
        <v>19</v>
      </c>
      <c r="V24">
        <v>11</v>
      </c>
      <c r="W24" s="5">
        <v>0.93307870370370372</v>
      </c>
      <c r="X24" s="2">
        <f t="shared" si="1"/>
        <v>0.55319148936170215</v>
      </c>
      <c r="Y24" s="2">
        <f t="shared" si="2"/>
        <v>0.46666666666666667</v>
      </c>
      <c r="Z24" s="2">
        <f t="shared" si="3"/>
        <v>0.9285714285714286</v>
      </c>
      <c r="AA24" s="4">
        <f t="shared" si="4"/>
        <v>98.073599999999999</v>
      </c>
    </row>
    <row r="25" spans="1:27" x14ac:dyDescent="0.3">
      <c r="A25" s="1" t="str">
        <f>'Giannis Antetokounmpo'!A25</f>
        <v>vs EUR</v>
      </c>
      <c r="B25">
        <v>124</v>
      </c>
      <c r="C25">
        <v>47</v>
      </c>
      <c r="D25">
        <v>79</v>
      </c>
      <c r="E25">
        <v>13</v>
      </c>
      <c r="F25">
        <v>28</v>
      </c>
      <c r="G25">
        <v>17</v>
      </c>
      <c r="H25">
        <v>19</v>
      </c>
      <c r="I25">
        <v>6</v>
      </c>
      <c r="J25">
        <v>2</v>
      </c>
      <c r="K25">
        <v>46</v>
      </c>
      <c r="L25">
        <v>12</v>
      </c>
      <c r="M25">
        <v>29</v>
      </c>
      <c r="N25">
        <v>33</v>
      </c>
      <c r="O25">
        <v>7</v>
      </c>
      <c r="P25">
        <v>27</v>
      </c>
      <c r="Q25">
        <f t="shared" si="0"/>
        <v>34</v>
      </c>
      <c r="R25">
        <v>4</v>
      </c>
      <c r="S25">
        <v>3</v>
      </c>
      <c r="T25">
        <v>6</v>
      </c>
      <c r="U25">
        <v>16</v>
      </c>
      <c r="V25">
        <v>7</v>
      </c>
      <c r="W25" s="5">
        <v>0.93365740740740744</v>
      </c>
      <c r="X25" s="2">
        <f t="shared" si="1"/>
        <v>0.59493670886075944</v>
      </c>
      <c r="Y25" s="2">
        <f t="shared" si="2"/>
        <v>0.4642857142857143</v>
      </c>
      <c r="Z25" s="2">
        <f t="shared" si="3"/>
        <v>0.89473684210526316</v>
      </c>
      <c r="AA25" s="4">
        <f t="shared" si="4"/>
        <v>82.905599999999993</v>
      </c>
    </row>
    <row r="26" spans="1:27" x14ac:dyDescent="0.3">
      <c r="A26" s="1" t="str">
        <f>'Giannis Antetokounmpo'!A26</f>
        <v>@ RKS</v>
      </c>
      <c r="B26">
        <v>140</v>
      </c>
      <c r="C26">
        <v>55</v>
      </c>
      <c r="D26">
        <v>87</v>
      </c>
      <c r="E26">
        <v>15</v>
      </c>
      <c r="F26">
        <v>28</v>
      </c>
      <c r="G26">
        <v>15</v>
      </c>
      <c r="H26">
        <v>18</v>
      </c>
      <c r="I26">
        <v>11</v>
      </c>
      <c r="J26">
        <v>10</v>
      </c>
      <c r="K26">
        <v>60</v>
      </c>
      <c r="L26">
        <v>6</v>
      </c>
      <c r="M26">
        <v>17</v>
      </c>
      <c r="N26">
        <v>38</v>
      </c>
      <c r="O26">
        <v>5</v>
      </c>
      <c r="P26">
        <v>31</v>
      </c>
      <c r="Q26">
        <f t="shared" si="0"/>
        <v>36</v>
      </c>
      <c r="R26">
        <v>12</v>
      </c>
      <c r="S26">
        <v>8</v>
      </c>
      <c r="T26">
        <v>14</v>
      </c>
      <c r="U26">
        <v>16</v>
      </c>
      <c r="V26">
        <v>13</v>
      </c>
      <c r="W26" s="5">
        <v>0.93303240740740745</v>
      </c>
      <c r="X26" s="2">
        <f t="shared" si="1"/>
        <v>0.63218390804597702</v>
      </c>
      <c r="Y26" s="2">
        <f t="shared" si="2"/>
        <v>0.5357142857142857</v>
      </c>
      <c r="Z26" s="2">
        <f t="shared" si="3"/>
        <v>0.83333333333333337</v>
      </c>
      <c r="AA26" s="4">
        <f t="shared" si="4"/>
        <v>99.763199999999998</v>
      </c>
    </row>
    <row r="27" spans="1:27" x14ac:dyDescent="0.3">
      <c r="A27" s="1" t="str">
        <f>'Giannis Antetokounmpo'!A27</f>
        <v>vs CHI</v>
      </c>
      <c r="B27">
        <v>99</v>
      </c>
      <c r="C27">
        <v>36</v>
      </c>
      <c r="D27">
        <v>69</v>
      </c>
      <c r="E27">
        <v>11</v>
      </c>
      <c r="F27">
        <v>26</v>
      </c>
      <c r="G27">
        <v>16</v>
      </c>
      <c r="H27">
        <v>17</v>
      </c>
      <c r="I27">
        <v>5</v>
      </c>
      <c r="J27">
        <v>4</v>
      </c>
      <c r="K27">
        <v>30</v>
      </c>
      <c r="L27">
        <v>0</v>
      </c>
      <c r="M27">
        <v>31</v>
      </c>
      <c r="N27">
        <v>24</v>
      </c>
      <c r="O27">
        <v>2</v>
      </c>
      <c r="P27">
        <v>26</v>
      </c>
      <c r="Q27">
        <f t="shared" si="0"/>
        <v>28</v>
      </c>
      <c r="R27">
        <v>4</v>
      </c>
      <c r="S27">
        <v>1</v>
      </c>
      <c r="T27">
        <v>11</v>
      </c>
      <c r="U27">
        <v>6</v>
      </c>
      <c r="V27">
        <v>11</v>
      </c>
      <c r="W27" s="5">
        <v>0.93299768518518522</v>
      </c>
      <c r="X27" s="2">
        <f t="shared" si="1"/>
        <v>0.52173913043478259</v>
      </c>
      <c r="Y27" s="2">
        <f t="shared" si="2"/>
        <v>0.42307692307692307</v>
      </c>
      <c r="Z27" s="2">
        <f t="shared" si="3"/>
        <v>0.94117647058823528</v>
      </c>
      <c r="AA27" s="4">
        <f t="shared" si="4"/>
        <v>82.0608</v>
      </c>
    </row>
    <row r="28" spans="1:27" x14ac:dyDescent="0.3">
      <c r="A28" s="1">
        <f>'Giannis Antetokounmpo'!A28</f>
        <v>0</v>
      </c>
      <c r="Q28">
        <f t="shared" si="0"/>
        <v>0</v>
      </c>
      <c r="W28" s="5"/>
      <c r="X28" s="2" t="e">
        <f t="shared" si="1"/>
        <v>#DIV/0!</v>
      </c>
      <c r="Y28" s="2" t="e">
        <f t="shared" si="2"/>
        <v>#DIV/0!</v>
      </c>
      <c r="Z28" s="2" t="e">
        <f t="shared" si="3"/>
        <v>#DIV/0!</v>
      </c>
      <c r="AA28" s="4">
        <f t="shared" si="4"/>
        <v>0</v>
      </c>
    </row>
    <row r="29" spans="1:27" x14ac:dyDescent="0.3">
      <c r="A29" s="1">
        <f>'Giannis Antetokounmpo'!A29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'Giannis Antetokounmpo'!A30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'Giannis Antetokounmpo'!A31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'Giannis Antetokounmpo'!A32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'Giannis Antetokounmpo'!A33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'Giannis Antetokounmpo'!A34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'Giannis Antetokounmpo'!A35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'Giannis Antetokounmpo'!A36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'Giannis Antetokounmpo'!A37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'Giannis Antetokounmpo'!A38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'Giannis Antetokounmpo'!A39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'Giannis Antetokounmpo'!A40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'Giannis Antetokounmpo'!A41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'Giannis Antetokounmpo'!A42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'Giannis Antetokounmpo'!A43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'Giannis Antetokounmpo'!A44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'Giannis Antetokounmpo'!A45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'Giannis Antetokounmpo'!A46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109.34615384615384</v>
      </c>
      <c r="C47" s="4">
        <f t="shared" ref="C47:W47" si="5">AVERAGE(C2:C46)</f>
        <v>42.730769230769234</v>
      </c>
      <c r="D47" s="4">
        <f t="shared" si="5"/>
        <v>80.192307692307693</v>
      </c>
      <c r="E47" s="4">
        <f t="shared" si="5"/>
        <v>12.192307692307692</v>
      </c>
      <c r="F47" s="4">
        <f t="shared" si="5"/>
        <v>26.96153846153846</v>
      </c>
      <c r="G47" s="4">
        <f t="shared" si="5"/>
        <v>11.692307692307692</v>
      </c>
      <c r="H47" s="4">
        <f t="shared" si="5"/>
        <v>14.26923076923077</v>
      </c>
      <c r="I47" s="4">
        <f t="shared" si="5"/>
        <v>6.115384615384615</v>
      </c>
      <c r="J47" s="4">
        <f t="shared" si="5"/>
        <v>7.884615384615385</v>
      </c>
      <c r="K47" s="4">
        <f t="shared" si="5"/>
        <v>42.384615384615387</v>
      </c>
      <c r="L47" s="4">
        <f t="shared" si="5"/>
        <v>6.3076923076923075</v>
      </c>
      <c r="M47" s="4">
        <f t="shared" si="5"/>
        <v>27.423076923076923</v>
      </c>
      <c r="N47" s="4">
        <f t="shared" si="5"/>
        <v>24.576923076923077</v>
      </c>
      <c r="O47" s="4">
        <f t="shared" si="5"/>
        <v>4.8461538461538458</v>
      </c>
      <c r="P47" s="4">
        <f t="shared" si="5"/>
        <v>25.884615384615383</v>
      </c>
      <c r="Q47" s="4">
        <f t="shared" si="5"/>
        <v>17.755555555555556</v>
      </c>
      <c r="R47" s="4">
        <f t="shared" si="5"/>
        <v>5.8461538461538458</v>
      </c>
      <c r="S47" s="4">
        <f t="shared" si="5"/>
        <v>2.9230769230769229</v>
      </c>
      <c r="T47" s="4">
        <f t="shared" si="5"/>
        <v>10.076923076923077</v>
      </c>
      <c r="U47" s="4">
        <f t="shared" si="5"/>
        <v>12.961538461538462</v>
      </c>
      <c r="V47" s="4">
        <f t="shared" si="5"/>
        <v>10.807692307692308</v>
      </c>
      <c r="W47" s="5">
        <f t="shared" si="5"/>
        <v>0.93392227564102548</v>
      </c>
      <c r="X47" s="2">
        <f>SUM(C2:C46)/SUM(D2:D46)</f>
        <v>0.53285371702637885</v>
      </c>
      <c r="Y47" s="2">
        <f>SUM(E2:E46)/SUM(F2:F46)</f>
        <v>0.45221112696148358</v>
      </c>
      <c r="Z47" s="2">
        <f>SUM(G2:G46)/SUM(H2:H46)</f>
        <v>0.81940700808625333</v>
      </c>
      <c r="AA47" s="4">
        <f>AVERAGE(AA2:AA46)</f>
        <v>50.863786666666662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2843</v>
      </c>
      <c r="C49">
        <f t="shared" ref="C49:V49" si="6">SUM(C2:C46)</f>
        <v>1111</v>
      </c>
      <c r="D49">
        <f t="shared" si="6"/>
        <v>2085</v>
      </c>
      <c r="E49">
        <f t="shared" si="6"/>
        <v>317</v>
      </c>
      <c r="F49">
        <f t="shared" si="6"/>
        <v>701</v>
      </c>
      <c r="G49">
        <f t="shared" si="6"/>
        <v>304</v>
      </c>
      <c r="H49">
        <f t="shared" si="6"/>
        <v>371</v>
      </c>
      <c r="I49">
        <f t="shared" si="6"/>
        <v>159</v>
      </c>
      <c r="J49">
        <f t="shared" si="6"/>
        <v>205</v>
      </c>
      <c r="K49">
        <f t="shared" si="6"/>
        <v>1102</v>
      </c>
      <c r="L49">
        <f t="shared" si="6"/>
        <v>164</v>
      </c>
      <c r="M49">
        <f t="shared" si="6"/>
        <v>713</v>
      </c>
      <c r="N49">
        <f t="shared" si="6"/>
        <v>639</v>
      </c>
      <c r="O49">
        <f t="shared" si="6"/>
        <v>126</v>
      </c>
      <c r="P49">
        <f t="shared" si="6"/>
        <v>673</v>
      </c>
      <c r="Q49">
        <f t="shared" si="6"/>
        <v>799</v>
      </c>
      <c r="R49">
        <f t="shared" si="6"/>
        <v>152</v>
      </c>
      <c r="S49">
        <f t="shared" si="6"/>
        <v>76</v>
      </c>
      <c r="T49">
        <f t="shared" si="6"/>
        <v>262</v>
      </c>
      <c r="U49">
        <f t="shared" si="6"/>
        <v>337</v>
      </c>
      <c r="V49">
        <f t="shared" si="6"/>
        <v>281</v>
      </c>
      <c r="AA49" s="4">
        <f>SUM(AA2:AA46)</f>
        <v>2288.8703999999998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topLeftCell="A25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'Giannis Antetokounmpo'!A2</f>
        <v>@ CAN</v>
      </c>
      <c r="B2">
        <v>12</v>
      </c>
      <c r="C2">
        <v>2</v>
      </c>
      <c r="D2">
        <v>7</v>
      </c>
      <c r="E2">
        <v>1</v>
      </c>
      <c r="F2">
        <v>2</v>
      </c>
      <c r="G2">
        <v>3</v>
      </c>
      <c r="H2">
        <v>5</v>
      </c>
      <c r="I2">
        <v>8</v>
      </c>
      <c r="J2">
        <v>2</v>
      </c>
      <c r="K2">
        <v>3</v>
      </c>
      <c r="L2">
        <v>0</v>
      </c>
      <c r="M2">
        <v>0</v>
      </c>
      <c r="N2">
        <v>1</v>
      </c>
      <c r="O2">
        <v>2</v>
      </c>
      <c r="P2">
        <v>5</v>
      </c>
      <c r="Q2" s="2">
        <f t="shared" ref="Q2:Q33" si="0">H2/I2</f>
        <v>0.625</v>
      </c>
      <c r="R2" s="2">
        <f t="shared" ref="R2:R33" si="1">J2/K2</f>
        <v>0.66666666666666663</v>
      </c>
      <c r="S2" s="6" t="s">
        <v>45</v>
      </c>
      <c r="T2">
        <v>35</v>
      </c>
      <c r="U2">
        <v>27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18.945</v>
      </c>
      <c r="X2" s="4">
        <f t="shared" ref="X2:X46" si="3">B2+(C2*1.2)+(D2*1.5)+(E2*3)+(F2*3)-G2</f>
        <v>30.9</v>
      </c>
      <c r="Y2" s="4">
        <f t="shared" ref="Y2:Y46" si="4">B2+0.4*H2-0.7*I2-0.4*(M2-L2)+0.7*N2+0.3*(C2-N2)+F2+D2*0.7+0.7*E2-0.4*O2-G2</f>
        <v>13.2</v>
      </c>
      <c r="Z2">
        <v>0</v>
      </c>
    </row>
    <row r="3" spans="1:26" x14ac:dyDescent="0.3">
      <c r="A3" s="1" t="str">
        <f>'Giannis Antetokounmpo'!A3</f>
        <v>vs DNK</v>
      </c>
      <c r="B3">
        <v>11</v>
      </c>
      <c r="C3">
        <v>4</v>
      </c>
      <c r="D3">
        <v>5</v>
      </c>
      <c r="E3">
        <v>2</v>
      </c>
      <c r="F3">
        <v>0</v>
      </c>
      <c r="G3">
        <v>0</v>
      </c>
      <c r="H3">
        <v>4</v>
      </c>
      <c r="I3">
        <v>6</v>
      </c>
      <c r="J3">
        <v>3</v>
      </c>
      <c r="K3">
        <v>5</v>
      </c>
      <c r="L3">
        <v>0</v>
      </c>
      <c r="M3">
        <v>0</v>
      </c>
      <c r="N3">
        <v>0</v>
      </c>
      <c r="O3">
        <v>2</v>
      </c>
      <c r="P3">
        <v>26</v>
      </c>
      <c r="Q3" s="2">
        <f t="shared" si="0"/>
        <v>0.66666666666666663</v>
      </c>
      <c r="R3" s="2">
        <f t="shared" si="1"/>
        <v>0.6</v>
      </c>
      <c r="S3" s="6" t="s">
        <v>45</v>
      </c>
      <c r="T3">
        <v>31</v>
      </c>
      <c r="U3">
        <v>25</v>
      </c>
      <c r="V3">
        <v>0</v>
      </c>
      <c r="W3" s="3">
        <f t="shared" si="2"/>
        <v>22.476645161290321</v>
      </c>
      <c r="X3" s="4">
        <f t="shared" si="3"/>
        <v>29.3</v>
      </c>
      <c r="Y3" s="4">
        <f t="shared" si="4"/>
        <v>13.7</v>
      </c>
      <c r="Z3">
        <v>0</v>
      </c>
    </row>
    <row r="4" spans="1:26" x14ac:dyDescent="0.3">
      <c r="A4" s="1" t="str">
        <f>'Giannis Antetokounmpo'!A4</f>
        <v>@ IMP</v>
      </c>
      <c r="B4">
        <v>8</v>
      </c>
      <c r="C4">
        <v>1</v>
      </c>
      <c r="D4">
        <v>9</v>
      </c>
      <c r="E4">
        <v>1</v>
      </c>
      <c r="F4">
        <v>2</v>
      </c>
      <c r="G4">
        <v>2</v>
      </c>
      <c r="H4">
        <v>3</v>
      </c>
      <c r="I4">
        <v>9</v>
      </c>
      <c r="J4">
        <v>2</v>
      </c>
      <c r="K4">
        <v>3</v>
      </c>
      <c r="L4">
        <v>0</v>
      </c>
      <c r="M4">
        <v>0</v>
      </c>
      <c r="N4">
        <v>0</v>
      </c>
      <c r="O4">
        <v>1</v>
      </c>
      <c r="P4">
        <v>28</v>
      </c>
      <c r="Q4" s="2">
        <f t="shared" si="0"/>
        <v>0.33333333333333331</v>
      </c>
      <c r="R4" s="2">
        <f t="shared" si="1"/>
        <v>0.66666666666666663</v>
      </c>
      <c r="S4" s="6" t="s">
        <v>45</v>
      </c>
      <c r="T4">
        <v>38</v>
      </c>
      <c r="U4">
        <v>29</v>
      </c>
      <c r="V4">
        <v>0</v>
      </c>
      <c r="W4" s="3">
        <f t="shared" si="2"/>
        <v>12.497894736842108</v>
      </c>
      <c r="X4" s="4">
        <f t="shared" si="3"/>
        <v>29.7</v>
      </c>
      <c r="Y4" s="4">
        <f t="shared" si="4"/>
        <v>9.7999999999999989</v>
      </c>
      <c r="Z4">
        <v>0</v>
      </c>
    </row>
    <row r="5" spans="1:26" x14ac:dyDescent="0.3">
      <c r="A5" s="1" t="str">
        <f>'Giannis Antetokounmpo'!A5</f>
        <v>vs 3PT</v>
      </c>
      <c r="B5">
        <v>4</v>
      </c>
      <c r="C5">
        <v>1</v>
      </c>
      <c r="D5">
        <v>9</v>
      </c>
      <c r="E5">
        <v>0</v>
      </c>
      <c r="F5">
        <v>0</v>
      </c>
      <c r="G5">
        <v>3</v>
      </c>
      <c r="H5">
        <v>2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32</v>
      </c>
      <c r="Q5" s="2">
        <f t="shared" si="0"/>
        <v>0.5</v>
      </c>
      <c r="R5" s="2">
        <f t="shared" si="1"/>
        <v>0</v>
      </c>
      <c r="S5" s="6" t="s">
        <v>45</v>
      </c>
      <c r="T5">
        <v>29</v>
      </c>
      <c r="U5">
        <v>24</v>
      </c>
      <c r="V5">
        <v>0</v>
      </c>
      <c r="W5" s="3">
        <f t="shared" si="2"/>
        <v>8.9154827586206888</v>
      </c>
      <c r="X5" s="4">
        <f t="shared" si="3"/>
        <v>15.7</v>
      </c>
      <c r="Y5" s="4">
        <f t="shared" si="4"/>
        <v>5.6</v>
      </c>
      <c r="Z5">
        <v>0</v>
      </c>
    </row>
    <row r="6" spans="1:26" x14ac:dyDescent="0.3">
      <c r="A6" s="1" t="str">
        <f>'Giannis Antetokounmpo'!A6</f>
        <v>@ DEF</v>
      </c>
      <c r="B6">
        <v>8</v>
      </c>
      <c r="C6">
        <v>1</v>
      </c>
      <c r="D6">
        <v>7</v>
      </c>
      <c r="E6">
        <v>2</v>
      </c>
      <c r="F6">
        <v>0</v>
      </c>
      <c r="G6">
        <v>0</v>
      </c>
      <c r="H6">
        <v>3</v>
      </c>
      <c r="I6">
        <v>6</v>
      </c>
      <c r="J6">
        <v>2</v>
      </c>
      <c r="K6">
        <v>5</v>
      </c>
      <c r="L6">
        <v>0</v>
      </c>
      <c r="M6">
        <v>0</v>
      </c>
      <c r="N6">
        <v>0</v>
      </c>
      <c r="O6">
        <v>0</v>
      </c>
      <c r="P6">
        <v>21</v>
      </c>
      <c r="Q6" s="2">
        <f t="shared" si="0"/>
        <v>0.5</v>
      </c>
      <c r="R6" s="2">
        <f t="shared" si="1"/>
        <v>0.4</v>
      </c>
      <c r="S6" s="6" t="s">
        <v>45</v>
      </c>
      <c r="T6">
        <v>37</v>
      </c>
      <c r="U6">
        <v>24</v>
      </c>
      <c r="V6">
        <v>0</v>
      </c>
      <c r="W6" s="3">
        <f t="shared" si="2"/>
        <v>15.662162162162161</v>
      </c>
      <c r="X6" s="4">
        <f t="shared" si="3"/>
        <v>25.7</v>
      </c>
      <c r="Y6" s="4">
        <f t="shared" si="4"/>
        <v>11.6</v>
      </c>
      <c r="Z6">
        <v>0</v>
      </c>
    </row>
    <row r="7" spans="1:26" x14ac:dyDescent="0.3">
      <c r="A7" s="1" t="str">
        <f>'Giannis Antetokounmpo'!A7</f>
        <v>vs OCE</v>
      </c>
      <c r="B7">
        <v>15</v>
      </c>
      <c r="C7">
        <v>2</v>
      </c>
      <c r="D7">
        <v>7</v>
      </c>
      <c r="E7">
        <v>0</v>
      </c>
      <c r="F7">
        <v>2</v>
      </c>
      <c r="G7">
        <v>1</v>
      </c>
      <c r="H7">
        <v>5</v>
      </c>
      <c r="I7">
        <v>8</v>
      </c>
      <c r="J7">
        <v>1</v>
      </c>
      <c r="K7">
        <v>3</v>
      </c>
      <c r="L7">
        <v>4</v>
      </c>
      <c r="M7">
        <v>5</v>
      </c>
      <c r="N7">
        <v>1</v>
      </c>
      <c r="O7">
        <v>0</v>
      </c>
      <c r="P7">
        <v>11</v>
      </c>
      <c r="Q7" s="2">
        <f t="shared" si="0"/>
        <v>0.625</v>
      </c>
      <c r="R7" s="2">
        <f t="shared" si="1"/>
        <v>0.33333333333333331</v>
      </c>
      <c r="S7" s="2">
        <f t="shared" ref="S7:S41" si="5">L7/M7</f>
        <v>0.8</v>
      </c>
      <c r="T7">
        <v>34</v>
      </c>
      <c r="U7">
        <v>32</v>
      </c>
      <c r="V7">
        <v>0</v>
      </c>
      <c r="W7" s="3">
        <f t="shared" si="2"/>
        <v>25.928205882352945</v>
      </c>
      <c r="X7" s="4">
        <f t="shared" si="3"/>
        <v>32.9</v>
      </c>
      <c r="Y7" s="4">
        <f t="shared" si="4"/>
        <v>17.899999999999999</v>
      </c>
      <c r="Z7">
        <v>0</v>
      </c>
    </row>
    <row r="8" spans="1:26" x14ac:dyDescent="0.3">
      <c r="A8" s="1" t="str">
        <f>'Giannis Antetokounmpo'!A8</f>
        <v>@ FRA</v>
      </c>
      <c r="B8">
        <v>7</v>
      </c>
      <c r="C8">
        <v>1</v>
      </c>
      <c r="D8">
        <v>7</v>
      </c>
      <c r="E8">
        <v>1</v>
      </c>
      <c r="F8">
        <v>0</v>
      </c>
      <c r="G8">
        <v>2</v>
      </c>
      <c r="H8">
        <v>2</v>
      </c>
      <c r="I8">
        <v>6</v>
      </c>
      <c r="J8">
        <v>1</v>
      </c>
      <c r="K8">
        <v>2</v>
      </c>
      <c r="L8">
        <v>2</v>
      </c>
      <c r="M8">
        <v>2</v>
      </c>
      <c r="N8">
        <v>0</v>
      </c>
      <c r="O8">
        <v>1</v>
      </c>
      <c r="P8">
        <v>10</v>
      </c>
      <c r="Q8" s="2">
        <f t="shared" si="0"/>
        <v>0.33333333333333331</v>
      </c>
      <c r="R8" s="2">
        <f t="shared" si="1"/>
        <v>0.5</v>
      </c>
      <c r="S8" s="2">
        <f t="shared" si="5"/>
        <v>1</v>
      </c>
      <c r="T8">
        <v>34</v>
      </c>
      <c r="U8">
        <v>23</v>
      </c>
      <c r="V8">
        <v>0</v>
      </c>
      <c r="W8" s="3">
        <f t="shared" si="2"/>
        <v>9.7698529411764721</v>
      </c>
      <c r="X8" s="4">
        <f t="shared" si="3"/>
        <v>19.7</v>
      </c>
      <c r="Y8" s="4">
        <f t="shared" si="4"/>
        <v>7.1</v>
      </c>
      <c r="Z8">
        <v>0</v>
      </c>
    </row>
    <row r="9" spans="1:26" x14ac:dyDescent="0.3">
      <c r="A9" s="1" t="str">
        <f>'Giannis Antetokounmpo'!A9</f>
        <v>vs INJ</v>
      </c>
      <c r="B9">
        <v>11</v>
      </c>
      <c r="C9">
        <v>2</v>
      </c>
      <c r="D9">
        <v>3</v>
      </c>
      <c r="E9">
        <v>0</v>
      </c>
      <c r="F9">
        <v>0</v>
      </c>
      <c r="G9">
        <v>1</v>
      </c>
      <c r="H9">
        <v>4</v>
      </c>
      <c r="I9">
        <v>7</v>
      </c>
      <c r="J9">
        <v>3</v>
      </c>
      <c r="K9">
        <v>4</v>
      </c>
      <c r="L9">
        <v>0</v>
      </c>
      <c r="M9">
        <v>1</v>
      </c>
      <c r="N9">
        <v>0</v>
      </c>
      <c r="O9">
        <v>0</v>
      </c>
      <c r="P9">
        <v>-12</v>
      </c>
      <c r="Q9" s="2">
        <f t="shared" si="0"/>
        <v>0.5714285714285714</v>
      </c>
      <c r="R9" s="2">
        <f t="shared" si="1"/>
        <v>0.75</v>
      </c>
      <c r="S9" s="2">
        <f t="shared" si="5"/>
        <v>0</v>
      </c>
      <c r="T9">
        <v>38</v>
      </c>
      <c r="U9">
        <v>17</v>
      </c>
      <c r="V9">
        <v>0</v>
      </c>
      <c r="W9" s="3">
        <f t="shared" si="2"/>
        <v>11.599947368421052</v>
      </c>
      <c r="X9" s="4">
        <f t="shared" si="3"/>
        <v>16.899999999999999</v>
      </c>
      <c r="Y9" s="4">
        <f t="shared" si="4"/>
        <v>9</v>
      </c>
      <c r="Z9">
        <v>0</v>
      </c>
    </row>
    <row r="10" spans="1:26" x14ac:dyDescent="0.3">
      <c r="A10" s="1" t="str">
        <f>'Giannis Antetokounmpo'!A10</f>
        <v>@ EUR</v>
      </c>
      <c r="B10">
        <v>23</v>
      </c>
      <c r="C10">
        <v>2</v>
      </c>
      <c r="D10">
        <v>7</v>
      </c>
      <c r="E10">
        <v>0</v>
      </c>
      <c r="F10">
        <v>1</v>
      </c>
      <c r="G10">
        <v>3</v>
      </c>
      <c r="H10">
        <v>7</v>
      </c>
      <c r="I10">
        <v>9</v>
      </c>
      <c r="J10">
        <v>3</v>
      </c>
      <c r="K10">
        <v>3</v>
      </c>
      <c r="L10">
        <v>6</v>
      </c>
      <c r="M10">
        <v>6</v>
      </c>
      <c r="N10">
        <v>0</v>
      </c>
      <c r="O10">
        <v>0</v>
      </c>
      <c r="P10">
        <v>13</v>
      </c>
      <c r="Q10" s="2">
        <f t="shared" si="0"/>
        <v>0.77777777777777779</v>
      </c>
      <c r="R10" s="2">
        <f t="shared" si="1"/>
        <v>1</v>
      </c>
      <c r="S10" s="2">
        <f t="shared" si="5"/>
        <v>1</v>
      </c>
      <c r="T10">
        <v>35</v>
      </c>
      <c r="U10">
        <v>38</v>
      </c>
      <c r="V10">
        <v>0</v>
      </c>
      <c r="W10" s="3">
        <f t="shared" si="2"/>
        <v>32.105428571428568</v>
      </c>
      <c r="X10" s="4">
        <f t="shared" si="3"/>
        <v>35.9</v>
      </c>
      <c r="Y10" s="4">
        <f t="shared" si="4"/>
        <v>23</v>
      </c>
      <c r="Z10">
        <v>0</v>
      </c>
    </row>
    <row r="11" spans="1:26" x14ac:dyDescent="0.3">
      <c r="A11" s="1" t="str">
        <f>'Giannis Antetokounmpo'!A11</f>
        <v>vs RKS</v>
      </c>
      <c r="B11">
        <v>17</v>
      </c>
      <c r="C11">
        <v>3</v>
      </c>
      <c r="D11">
        <v>10</v>
      </c>
      <c r="E11">
        <v>1</v>
      </c>
      <c r="F11">
        <v>1</v>
      </c>
      <c r="G11">
        <v>2</v>
      </c>
      <c r="H11">
        <v>7</v>
      </c>
      <c r="I11">
        <v>13</v>
      </c>
      <c r="J11">
        <v>3</v>
      </c>
      <c r="K11">
        <v>6</v>
      </c>
      <c r="L11">
        <v>0</v>
      </c>
      <c r="M11">
        <v>0</v>
      </c>
      <c r="N11">
        <v>0</v>
      </c>
      <c r="O11">
        <v>1</v>
      </c>
      <c r="P11">
        <v>-5</v>
      </c>
      <c r="Q11" s="2">
        <f t="shared" si="0"/>
        <v>0.53846153846153844</v>
      </c>
      <c r="R11" s="2">
        <f t="shared" si="1"/>
        <v>0.5</v>
      </c>
      <c r="S11" s="6" t="s">
        <v>45</v>
      </c>
      <c r="T11">
        <v>46</v>
      </c>
      <c r="U11">
        <v>39</v>
      </c>
      <c r="V11">
        <v>0</v>
      </c>
      <c r="W11" s="3">
        <f t="shared" si="2"/>
        <v>19.141543478260875</v>
      </c>
      <c r="X11" s="4">
        <f t="shared" si="3"/>
        <v>39.6</v>
      </c>
      <c r="Y11" s="4">
        <f t="shared" si="4"/>
        <v>17.900000000000002</v>
      </c>
      <c r="Z11">
        <v>0</v>
      </c>
    </row>
    <row r="12" spans="1:26" x14ac:dyDescent="0.3">
      <c r="A12" s="1" t="str">
        <f>'Giannis Antetokounmpo'!A12</f>
        <v>@ CHI</v>
      </c>
      <c r="B12">
        <v>7</v>
      </c>
      <c r="C12">
        <v>3</v>
      </c>
      <c r="D12">
        <v>7</v>
      </c>
      <c r="E12">
        <v>0</v>
      </c>
      <c r="F12">
        <v>1</v>
      </c>
      <c r="G12">
        <v>1</v>
      </c>
      <c r="H12">
        <v>3</v>
      </c>
      <c r="I12">
        <v>5</v>
      </c>
      <c r="J12">
        <v>1</v>
      </c>
      <c r="K12">
        <v>3</v>
      </c>
      <c r="L12">
        <v>0</v>
      </c>
      <c r="M12">
        <v>2</v>
      </c>
      <c r="N12">
        <v>0</v>
      </c>
      <c r="O12">
        <v>1</v>
      </c>
      <c r="P12">
        <v>-5</v>
      </c>
      <c r="Q12" s="2">
        <f t="shared" si="0"/>
        <v>0.6</v>
      </c>
      <c r="R12" s="2">
        <f t="shared" si="1"/>
        <v>0.33333333333333331</v>
      </c>
      <c r="S12" s="2">
        <f t="shared" si="5"/>
        <v>0</v>
      </c>
      <c r="T12">
        <v>35</v>
      </c>
      <c r="U12">
        <v>23</v>
      </c>
      <c r="V12">
        <v>1</v>
      </c>
      <c r="W12" s="3">
        <f t="shared" si="2"/>
        <v>13.160314285714287</v>
      </c>
      <c r="X12" s="4">
        <f t="shared" si="3"/>
        <v>23.1</v>
      </c>
      <c r="Y12" s="4">
        <f t="shared" si="4"/>
        <v>9.2999999999999989</v>
      </c>
      <c r="Z12">
        <v>0</v>
      </c>
    </row>
    <row r="13" spans="1:26" x14ac:dyDescent="0.3">
      <c r="A13" s="1" t="str">
        <f>'Giannis Antetokounmpo'!A13</f>
        <v>@ OLD</v>
      </c>
      <c r="B13">
        <v>13</v>
      </c>
      <c r="C13">
        <v>3</v>
      </c>
      <c r="D13">
        <v>4</v>
      </c>
      <c r="E13">
        <v>0</v>
      </c>
      <c r="F13">
        <v>1</v>
      </c>
      <c r="G13">
        <v>2</v>
      </c>
      <c r="H13">
        <v>5</v>
      </c>
      <c r="I13">
        <v>12</v>
      </c>
      <c r="J13">
        <v>3</v>
      </c>
      <c r="K13">
        <v>7</v>
      </c>
      <c r="L13">
        <v>0</v>
      </c>
      <c r="M13">
        <v>0</v>
      </c>
      <c r="N13">
        <v>1</v>
      </c>
      <c r="O13">
        <v>4</v>
      </c>
      <c r="P13">
        <v>18</v>
      </c>
      <c r="Q13" s="2">
        <f t="shared" si="0"/>
        <v>0.41666666666666669</v>
      </c>
      <c r="R13" s="2">
        <f t="shared" si="1"/>
        <v>0.42857142857142855</v>
      </c>
      <c r="S13" s="6" t="s">
        <v>45</v>
      </c>
      <c r="T13">
        <v>36</v>
      </c>
      <c r="U13">
        <v>25</v>
      </c>
      <c r="V13">
        <v>0</v>
      </c>
      <c r="W13" s="3">
        <f t="shared" si="2"/>
        <v>10.978055555555551</v>
      </c>
      <c r="X13" s="4">
        <f t="shared" si="3"/>
        <v>23.6</v>
      </c>
      <c r="Y13" s="4">
        <f t="shared" si="4"/>
        <v>8.1000000000000032</v>
      </c>
      <c r="Z13">
        <v>0</v>
      </c>
    </row>
    <row r="14" spans="1:26" x14ac:dyDescent="0.3">
      <c r="A14" s="1" t="str">
        <f>'Giannis Antetokounmpo'!A14</f>
        <v>vs USA</v>
      </c>
      <c r="B14">
        <v>10</v>
      </c>
      <c r="C14">
        <v>3</v>
      </c>
      <c r="D14">
        <v>5</v>
      </c>
      <c r="E14">
        <v>0</v>
      </c>
      <c r="F14">
        <v>0</v>
      </c>
      <c r="G14">
        <v>1</v>
      </c>
      <c r="H14">
        <v>5</v>
      </c>
      <c r="I14">
        <v>7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9</v>
      </c>
      <c r="Q14" s="2">
        <f t="shared" si="0"/>
        <v>0.7142857142857143</v>
      </c>
      <c r="R14" s="2">
        <f t="shared" si="1"/>
        <v>0</v>
      </c>
      <c r="S14" s="6" t="s">
        <v>45</v>
      </c>
      <c r="T14">
        <v>33</v>
      </c>
      <c r="U14">
        <v>22</v>
      </c>
      <c r="V14">
        <v>0</v>
      </c>
      <c r="W14" s="3">
        <f t="shared" si="2"/>
        <v>15.078939393939393</v>
      </c>
      <c r="X14" s="4">
        <f t="shared" si="3"/>
        <v>20.100000000000001</v>
      </c>
      <c r="Y14" s="4">
        <f t="shared" si="4"/>
        <v>10.1</v>
      </c>
      <c r="Z14">
        <v>0</v>
      </c>
    </row>
    <row r="15" spans="1:26" x14ac:dyDescent="0.3">
      <c r="A15" s="1" t="str">
        <f>'Giannis Antetokounmpo'!A15</f>
        <v>@ SPA</v>
      </c>
      <c r="B15">
        <v>12</v>
      </c>
      <c r="C15">
        <v>3</v>
      </c>
      <c r="D15">
        <v>2</v>
      </c>
      <c r="E15">
        <v>0</v>
      </c>
      <c r="F15">
        <v>3</v>
      </c>
      <c r="G15">
        <v>1</v>
      </c>
      <c r="H15">
        <v>5</v>
      </c>
      <c r="I15">
        <v>7</v>
      </c>
      <c r="J15">
        <v>2</v>
      </c>
      <c r="K15">
        <v>4</v>
      </c>
      <c r="L15">
        <v>0</v>
      </c>
      <c r="M15">
        <v>0</v>
      </c>
      <c r="N15">
        <v>0</v>
      </c>
      <c r="O15">
        <v>0</v>
      </c>
      <c r="P15">
        <v>31</v>
      </c>
      <c r="Q15" s="2">
        <f t="shared" si="0"/>
        <v>0.7142857142857143</v>
      </c>
      <c r="R15" s="2">
        <f t="shared" si="1"/>
        <v>0.5</v>
      </c>
      <c r="S15" s="6" t="s">
        <v>45</v>
      </c>
      <c r="T15">
        <v>38</v>
      </c>
      <c r="U15">
        <v>16</v>
      </c>
      <c r="V15">
        <v>0</v>
      </c>
      <c r="W15" s="3">
        <f t="shared" si="2"/>
        <v>17.788236842105263</v>
      </c>
      <c r="X15" s="4">
        <f t="shared" si="3"/>
        <v>26.6</v>
      </c>
      <c r="Y15" s="4">
        <f t="shared" si="4"/>
        <v>13.400000000000002</v>
      </c>
      <c r="Z15">
        <v>0</v>
      </c>
    </row>
    <row r="16" spans="1:26" x14ac:dyDescent="0.3">
      <c r="A16" s="1" t="str">
        <f>'Giannis Antetokounmpo'!A16</f>
        <v>vs 6TH</v>
      </c>
      <c r="B16">
        <v>9</v>
      </c>
      <c r="C16">
        <v>1</v>
      </c>
      <c r="D16">
        <v>5</v>
      </c>
      <c r="E16">
        <v>1</v>
      </c>
      <c r="F16">
        <v>0</v>
      </c>
      <c r="G16">
        <v>2</v>
      </c>
      <c r="H16">
        <v>3</v>
      </c>
      <c r="I16">
        <v>3</v>
      </c>
      <c r="J16">
        <v>3</v>
      </c>
      <c r="K16">
        <v>3</v>
      </c>
      <c r="L16">
        <v>0</v>
      </c>
      <c r="M16">
        <v>0</v>
      </c>
      <c r="N16">
        <v>0</v>
      </c>
      <c r="O16">
        <v>0</v>
      </c>
      <c r="P16">
        <v>10</v>
      </c>
      <c r="Q16" s="2">
        <f t="shared" si="0"/>
        <v>1</v>
      </c>
      <c r="R16" s="2">
        <f t="shared" si="1"/>
        <v>1</v>
      </c>
      <c r="S16" s="6" t="s">
        <v>45</v>
      </c>
      <c r="T16">
        <v>31</v>
      </c>
      <c r="U16">
        <v>20</v>
      </c>
      <c r="V16">
        <v>0</v>
      </c>
      <c r="W16" s="3">
        <f t="shared" si="2"/>
        <v>17.177064516129033</v>
      </c>
      <c r="X16" s="4">
        <f t="shared" si="3"/>
        <v>18.7</v>
      </c>
      <c r="Y16" s="4">
        <f t="shared" si="4"/>
        <v>10.6</v>
      </c>
      <c r="Z16">
        <v>0</v>
      </c>
    </row>
    <row r="17" spans="1:26" x14ac:dyDescent="0.3">
      <c r="A17" s="1" t="str">
        <f>'Giannis Antetokounmpo'!A17</f>
        <v>vs CAN</v>
      </c>
      <c r="B17">
        <v>11</v>
      </c>
      <c r="C17">
        <v>3</v>
      </c>
      <c r="D17">
        <v>6</v>
      </c>
      <c r="E17">
        <v>0</v>
      </c>
      <c r="F17">
        <v>3</v>
      </c>
      <c r="G17">
        <v>2</v>
      </c>
      <c r="H17">
        <v>4</v>
      </c>
      <c r="I17">
        <v>6</v>
      </c>
      <c r="J17">
        <v>1</v>
      </c>
      <c r="K17">
        <v>1</v>
      </c>
      <c r="L17">
        <v>2</v>
      </c>
      <c r="M17">
        <v>3</v>
      </c>
      <c r="N17">
        <v>0</v>
      </c>
      <c r="O17">
        <v>1</v>
      </c>
      <c r="P17">
        <v>12</v>
      </c>
      <c r="Q17" s="2">
        <f t="shared" si="0"/>
        <v>0.66666666666666663</v>
      </c>
      <c r="R17" s="2">
        <f t="shared" si="1"/>
        <v>1</v>
      </c>
      <c r="S17" s="2">
        <f t="shared" si="5"/>
        <v>0.66666666666666663</v>
      </c>
      <c r="T17">
        <v>31</v>
      </c>
      <c r="U17">
        <v>26</v>
      </c>
      <c r="V17">
        <v>0</v>
      </c>
      <c r="W17" s="3">
        <f t="shared" si="2"/>
        <v>21.920064516129035</v>
      </c>
      <c r="X17" s="4">
        <f t="shared" si="3"/>
        <v>30.6</v>
      </c>
      <c r="Y17" s="4">
        <f t="shared" si="4"/>
        <v>13.700000000000001</v>
      </c>
      <c r="Z17">
        <v>0</v>
      </c>
    </row>
    <row r="18" spans="1:26" x14ac:dyDescent="0.3">
      <c r="A18" s="1" t="str">
        <f>'Giannis Antetokounmpo'!A18</f>
        <v>@ DNK</v>
      </c>
      <c r="B18">
        <v>10</v>
      </c>
      <c r="C18">
        <v>3</v>
      </c>
      <c r="D18">
        <v>7</v>
      </c>
      <c r="E18">
        <v>1</v>
      </c>
      <c r="F18">
        <v>1</v>
      </c>
      <c r="G18">
        <v>0</v>
      </c>
      <c r="H18">
        <v>4</v>
      </c>
      <c r="I18">
        <v>8</v>
      </c>
      <c r="J18">
        <v>2</v>
      </c>
      <c r="K18">
        <v>4</v>
      </c>
      <c r="L18">
        <v>0</v>
      </c>
      <c r="M18">
        <v>0</v>
      </c>
      <c r="N18">
        <v>0</v>
      </c>
      <c r="O18">
        <v>3</v>
      </c>
      <c r="P18">
        <v>29</v>
      </c>
      <c r="Q18" s="2">
        <f t="shared" si="0"/>
        <v>0.5</v>
      </c>
      <c r="R18" s="2">
        <f t="shared" si="1"/>
        <v>0.5</v>
      </c>
      <c r="S18" s="6" t="s">
        <v>45</v>
      </c>
      <c r="T18">
        <v>31</v>
      </c>
      <c r="U18">
        <v>26</v>
      </c>
      <c r="V18">
        <v>0</v>
      </c>
      <c r="W18" s="3">
        <f t="shared" si="2"/>
        <v>19.961903225806449</v>
      </c>
      <c r="X18" s="4">
        <f t="shared" si="3"/>
        <v>30.1</v>
      </c>
      <c r="Y18" s="4">
        <f t="shared" si="4"/>
        <v>12.3</v>
      </c>
      <c r="Z18">
        <v>0</v>
      </c>
    </row>
    <row r="19" spans="1:26" x14ac:dyDescent="0.3">
      <c r="A19" s="1" t="str">
        <f>'Giannis Antetokounmpo'!A19</f>
        <v>vs IMP</v>
      </c>
      <c r="B19">
        <v>15</v>
      </c>
      <c r="C19">
        <v>3</v>
      </c>
      <c r="D19">
        <v>7</v>
      </c>
      <c r="E19">
        <v>0</v>
      </c>
      <c r="F19">
        <v>0</v>
      </c>
      <c r="G19">
        <v>1</v>
      </c>
      <c r="H19">
        <v>6</v>
      </c>
      <c r="I19">
        <v>9</v>
      </c>
      <c r="J19">
        <v>3</v>
      </c>
      <c r="K19">
        <v>5</v>
      </c>
      <c r="L19">
        <v>0</v>
      </c>
      <c r="M19">
        <v>0</v>
      </c>
      <c r="N19">
        <v>0</v>
      </c>
      <c r="O19">
        <v>2</v>
      </c>
      <c r="P19">
        <v>18</v>
      </c>
      <c r="Q19" s="2">
        <f t="shared" si="0"/>
        <v>0.66666666666666663</v>
      </c>
      <c r="R19" s="2">
        <f t="shared" si="1"/>
        <v>0.6</v>
      </c>
      <c r="S19" s="6" t="s">
        <v>45</v>
      </c>
      <c r="T19">
        <v>36</v>
      </c>
      <c r="U19">
        <v>31</v>
      </c>
      <c r="V19">
        <v>0</v>
      </c>
      <c r="W19" s="3">
        <f t="shared" si="2"/>
        <v>20.882666666666665</v>
      </c>
      <c r="X19" s="4">
        <f t="shared" si="3"/>
        <v>28.1</v>
      </c>
      <c r="Y19" s="4">
        <f t="shared" si="4"/>
        <v>15.099999999999998</v>
      </c>
      <c r="Z19">
        <v>0</v>
      </c>
    </row>
    <row r="20" spans="1:26" x14ac:dyDescent="0.3">
      <c r="A20" s="1" t="str">
        <f>'Giannis Antetokounmpo'!A20</f>
        <v>@ 3PT</v>
      </c>
      <c r="B20">
        <v>13</v>
      </c>
      <c r="C20">
        <v>1</v>
      </c>
      <c r="D20">
        <v>2</v>
      </c>
      <c r="E20">
        <v>0</v>
      </c>
      <c r="F20">
        <v>0</v>
      </c>
      <c r="G20">
        <v>1</v>
      </c>
      <c r="H20">
        <v>6</v>
      </c>
      <c r="I20">
        <v>10</v>
      </c>
      <c r="J20">
        <v>1</v>
      </c>
      <c r="K20">
        <v>4</v>
      </c>
      <c r="L20">
        <v>0</v>
      </c>
      <c r="M20">
        <v>0</v>
      </c>
      <c r="N20">
        <v>0</v>
      </c>
      <c r="O20">
        <v>0</v>
      </c>
      <c r="P20">
        <v>19</v>
      </c>
      <c r="Q20" s="2">
        <f t="shared" si="0"/>
        <v>0.6</v>
      </c>
      <c r="R20" s="2">
        <f t="shared" si="1"/>
        <v>0.25</v>
      </c>
      <c r="S20" s="6" t="s">
        <v>45</v>
      </c>
      <c r="T20">
        <v>36</v>
      </c>
      <c r="U20">
        <v>18</v>
      </c>
      <c r="V20">
        <v>0</v>
      </c>
      <c r="W20" s="3">
        <f t="shared" si="2"/>
        <v>12.239472222222224</v>
      </c>
      <c r="X20" s="4">
        <f t="shared" si="3"/>
        <v>16.2</v>
      </c>
      <c r="Y20" s="4">
        <f t="shared" si="4"/>
        <v>9.1000000000000014</v>
      </c>
      <c r="Z20">
        <v>0</v>
      </c>
    </row>
    <row r="21" spans="1:26" x14ac:dyDescent="0.3">
      <c r="A21" s="1" t="str">
        <f>'Giannis Antetokounmpo'!A21</f>
        <v>vs DEF</v>
      </c>
      <c r="B21">
        <v>13</v>
      </c>
      <c r="C21">
        <v>3</v>
      </c>
      <c r="D21">
        <v>4</v>
      </c>
      <c r="E21">
        <v>0</v>
      </c>
      <c r="F21">
        <v>3</v>
      </c>
      <c r="G21">
        <v>3</v>
      </c>
      <c r="H21">
        <v>5</v>
      </c>
      <c r="I21">
        <v>8</v>
      </c>
      <c r="J21">
        <v>3</v>
      </c>
      <c r="K21">
        <v>5</v>
      </c>
      <c r="L21">
        <v>0</v>
      </c>
      <c r="M21">
        <v>0</v>
      </c>
      <c r="N21">
        <v>0</v>
      </c>
      <c r="O21">
        <v>0</v>
      </c>
      <c r="P21">
        <v>-14</v>
      </c>
      <c r="Q21" s="2">
        <f t="shared" si="0"/>
        <v>0.625</v>
      </c>
      <c r="R21" s="2">
        <f t="shared" si="1"/>
        <v>0.6</v>
      </c>
      <c r="S21" s="6" t="s">
        <v>45</v>
      </c>
      <c r="T21">
        <v>36</v>
      </c>
      <c r="U21">
        <v>21</v>
      </c>
      <c r="V21">
        <v>0</v>
      </c>
      <c r="W21" s="3">
        <f t="shared" si="2"/>
        <v>18.057777777777776</v>
      </c>
      <c r="X21" s="4">
        <f t="shared" si="3"/>
        <v>28.6</v>
      </c>
      <c r="Y21" s="4">
        <f t="shared" si="4"/>
        <v>13.100000000000001</v>
      </c>
      <c r="Z21">
        <v>0</v>
      </c>
    </row>
    <row r="22" spans="1:26" x14ac:dyDescent="0.3">
      <c r="A22" s="1" t="str">
        <f>'Giannis Antetokounmpo'!A22</f>
        <v>@ OCE</v>
      </c>
      <c r="B22">
        <v>12</v>
      </c>
      <c r="C22">
        <v>0</v>
      </c>
      <c r="D22">
        <v>14</v>
      </c>
      <c r="E22">
        <v>0</v>
      </c>
      <c r="F22">
        <v>2</v>
      </c>
      <c r="G22">
        <v>2</v>
      </c>
      <c r="H22">
        <v>5</v>
      </c>
      <c r="I22">
        <v>12</v>
      </c>
      <c r="J22">
        <v>2</v>
      </c>
      <c r="K22">
        <v>5</v>
      </c>
      <c r="L22">
        <v>0</v>
      </c>
      <c r="M22">
        <v>0</v>
      </c>
      <c r="N22">
        <v>0</v>
      </c>
      <c r="O22">
        <v>2</v>
      </c>
      <c r="P22">
        <v>23</v>
      </c>
      <c r="Q22" s="2">
        <f t="shared" si="0"/>
        <v>0.41666666666666669</v>
      </c>
      <c r="R22" s="2">
        <f t="shared" si="1"/>
        <v>0.4</v>
      </c>
      <c r="S22" s="6" t="s">
        <v>45</v>
      </c>
      <c r="T22">
        <v>36</v>
      </c>
      <c r="U22">
        <v>44</v>
      </c>
      <c r="V22">
        <v>1</v>
      </c>
      <c r="W22" s="3">
        <f t="shared" si="2"/>
        <v>19.718444444444447</v>
      </c>
      <c r="X22" s="4">
        <f t="shared" si="3"/>
        <v>37</v>
      </c>
      <c r="Y22" s="4">
        <f t="shared" si="4"/>
        <v>14.599999999999998</v>
      </c>
      <c r="Z22">
        <v>0</v>
      </c>
    </row>
    <row r="23" spans="1:26" x14ac:dyDescent="0.3">
      <c r="A23" s="1" t="str">
        <f>'Giannis Antetokounmpo'!A23</f>
        <v>vs FRA</v>
      </c>
      <c r="B23">
        <v>2</v>
      </c>
      <c r="C23">
        <v>3</v>
      </c>
      <c r="D23">
        <v>4</v>
      </c>
      <c r="E23">
        <v>0</v>
      </c>
      <c r="F23">
        <v>0</v>
      </c>
      <c r="G23">
        <v>2</v>
      </c>
      <c r="H23">
        <v>1</v>
      </c>
      <c r="I23">
        <v>3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32</v>
      </c>
      <c r="Q23" s="2">
        <f t="shared" si="0"/>
        <v>0.33333333333333331</v>
      </c>
      <c r="R23" s="2">
        <f t="shared" si="1"/>
        <v>0</v>
      </c>
      <c r="S23" s="6" t="s">
        <v>45</v>
      </c>
      <c r="T23">
        <v>29</v>
      </c>
      <c r="U23">
        <v>11</v>
      </c>
      <c r="V23">
        <v>0</v>
      </c>
      <c r="W23" s="3">
        <f t="shared" si="2"/>
        <v>2.2548620689655166</v>
      </c>
      <c r="X23" s="4">
        <f t="shared" si="3"/>
        <v>9.6</v>
      </c>
      <c r="Y23" s="4">
        <f t="shared" si="4"/>
        <v>1.6</v>
      </c>
      <c r="Z23">
        <v>0</v>
      </c>
    </row>
    <row r="24" spans="1:26" x14ac:dyDescent="0.3">
      <c r="A24" s="1" t="str">
        <f>'Giannis Antetokounmpo'!A24</f>
        <v>@ INJ</v>
      </c>
      <c r="B24">
        <v>7</v>
      </c>
      <c r="C24">
        <v>1</v>
      </c>
      <c r="D24">
        <v>8</v>
      </c>
      <c r="E24">
        <v>0</v>
      </c>
      <c r="F24">
        <v>0</v>
      </c>
      <c r="G24">
        <v>3</v>
      </c>
      <c r="H24">
        <v>2</v>
      </c>
      <c r="I24">
        <v>5</v>
      </c>
      <c r="J24">
        <v>1</v>
      </c>
      <c r="K24">
        <v>3</v>
      </c>
      <c r="L24">
        <v>2</v>
      </c>
      <c r="M24">
        <v>2</v>
      </c>
      <c r="N24">
        <v>0</v>
      </c>
      <c r="O24">
        <v>1</v>
      </c>
      <c r="P24">
        <v>5</v>
      </c>
      <c r="Q24" s="2">
        <f t="shared" si="0"/>
        <v>0.4</v>
      </c>
      <c r="R24" s="2">
        <f t="shared" si="1"/>
        <v>0.33333333333333331</v>
      </c>
      <c r="S24" s="2">
        <f t="shared" si="5"/>
        <v>1</v>
      </c>
      <c r="T24">
        <v>35</v>
      </c>
      <c r="U24">
        <v>28</v>
      </c>
      <c r="V24">
        <v>0</v>
      </c>
      <c r="W24" s="3">
        <f t="shared" si="2"/>
        <v>8.9415714285714305</v>
      </c>
      <c r="X24" s="4">
        <f t="shared" si="3"/>
        <v>17.2</v>
      </c>
      <c r="Y24" s="4">
        <f t="shared" si="4"/>
        <v>6.7999999999999989</v>
      </c>
      <c r="Z24">
        <v>0</v>
      </c>
    </row>
    <row r="25" spans="1:26" x14ac:dyDescent="0.3">
      <c r="A25" s="1" t="str">
        <f>'Giannis Antetokounmpo'!A25</f>
        <v>vs EUR</v>
      </c>
      <c r="B25">
        <v>2</v>
      </c>
      <c r="C25">
        <v>3</v>
      </c>
      <c r="D25">
        <v>6</v>
      </c>
      <c r="E25">
        <v>0</v>
      </c>
      <c r="F25">
        <v>0</v>
      </c>
      <c r="G25">
        <v>1</v>
      </c>
      <c r="H25">
        <v>1</v>
      </c>
      <c r="I25">
        <v>5</v>
      </c>
      <c r="J25">
        <v>0</v>
      </c>
      <c r="K25">
        <v>1</v>
      </c>
      <c r="L25">
        <v>0</v>
      </c>
      <c r="M25">
        <v>0</v>
      </c>
      <c r="N25">
        <v>0</v>
      </c>
      <c r="O25">
        <v>3</v>
      </c>
      <c r="P25">
        <v>0</v>
      </c>
      <c r="Q25" s="2">
        <f t="shared" si="0"/>
        <v>0.2</v>
      </c>
      <c r="R25" s="2">
        <f t="shared" si="1"/>
        <v>0</v>
      </c>
      <c r="S25" s="6" t="s">
        <v>45</v>
      </c>
      <c r="T25">
        <v>34</v>
      </c>
      <c r="U25">
        <v>17</v>
      </c>
      <c r="V25">
        <v>0</v>
      </c>
      <c r="W25" s="3">
        <f t="shared" si="2"/>
        <v>2.2327647058823525</v>
      </c>
      <c r="X25" s="4">
        <f t="shared" si="3"/>
        <v>13.6</v>
      </c>
      <c r="Y25" s="4">
        <f t="shared" si="4"/>
        <v>1.7999999999999989</v>
      </c>
      <c r="Z25">
        <v>0</v>
      </c>
    </row>
    <row r="26" spans="1:26" x14ac:dyDescent="0.3">
      <c r="A26" s="1" t="str">
        <f>'Giannis Antetokounmpo'!A26</f>
        <v>@ RKS</v>
      </c>
      <c r="B26">
        <v>5</v>
      </c>
      <c r="C26">
        <v>0</v>
      </c>
      <c r="D26">
        <v>6</v>
      </c>
      <c r="E26">
        <v>0</v>
      </c>
      <c r="F26">
        <v>0</v>
      </c>
      <c r="G26">
        <v>1</v>
      </c>
      <c r="H26">
        <v>2</v>
      </c>
      <c r="I26">
        <v>6</v>
      </c>
      <c r="J26">
        <v>1</v>
      </c>
      <c r="K26">
        <v>4</v>
      </c>
      <c r="L26">
        <v>0</v>
      </c>
      <c r="M26">
        <v>0</v>
      </c>
      <c r="N26">
        <v>0</v>
      </c>
      <c r="O26">
        <v>2</v>
      </c>
      <c r="P26">
        <v>-7</v>
      </c>
      <c r="Q26" s="2">
        <f t="shared" si="0"/>
        <v>0.33333333333333331</v>
      </c>
      <c r="R26" s="2">
        <f t="shared" si="1"/>
        <v>0.25</v>
      </c>
      <c r="S26" s="6" t="s">
        <v>45</v>
      </c>
      <c r="T26">
        <v>30</v>
      </c>
      <c r="U26">
        <v>18</v>
      </c>
      <c r="V26">
        <v>0</v>
      </c>
      <c r="W26" s="3">
        <f t="shared" si="2"/>
        <v>6.2211333333333334</v>
      </c>
      <c r="X26" s="4">
        <f t="shared" si="3"/>
        <v>13</v>
      </c>
      <c r="Y26" s="4">
        <f t="shared" si="4"/>
        <v>4</v>
      </c>
      <c r="Z26">
        <v>0</v>
      </c>
    </row>
    <row r="27" spans="1:26" x14ac:dyDescent="0.3">
      <c r="A27" s="1" t="str">
        <f>'Giannis Antetokounmpo'!A27</f>
        <v>vs CHI</v>
      </c>
      <c r="B27">
        <v>8</v>
      </c>
      <c r="C27">
        <v>1</v>
      </c>
      <c r="D27">
        <v>3</v>
      </c>
      <c r="E27">
        <v>0</v>
      </c>
      <c r="F27">
        <v>0</v>
      </c>
      <c r="G27">
        <v>2</v>
      </c>
      <c r="H27">
        <v>3</v>
      </c>
      <c r="I27">
        <v>4</v>
      </c>
      <c r="J27">
        <v>2</v>
      </c>
      <c r="K27">
        <v>2</v>
      </c>
      <c r="L27">
        <v>0</v>
      </c>
      <c r="M27">
        <v>0</v>
      </c>
      <c r="N27">
        <v>0</v>
      </c>
      <c r="O27">
        <v>2</v>
      </c>
      <c r="P27">
        <v>10</v>
      </c>
      <c r="Q27" s="2">
        <f t="shared" si="0"/>
        <v>0.75</v>
      </c>
      <c r="R27" s="2">
        <f t="shared" si="1"/>
        <v>1</v>
      </c>
      <c r="S27" s="6" t="s">
        <v>45</v>
      </c>
      <c r="T27">
        <v>29</v>
      </c>
      <c r="U27">
        <v>15</v>
      </c>
      <c r="V27">
        <v>0</v>
      </c>
      <c r="W27" s="3">
        <f t="shared" si="2"/>
        <v>10.298275862068966</v>
      </c>
      <c r="X27" s="4">
        <f t="shared" si="3"/>
        <v>11.7</v>
      </c>
      <c r="Y27" s="4">
        <f t="shared" si="4"/>
        <v>5.9999999999999991</v>
      </c>
      <c r="Z27">
        <v>0</v>
      </c>
    </row>
    <row r="28" spans="1:26" x14ac:dyDescent="0.3">
      <c r="A28" s="1">
        <f>'Giannis Antetokounmpo'!A28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'Giannis Antetokounmpo'!A29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'Giannis Antetokounmpo'!A30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'Giannis Antetokounmpo'!A31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'Giannis Antetokounmpo'!A32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'Giannis Antetokounmpo'!A33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'Giannis Antetokounmpo'!A34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'Giannis Antetokounmpo'!A35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'Giannis Antetokounmpo'!A36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'Giannis Antetokounmpo'!A37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'Giannis Antetokounmpo'!A38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'Giannis Antetokounmpo'!A39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'Giannis Antetokounmpo'!A40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'Giannis Antetokounmpo'!A41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'Giannis Antetokounmpo'!A42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'Giannis Antetokounmpo'!A43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'Giannis Antetokounmpo'!A44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'Giannis Antetokounmpo'!A45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'Giannis Antetokounmpo'!A46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10.192307692307692</v>
      </c>
      <c r="C47" s="4">
        <f t="shared" ref="C47:P47" si="9">AVERAGE(C2:C46)</f>
        <v>2.0384615384615383</v>
      </c>
      <c r="D47" s="4">
        <f t="shared" si="9"/>
        <v>6.1923076923076925</v>
      </c>
      <c r="E47" s="4">
        <f t="shared" si="9"/>
        <v>0.38461538461538464</v>
      </c>
      <c r="F47" s="4">
        <f t="shared" si="9"/>
        <v>0.84615384615384615</v>
      </c>
      <c r="G47" s="4">
        <f t="shared" si="9"/>
        <v>1.6153846153846154</v>
      </c>
      <c r="H47" s="4">
        <f t="shared" si="9"/>
        <v>3.9230769230769229</v>
      </c>
      <c r="I47" s="4">
        <f t="shared" si="9"/>
        <v>7.1538461538461542</v>
      </c>
      <c r="J47" s="4">
        <f t="shared" si="9"/>
        <v>1.7307692307692308</v>
      </c>
      <c r="K47" s="4">
        <f t="shared" si="9"/>
        <v>3.4230769230769229</v>
      </c>
      <c r="L47" s="4">
        <f t="shared" si="9"/>
        <v>0.61538461538461542</v>
      </c>
      <c r="M47" s="4">
        <f t="shared" si="9"/>
        <v>0.80769230769230771</v>
      </c>
      <c r="N47" s="4">
        <f t="shared" si="9"/>
        <v>0.11538461538461539</v>
      </c>
      <c r="O47" s="4">
        <f t="shared" si="9"/>
        <v>1.1538461538461537</v>
      </c>
      <c r="P47" s="4">
        <f t="shared" si="9"/>
        <v>12.26923076923077</v>
      </c>
      <c r="Q47" s="2">
        <f>SUM(H2:H46)/SUM(I2:I46)</f>
        <v>0.54838709677419351</v>
      </c>
      <c r="R47" s="2">
        <f>SUM(J2:J46)/SUM(K2:K46)</f>
        <v>0.5056179775280899</v>
      </c>
      <c r="S47" s="2">
        <f>SUM(L2:L46)/SUM(M2:M46)</f>
        <v>0.76190476190476186</v>
      </c>
      <c r="T47" s="4">
        <f t="shared" ref="T47:V47" si="10">AVERAGE(T2:T46)</f>
        <v>34.346153846153847</v>
      </c>
      <c r="U47" s="4">
        <f t="shared" si="10"/>
        <v>24.576923076923077</v>
      </c>
      <c r="V47" s="4">
        <f t="shared" si="10"/>
        <v>7.6923076923076927E-2</v>
      </c>
      <c r="W47" s="3">
        <f>((H49*85.91) +(F49*53.897)+(J49*51.757)+(L49*46.845)+(E49*39.19)+(N49*39.19)+(D49*34.677)+((C49-N49)*14.707)-(O49*17.174)-((M49-L49)*20.091)-((I49-H49)*39.19)-(G49*53.897))/T49</f>
        <v>15.323232922732359</v>
      </c>
      <c r="X47" s="4">
        <f t="shared" ref="X47" si="11">B47+(C47*1.2)+(D47*1.5)+(E47*3)+(F47*3)-G47</f>
        <v>24.003846153846151</v>
      </c>
      <c r="Y47" s="4">
        <f t="shared" ref="Y47" si="12">B47+0.4*H47-0.7*I47-0.4*(M47-L47)+0.7*N47+0.3*(C47-N47)+F47+D47*0.7+0.7*E47-0.4*O47-G47</f>
        <v>10.707692307692307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265</v>
      </c>
      <c r="C49">
        <f t="shared" ref="C49:P49" si="13">SUM(C2:C46)</f>
        <v>53</v>
      </c>
      <c r="D49">
        <f t="shared" si="13"/>
        <v>161</v>
      </c>
      <c r="E49">
        <f t="shared" si="13"/>
        <v>10</v>
      </c>
      <c r="F49">
        <f t="shared" si="13"/>
        <v>22</v>
      </c>
      <c r="G49">
        <f t="shared" si="13"/>
        <v>42</v>
      </c>
      <c r="H49">
        <f t="shared" si="13"/>
        <v>102</v>
      </c>
      <c r="I49">
        <f t="shared" si="13"/>
        <v>186</v>
      </c>
      <c r="J49">
        <f t="shared" si="13"/>
        <v>45</v>
      </c>
      <c r="K49">
        <f t="shared" si="13"/>
        <v>89</v>
      </c>
      <c r="L49">
        <f t="shared" si="13"/>
        <v>16</v>
      </c>
      <c r="M49">
        <f t="shared" si="13"/>
        <v>21</v>
      </c>
      <c r="N49">
        <f t="shared" si="13"/>
        <v>3</v>
      </c>
      <c r="O49">
        <f t="shared" si="13"/>
        <v>30</v>
      </c>
      <c r="P49">
        <f t="shared" si="13"/>
        <v>319</v>
      </c>
      <c r="T49">
        <f>SUM(T2:T46)</f>
        <v>893</v>
      </c>
      <c r="U49">
        <f>SUM(U2:U46)</f>
        <v>639</v>
      </c>
      <c r="V49">
        <f>SUM(V2:V46)</f>
        <v>2</v>
      </c>
      <c r="X49" s="4">
        <f>SUM(X2:X46)</f>
        <v>624.10000000000025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topLeftCell="A25" workbookViewId="0">
      <selection activeCell="X27" sqref="X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'Giannis Antetokounmpo'!A2</f>
        <v>@ CAN</v>
      </c>
      <c r="B2">
        <v>11</v>
      </c>
      <c r="C2">
        <v>4</v>
      </c>
      <c r="D2">
        <v>7</v>
      </c>
      <c r="E2">
        <v>0</v>
      </c>
      <c r="F2">
        <v>0</v>
      </c>
      <c r="G2">
        <v>2</v>
      </c>
      <c r="H2">
        <v>4</v>
      </c>
      <c r="I2">
        <v>11</v>
      </c>
      <c r="J2">
        <v>2</v>
      </c>
      <c r="K2">
        <v>6</v>
      </c>
      <c r="L2">
        <v>1</v>
      </c>
      <c r="M2">
        <v>1</v>
      </c>
      <c r="N2">
        <v>0</v>
      </c>
      <c r="O2">
        <v>2</v>
      </c>
      <c r="P2">
        <v>10</v>
      </c>
      <c r="Q2" s="2">
        <f t="shared" ref="Q2:Q46" si="0">H2/I2</f>
        <v>0.36363636363636365</v>
      </c>
      <c r="R2" s="2">
        <f t="shared" ref="R2:R46" si="1">J2/K2</f>
        <v>0.33333333333333331</v>
      </c>
      <c r="S2" s="2">
        <f>L2/M2</f>
        <v>1</v>
      </c>
      <c r="T2">
        <v>32</v>
      </c>
      <c r="U2">
        <v>26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11.846687500000003</v>
      </c>
      <c r="X2" s="4">
        <f t="shared" ref="X2:X46" si="3">B2+(C2*1.2)+(D2*1.5)+(E2*3)+(F2*3)-G2</f>
        <v>24.3</v>
      </c>
      <c r="Y2" s="4">
        <f t="shared" ref="Y2:Y46" si="4">B2+0.4*H2-0.7*I2-0.4*(M2-L2)+0.7*N2+0.3*(C2-N2)+F2+D2*0.7+0.7*E2-0.4*O2-G2</f>
        <v>8.1999999999999993</v>
      </c>
      <c r="Z2">
        <v>0</v>
      </c>
    </row>
    <row r="3" spans="1:26" x14ac:dyDescent="0.3">
      <c r="A3" s="1" t="str">
        <f>'Giannis Antetokounmpo'!A3</f>
        <v>vs DNK</v>
      </c>
      <c r="B3">
        <v>22</v>
      </c>
      <c r="C3">
        <v>4</v>
      </c>
      <c r="D3">
        <v>5</v>
      </c>
      <c r="E3">
        <v>2</v>
      </c>
      <c r="F3">
        <v>0</v>
      </c>
      <c r="G3">
        <v>3</v>
      </c>
      <c r="H3">
        <v>8</v>
      </c>
      <c r="I3">
        <v>13</v>
      </c>
      <c r="J3">
        <v>4</v>
      </c>
      <c r="K3">
        <v>8</v>
      </c>
      <c r="L3">
        <v>2</v>
      </c>
      <c r="M3">
        <v>2</v>
      </c>
      <c r="N3">
        <v>1</v>
      </c>
      <c r="O3">
        <v>3</v>
      </c>
      <c r="P3">
        <v>14</v>
      </c>
      <c r="Q3" s="2">
        <f t="shared" si="0"/>
        <v>0.61538461538461542</v>
      </c>
      <c r="R3" s="2">
        <f t="shared" si="1"/>
        <v>0.5</v>
      </c>
      <c r="S3" s="2">
        <f>L3/M3</f>
        <v>1</v>
      </c>
      <c r="T3">
        <v>33</v>
      </c>
      <c r="U3">
        <v>33</v>
      </c>
      <c r="V3">
        <v>1</v>
      </c>
      <c r="W3" s="3">
        <f t="shared" si="2"/>
        <v>27.694272727272736</v>
      </c>
      <c r="X3" s="4">
        <f t="shared" si="3"/>
        <v>37.299999999999997</v>
      </c>
      <c r="Y3" s="4">
        <f t="shared" si="4"/>
        <v>18.399999999999999</v>
      </c>
      <c r="Z3">
        <v>0</v>
      </c>
    </row>
    <row r="4" spans="1:26" x14ac:dyDescent="0.3">
      <c r="A4" s="1" t="str">
        <f>'Giannis Antetokounmpo'!A4</f>
        <v>@ IMP</v>
      </c>
      <c r="B4">
        <v>29</v>
      </c>
      <c r="C4">
        <v>5</v>
      </c>
      <c r="D4">
        <v>6</v>
      </c>
      <c r="E4">
        <v>2</v>
      </c>
      <c r="F4">
        <v>0</v>
      </c>
      <c r="G4">
        <v>2</v>
      </c>
      <c r="H4">
        <v>10</v>
      </c>
      <c r="I4">
        <v>16</v>
      </c>
      <c r="J4">
        <v>6</v>
      </c>
      <c r="K4">
        <v>10</v>
      </c>
      <c r="L4">
        <v>3</v>
      </c>
      <c r="M4">
        <v>3</v>
      </c>
      <c r="N4">
        <v>1</v>
      </c>
      <c r="O4">
        <v>1</v>
      </c>
      <c r="P4">
        <v>20</v>
      </c>
      <c r="Q4" s="2">
        <f t="shared" si="0"/>
        <v>0.625</v>
      </c>
      <c r="R4" s="2">
        <f t="shared" si="1"/>
        <v>0.6</v>
      </c>
      <c r="S4" s="2">
        <f>L4/M4</f>
        <v>1</v>
      </c>
      <c r="T4">
        <v>40</v>
      </c>
      <c r="U4">
        <v>42</v>
      </c>
      <c r="V4">
        <v>2</v>
      </c>
      <c r="W4" s="3">
        <f t="shared" si="2"/>
        <v>33.363224999999993</v>
      </c>
      <c r="X4" s="4">
        <f t="shared" si="3"/>
        <v>48</v>
      </c>
      <c r="Y4" s="4">
        <f t="shared" si="4"/>
        <v>26.9</v>
      </c>
      <c r="Z4">
        <v>0</v>
      </c>
    </row>
    <row r="5" spans="1:26" x14ac:dyDescent="0.3">
      <c r="A5" s="1" t="str">
        <f>'Giannis Antetokounmpo'!A5</f>
        <v>vs 3PT</v>
      </c>
      <c r="B5">
        <v>36</v>
      </c>
      <c r="C5">
        <v>6</v>
      </c>
      <c r="D5">
        <v>7</v>
      </c>
      <c r="E5">
        <v>0</v>
      </c>
      <c r="F5">
        <v>1</v>
      </c>
      <c r="G5">
        <v>2</v>
      </c>
      <c r="H5">
        <v>14</v>
      </c>
      <c r="I5">
        <v>17</v>
      </c>
      <c r="J5">
        <v>7</v>
      </c>
      <c r="K5">
        <v>8</v>
      </c>
      <c r="L5">
        <v>1</v>
      </c>
      <c r="M5">
        <v>2</v>
      </c>
      <c r="N5">
        <v>2</v>
      </c>
      <c r="O5">
        <v>0</v>
      </c>
      <c r="P5">
        <v>27</v>
      </c>
      <c r="Q5" s="2">
        <f t="shared" si="0"/>
        <v>0.82352941176470584</v>
      </c>
      <c r="R5" s="2">
        <f t="shared" si="1"/>
        <v>0.875</v>
      </c>
      <c r="S5" s="2">
        <f>L5/M5</f>
        <v>0.5</v>
      </c>
      <c r="T5">
        <v>35</v>
      </c>
      <c r="U5">
        <v>51</v>
      </c>
      <c r="V5">
        <v>2</v>
      </c>
      <c r="W5" s="3">
        <f t="shared" si="2"/>
        <v>51.436371428571434</v>
      </c>
      <c r="X5" s="4">
        <f t="shared" si="3"/>
        <v>54.7</v>
      </c>
      <c r="Y5" s="4">
        <f t="shared" si="4"/>
        <v>35.800000000000004</v>
      </c>
      <c r="Z5">
        <v>0</v>
      </c>
    </row>
    <row r="6" spans="1:26" x14ac:dyDescent="0.3">
      <c r="A6" s="1" t="str">
        <f>'Giannis Antetokounmpo'!A6</f>
        <v>@ DEF</v>
      </c>
      <c r="B6">
        <v>25</v>
      </c>
      <c r="C6">
        <v>5</v>
      </c>
      <c r="D6">
        <v>7</v>
      </c>
      <c r="E6">
        <v>1</v>
      </c>
      <c r="F6">
        <v>0</v>
      </c>
      <c r="G6">
        <v>3</v>
      </c>
      <c r="H6">
        <v>11</v>
      </c>
      <c r="I6">
        <v>17</v>
      </c>
      <c r="J6">
        <v>3</v>
      </c>
      <c r="K6">
        <v>7</v>
      </c>
      <c r="L6">
        <v>0</v>
      </c>
      <c r="M6">
        <v>0</v>
      </c>
      <c r="N6">
        <v>0</v>
      </c>
      <c r="O6">
        <v>1</v>
      </c>
      <c r="P6">
        <v>15</v>
      </c>
      <c r="Q6" s="2">
        <f t="shared" si="0"/>
        <v>0.6470588235294118</v>
      </c>
      <c r="R6" s="2">
        <f t="shared" si="1"/>
        <v>0.42857142857142855</v>
      </c>
      <c r="S6" s="6" t="s">
        <v>45</v>
      </c>
      <c r="T6">
        <v>38</v>
      </c>
      <c r="U6">
        <v>43</v>
      </c>
      <c r="V6">
        <v>2</v>
      </c>
      <c r="W6" s="3">
        <f t="shared" si="2"/>
        <v>27.414210526315788</v>
      </c>
      <c r="X6" s="4">
        <f t="shared" si="3"/>
        <v>41.5</v>
      </c>
      <c r="Y6" s="4">
        <f t="shared" si="4"/>
        <v>21.2</v>
      </c>
      <c r="Z6">
        <v>1</v>
      </c>
    </row>
    <row r="7" spans="1:26" x14ac:dyDescent="0.3">
      <c r="A7" s="1" t="str">
        <f>'Giannis Antetokounmpo'!A7</f>
        <v>vs OCE</v>
      </c>
      <c r="B7">
        <v>21</v>
      </c>
      <c r="C7">
        <v>4</v>
      </c>
      <c r="D7">
        <v>3</v>
      </c>
      <c r="E7">
        <v>1</v>
      </c>
      <c r="F7">
        <v>1</v>
      </c>
      <c r="G7">
        <v>0</v>
      </c>
      <c r="H7">
        <v>7</v>
      </c>
      <c r="I7">
        <v>12</v>
      </c>
      <c r="J7">
        <v>5</v>
      </c>
      <c r="K7">
        <v>8</v>
      </c>
      <c r="L7">
        <v>2</v>
      </c>
      <c r="M7">
        <v>2</v>
      </c>
      <c r="N7">
        <v>0</v>
      </c>
      <c r="O7">
        <v>1</v>
      </c>
      <c r="P7">
        <v>11</v>
      </c>
      <c r="Q7" s="2">
        <f t="shared" si="0"/>
        <v>0.58333333333333337</v>
      </c>
      <c r="R7" s="2">
        <f t="shared" si="1"/>
        <v>0.625</v>
      </c>
      <c r="S7" s="2">
        <f t="shared" ref="S7:S46" si="5">L7/M7</f>
        <v>1</v>
      </c>
      <c r="T7">
        <v>34</v>
      </c>
      <c r="U7">
        <v>29</v>
      </c>
      <c r="V7">
        <v>0</v>
      </c>
      <c r="W7" s="3">
        <f t="shared" si="2"/>
        <v>29.313735294117645</v>
      </c>
      <c r="X7" s="4">
        <f t="shared" si="3"/>
        <v>36.299999999999997</v>
      </c>
      <c r="Y7" s="4">
        <f t="shared" si="4"/>
        <v>20.000000000000004</v>
      </c>
      <c r="Z7">
        <v>0</v>
      </c>
    </row>
    <row r="8" spans="1:26" x14ac:dyDescent="0.3">
      <c r="A8" s="1" t="str">
        <f>'Giannis Antetokounmpo'!A8</f>
        <v>@ FRA</v>
      </c>
      <c r="B8">
        <v>17</v>
      </c>
      <c r="C8">
        <v>4</v>
      </c>
      <c r="D8">
        <v>5</v>
      </c>
      <c r="E8">
        <v>1</v>
      </c>
      <c r="F8">
        <v>2</v>
      </c>
      <c r="G8">
        <v>0</v>
      </c>
      <c r="H8">
        <v>6</v>
      </c>
      <c r="I8">
        <v>11</v>
      </c>
      <c r="J8">
        <v>3</v>
      </c>
      <c r="K8">
        <v>7</v>
      </c>
      <c r="L8">
        <v>2</v>
      </c>
      <c r="M8">
        <v>2</v>
      </c>
      <c r="N8">
        <v>0</v>
      </c>
      <c r="O8">
        <v>2</v>
      </c>
      <c r="P8">
        <v>8</v>
      </c>
      <c r="Q8" s="2">
        <f t="shared" si="0"/>
        <v>0.54545454545454541</v>
      </c>
      <c r="R8" s="2">
        <f t="shared" si="1"/>
        <v>0.42857142857142855</v>
      </c>
      <c r="S8" s="2">
        <f t="shared" si="5"/>
        <v>1</v>
      </c>
      <c r="T8">
        <v>35</v>
      </c>
      <c r="U8">
        <v>30</v>
      </c>
      <c r="V8">
        <v>0</v>
      </c>
      <c r="W8" s="3">
        <f t="shared" si="2"/>
        <v>26.094857142857141</v>
      </c>
      <c r="X8" s="4">
        <f t="shared" si="3"/>
        <v>38.299999999999997</v>
      </c>
      <c r="Y8" s="4">
        <f t="shared" si="4"/>
        <v>18.299999999999997</v>
      </c>
      <c r="Z8">
        <v>0</v>
      </c>
    </row>
    <row r="9" spans="1:26" x14ac:dyDescent="0.3">
      <c r="A9" s="1" t="str">
        <f>'Giannis Antetokounmpo'!A9</f>
        <v>vs INJ</v>
      </c>
      <c r="B9">
        <v>18</v>
      </c>
      <c r="C9">
        <v>7</v>
      </c>
      <c r="D9">
        <v>4</v>
      </c>
      <c r="E9">
        <v>1</v>
      </c>
      <c r="F9">
        <v>1</v>
      </c>
      <c r="G9">
        <v>0</v>
      </c>
      <c r="H9">
        <v>6</v>
      </c>
      <c r="I9">
        <v>11</v>
      </c>
      <c r="J9">
        <v>4</v>
      </c>
      <c r="K9">
        <v>9</v>
      </c>
      <c r="L9">
        <v>2</v>
      </c>
      <c r="M9">
        <v>3</v>
      </c>
      <c r="N9">
        <v>0</v>
      </c>
      <c r="O9">
        <v>2</v>
      </c>
      <c r="P9">
        <v>-8</v>
      </c>
      <c r="Q9" s="2">
        <f t="shared" si="0"/>
        <v>0.54545454545454541</v>
      </c>
      <c r="R9" s="2">
        <f t="shared" si="1"/>
        <v>0.44444444444444442</v>
      </c>
      <c r="S9" s="2">
        <f t="shared" si="5"/>
        <v>0.66666666666666663</v>
      </c>
      <c r="T9">
        <v>37</v>
      </c>
      <c r="U9">
        <v>29</v>
      </c>
      <c r="V9">
        <v>0</v>
      </c>
      <c r="W9" s="3">
        <f t="shared" si="2"/>
        <v>24.338729729729739</v>
      </c>
      <c r="X9" s="4">
        <f t="shared" si="3"/>
        <v>38.4</v>
      </c>
      <c r="Y9" s="4">
        <f t="shared" si="4"/>
        <v>18.099999999999998</v>
      </c>
      <c r="Z9">
        <v>0</v>
      </c>
    </row>
    <row r="10" spans="1:26" x14ac:dyDescent="0.3">
      <c r="A10" s="1" t="str">
        <f>'Giannis Antetokounmpo'!A10</f>
        <v>@ EUR</v>
      </c>
      <c r="B10">
        <v>21</v>
      </c>
      <c r="C10">
        <v>1</v>
      </c>
      <c r="D10">
        <v>9</v>
      </c>
      <c r="E10">
        <v>0</v>
      </c>
      <c r="F10">
        <v>0</v>
      </c>
      <c r="G10">
        <v>0</v>
      </c>
      <c r="H10">
        <v>7</v>
      </c>
      <c r="I10">
        <v>15</v>
      </c>
      <c r="J10">
        <v>4</v>
      </c>
      <c r="K10">
        <v>9</v>
      </c>
      <c r="L10">
        <v>3</v>
      </c>
      <c r="M10">
        <v>3</v>
      </c>
      <c r="N10">
        <v>0</v>
      </c>
      <c r="O10">
        <v>3</v>
      </c>
      <c r="P10">
        <v>14</v>
      </c>
      <c r="Q10" s="2">
        <f t="shared" si="0"/>
        <v>0.46666666666666667</v>
      </c>
      <c r="R10" s="2">
        <f t="shared" si="1"/>
        <v>0.44444444444444442</v>
      </c>
      <c r="S10" s="2">
        <f t="shared" si="5"/>
        <v>1</v>
      </c>
      <c r="T10">
        <v>38</v>
      </c>
      <c r="U10">
        <v>44</v>
      </c>
      <c r="V10">
        <v>0</v>
      </c>
      <c r="W10" s="3">
        <f t="shared" si="2"/>
        <v>23.965552631578955</v>
      </c>
      <c r="X10" s="4">
        <f t="shared" si="3"/>
        <v>35.700000000000003</v>
      </c>
      <c r="Y10" s="4">
        <f t="shared" si="4"/>
        <v>18.700000000000003</v>
      </c>
      <c r="Z10">
        <v>0</v>
      </c>
    </row>
    <row r="11" spans="1:26" x14ac:dyDescent="0.3">
      <c r="A11" s="1" t="str">
        <f>'Giannis Antetokounmpo'!A11</f>
        <v>vs RKS</v>
      </c>
      <c r="B11">
        <v>37</v>
      </c>
      <c r="C11">
        <v>3</v>
      </c>
      <c r="D11">
        <v>4</v>
      </c>
      <c r="E11">
        <v>1</v>
      </c>
      <c r="F11">
        <v>0</v>
      </c>
      <c r="G11">
        <v>0</v>
      </c>
      <c r="H11">
        <v>15</v>
      </c>
      <c r="I11">
        <v>22</v>
      </c>
      <c r="J11">
        <v>7</v>
      </c>
      <c r="K11">
        <v>12</v>
      </c>
      <c r="L11">
        <v>0</v>
      </c>
      <c r="M11">
        <v>0</v>
      </c>
      <c r="N11">
        <v>0</v>
      </c>
      <c r="O11">
        <v>2</v>
      </c>
      <c r="P11">
        <v>-3</v>
      </c>
      <c r="Q11" s="2">
        <f t="shared" si="0"/>
        <v>0.68181818181818177</v>
      </c>
      <c r="R11" s="2">
        <f t="shared" si="1"/>
        <v>0.58333333333333337</v>
      </c>
      <c r="S11" s="6" t="s">
        <v>45</v>
      </c>
      <c r="T11">
        <v>53</v>
      </c>
      <c r="U11">
        <v>46</v>
      </c>
      <c r="V11">
        <v>2</v>
      </c>
      <c r="W11" s="3">
        <f t="shared" si="2"/>
        <v>29.514905660377362</v>
      </c>
      <c r="X11" s="4">
        <f t="shared" si="3"/>
        <v>49.6</v>
      </c>
      <c r="Y11" s="4">
        <f t="shared" si="4"/>
        <v>31.2</v>
      </c>
      <c r="Z11">
        <v>0</v>
      </c>
    </row>
    <row r="12" spans="1:26" x14ac:dyDescent="0.3">
      <c r="A12" s="1" t="str">
        <f>'Giannis Antetokounmpo'!A12</f>
        <v>@ CHI</v>
      </c>
      <c r="B12">
        <v>21</v>
      </c>
      <c r="C12">
        <v>2</v>
      </c>
      <c r="D12">
        <v>5</v>
      </c>
      <c r="E12">
        <v>0</v>
      </c>
      <c r="F12">
        <v>0</v>
      </c>
      <c r="G12">
        <v>0</v>
      </c>
      <c r="H12">
        <v>8</v>
      </c>
      <c r="I12">
        <v>13</v>
      </c>
      <c r="J12">
        <v>4</v>
      </c>
      <c r="K12">
        <v>8</v>
      </c>
      <c r="L12">
        <v>1</v>
      </c>
      <c r="M12">
        <v>2</v>
      </c>
      <c r="N12">
        <v>0</v>
      </c>
      <c r="O12">
        <v>2</v>
      </c>
      <c r="P12">
        <v>-5</v>
      </c>
      <c r="Q12" s="2">
        <f t="shared" si="0"/>
        <v>0.61538461538461542</v>
      </c>
      <c r="R12" s="2">
        <f t="shared" si="1"/>
        <v>0.5</v>
      </c>
      <c r="S12" s="2">
        <f t="shared" si="5"/>
        <v>0.5</v>
      </c>
      <c r="T12">
        <v>31</v>
      </c>
      <c r="U12">
        <v>32</v>
      </c>
      <c r="V12">
        <v>1</v>
      </c>
      <c r="W12" s="3">
        <f t="shared" si="2"/>
        <v>28.824612903225809</v>
      </c>
      <c r="X12" s="4">
        <f t="shared" si="3"/>
        <v>30.9</v>
      </c>
      <c r="Y12" s="4">
        <f t="shared" si="4"/>
        <v>17.999999999999996</v>
      </c>
      <c r="Z12">
        <v>0</v>
      </c>
    </row>
    <row r="13" spans="1:26" x14ac:dyDescent="0.3">
      <c r="A13" s="1" t="str">
        <f>'Giannis Antetokounmpo'!A13</f>
        <v>@ OLD</v>
      </c>
      <c r="B13">
        <v>20</v>
      </c>
      <c r="C13">
        <v>1</v>
      </c>
      <c r="D13">
        <v>10</v>
      </c>
      <c r="E13">
        <v>0</v>
      </c>
      <c r="F13">
        <v>0</v>
      </c>
      <c r="G13">
        <v>2</v>
      </c>
      <c r="H13">
        <v>8</v>
      </c>
      <c r="I13">
        <v>14</v>
      </c>
      <c r="J13">
        <v>4</v>
      </c>
      <c r="K13">
        <v>10</v>
      </c>
      <c r="L13">
        <v>0</v>
      </c>
      <c r="M13">
        <v>0</v>
      </c>
      <c r="N13">
        <v>0</v>
      </c>
      <c r="O13">
        <v>1</v>
      </c>
      <c r="P13">
        <v>19</v>
      </c>
      <c r="Q13" s="2">
        <f t="shared" si="0"/>
        <v>0.5714285714285714</v>
      </c>
      <c r="R13" s="2">
        <f t="shared" si="1"/>
        <v>0.4</v>
      </c>
      <c r="S13" s="6" t="s">
        <v>45</v>
      </c>
      <c r="T13">
        <v>37</v>
      </c>
      <c r="U13">
        <v>43</v>
      </c>
      <c r="V13">
        <v>0</v>
      </c>
      <c r="W13" s="3">
        <f t="shared" si="2"/>
        <v>24.207486486486491</v>
      </c>
      <c r="X13" s="4">
        <f t="shared" si="3"/>
        <v>34.200000000000003</v>
      </c>
      <c r="Y13" s="4">
        <f t="shared" si="4"/>
        <v>18.300000000000004</v>
      </c>
      <c r="Z13">
        <v>0</v>
      </c>
    </row>
    <row r="14" spans="1:26" x14ac:dyDescent="0.3">
      <c r="A14" s="1" t="str">
        <f>'Giannis Antetokounmpo'!A14</f>
        <v>vs USA</v>
      </c>
      <c r="B14">
        <v>31</v>
      </c>
      <c r="C14">
        <v>3</v>
      </c>
      <c r="D14">
        <v>1</v>
      </c>
      <c r="E14">
        <v>0</v>
      </c>
      <c r="F14">
        <v>1</v>
      </c>
      <c r="G14">
        <v>1</v>
      </c>
      <c r="H14">
        <v>12</v>
      </c>
      <c r="I14">
        <v>13</v>
      </c>
      <c r="J14">
        <v>4</v>
      </c>
      <c r="K14">
        <v>5</v>
      </c>
      <c r="L14">
        <v>3</v>
      </c>
      <c r="M14">
        <v>3</v>
      </c>
      <c r="N14">
        <v>1</v>
      </c>
      <c r="O14">
        <v>3</v>
      </c>
      <c r="P14">
        <v>21</v>
      </c>
      <c r="Q14" s="2">
        <f t="shared" si="0"/>
        <v>0.92307692307692313</v>
      </c>
      <c r="R14" s="2">
        <f t="shared" si="1"/>
        <v>0.8</v>
      </c>
      <c r="S14" s="2">
        <f t="shared" si="5"/>
        <v>1</v>
      </c>
      <c r="T14">
        <v>34</v>
      </c>
      <c r="U14">
        <v>33</v>
      </c>
      <c r="V14">
        <v>2</v>
      </c>
      <c r="W14" s="3">
        <f t="shared" si="2"/>
        <v>40.913294117647062</v>
      </c>
      <c r="X14" s="4">
        <f t="shared" si="3"/>
        <v>38.1</v>
      </c>
      <c r="Y14" s="4">
        <f t="shared" si="4"/>
        <v>27.499999999999996</v>
      </c>
      <c r="Z14">
        <v>0</v>
      </c>
    </row>
    <row r="15" spans="1:26" x14ac:dyDescent="0.3">
      <c r="A15" s="1" t="str">
        <f>'Giannis Antetokounmpo'!A15</f>
        <v>@ SPA</v>
      </c>
      <c r="B15">
        <v>33</v>
      </c>
      <c r="C15">
        <v>3</v>
      </c>
      <c r="D15">
        <v>10</v>
      </c>
      <c r="E15">
        <v>0</v>
      </c>
      <c r="F15">
        <v>2</v>
      </c>
      <c r="G15">
        <v>1</v>
      </c>
      <c r="H15">
        <v>14</v>
      </c>
      <c r="I15">
        <v>20</v>
      </c>
      <c r="J15">
        <v>4</v>
      </c>
      <c r="K15">
        <v>9</v>
      </c>
      <c r="L15">
        <v>1</v>
      </c>
      <c r="M15">
        <v>1</v>
      </c>
      <c r="N15">
        <v>0</v>
      </c>
      <c r="O15">
        <v>1</v>
      </c>
      <c r="P15">
        <v>24</v>
      </c>
      <c r="Q15" s="2">
        <f t="shared" si="0"/>
        <v>0.7</v>
      </c>
      <c r="R15" s="2">
        <f t="shared" si="1"/>
        <v>0.44444444444444442</v>
      </c>
      <c r="S15" s="2">
        <f t="shared" si="5"/>
        <v>1</v>
      </c>
      <c r="T15">
        <v>38</v>
      </c>
      <c r="U15">
        <v>57</v>
      </c>
      <c r="V15">
        <v>3</v>
      </c>
      <c r="W15" s="3">
        <f t="shared" si="2"/>
        <v>43.397026315789482</v>
      </c>
      <c r="X15" s="4">
        <f t="shared" si="3"/>
        <v>56.6</v>
      </c>
      <c r="Y15" s="4">
        <f t="shared" si="4"/>
        <v>33.1</v>
      </c>
      <c r="Z15">
        <v>0</v>
      </c>
    </row>
    <row r="16" spans="1:26" x14ac:dyDescent="0.3">
      <c r="A16" s="1" t="str">
        <f>'Giannis Antetokounmpo'!A16</f>
        <v>vs 6TH</v>
      </c>
      <c r="B16">
        <v>15</v>
      </c>
      <c r="C16">
        <v>3</v>
      </c>
      <c r="D16">
        <v>6</v>
      </c>
      <c r="E16">
        <v>0</v>
      </c>
      <c r="F16">
        <v>0</v>
      </c>
      <c r="G16">
        <v>0</v>
      </c>
      <c r="H16">
        <v>4</v>
      </c>
      <c r="I16">
        <v>7</v>
      </c>
      <c r="J16">
        <v>3</v>
      </c>
      <c r="K16">
        <v>5</v>
      </c>
      <c r="L16">
        <v>4</v>
      </c>
      <c r="M16">
        <v>6</v>
      </c>
      <c r="N16">
        <v>0</v>
      </c>
      <c r="O16">
        <v>1</v>
      </c>
      <c r="P16">
        <v>13</v>
      </c>
      <c r="Q16" s="2">
        <f t="shared" si="0"/>
        <v>0.5714285714285714</v>
      </c>
      <c r="R16" s="2">
        <f t="shared" si="1"/>
        <v>0.6</v>
      </c>
      <c r="S16" s="2">
        <f t="shared" si="5"/>
        <v>0.66666666666666663</v>
      </c>
      <c r="T16">
        <v>33</v>
      </c>
      <c r="U16">
        <v>28</v>
      </c>
      <c r="V16">
        <v>1</v>
      </c>
      <c r="W16" s="3">
        <f t="shared" si="2"/>
        <v>23.137818181818183</v>
      </c>
      <c r="X16" s="4">
        <f t="shared" si="3"/>
        <v>27.6</v>
      </c>
      <c r="Y16" s="4">
        <f t="shared" si="4"/>
        <v>15.6</v>
      </c>
      <c r="Z16">
        <v>0</v>
      </c>
    </row>
    <row r="17" spans="1:26" x14ac:dyDescent="0.3">
      <c r="A17" s="1" t="str">
        <f>'Giannis Antetokounmpo'!A17</f>
        <v>vs CAN</v>
      </c>
      <c r="B17">
        <v>20</v>
      </c>
      <c r="C17">
        <v>4</v>
      </c>
      <c r="D17">
        <v>2</v>
      </c>
      <c r="E17">
        <v>1</v>
      </c>
      <c r="F17">
        <v>0</v>
      </c>
      <c r="G17">
        <v>2</v>
      </c>
      <c r="H17">
        <v>8</v>
      </c>
      <c r="I17">
        <v>18</v>
      </c>
      <c r="J17">
        <v>4</v>
      </c>
      <c r="K17">
        <v>8</v>
      </c>
      <c r="L17">
        <v>0</v>
      </c>
      <c r="M17">
        <v>0</v>
      </c>
      <c r="N17">
        <v>0</v>
      </c>
      <c r="O17">
        <v>3</v>
      </c>
      <c r="P17">
        <v>23</v>
      </c>
      <c r="Q17" s="2">
        <f t="shared" si="0"/>
        <v>0.44444444444444442</v>
      </c>
      <c r="R17" s="2">
        <f t="shared" si="1"/>
        <v>0.5</v>
      </c>
      <c r="S17" s="6" t="s">
        <v>45</v>
      </c>
      <c r="T17">
        <v>32</v>
      </c>
      <c r="U17">
        <v>26</v>
      </c>
      <c r="V17">
        <v>1</v>
      </c>
      <c r="W17" s="3">
        <f t="shared" si="2"/>
        <v>15.952000000000002</v>
      </c>
      <c r="X17" s="4">
        <f t="shared" si="3"/>
        <v>28.8</v>
      </c>
      <c r="Y17" s="4">
        <f t="shared" si="4"/>
        <v>10.7</v>
      </c>
      <c r="Z17">
        <v>0</v>
      </c>
    </row>
    <row r="18" spans="1:26" x14ac:dyDescent="0.3">
      <c r="A18" s="1" t="str">
        <f>'Giannis Antetokounmpo'!A18</f>
        <v>@ DNK</v>
      </c>
      <c r="B18">
        <v>30</v>
      </c>
      <c r="C18">
        <v>7</v>
      </c>
      <c r="D18">
        <v>6</v>
      </c>
      <c r="E18">
        <v>1</v>
      </c>
      <c r="F18">
        <v>0</v>
      </c>
      <c r="G18">
        <v>1</v>
      </c>
      <c r="H18">
        <v>11</v>
      </c>
      <c r="I18">
        <v>16</v>
      </c>
      <c r="J18">
        <v>5</v>
      </c>
      <c r="K18">
        <v>7</v>
      </c>
      <c r="L18">
        <v>3</v>
      </c>
      <c r="M18">
        <v>3</v>
      </c>
      <c r="N18">
        <v>1</v>
      </c>
      <c r="O18">
        <v>1</v>
      </c>
      <c r="P18">
        <v>38</v>
      </c>
      <c r="Q18" s="2">
        <f t="shared" si="0"/>
        <v>0.6875</v>
      </c>
      <c r="R18" s="2">
        <f t="shared" si="1"/>
        <v>0.7142857142857143</v>
      </c>
      <c r="S18" s="2">
        <f t="shared" si="5"/>
        <v>1</v>
      </c>
      <c r="T18">
        <v>34</v>
      </c>
      <c r="U18">
        <v>43</v>
      </c>
      <c r="V18">
        <v>1</v>
      </c>
      <c r="W18" s="3">
        <f t="shared" si="2"/>
        <v>42.705676470588244</v>
      </c>
      <c r="X18" s="4">
        <f t="shared" si="3"/>
        <v>49.4</v>
      </c>
      <c r="Y18" s="4">
        <f t="shared" si="4"/>
        <v>29.2</v>
      </c>
      <c r="Z18">
        <v>0</v>
      </c>
    </row>
    <row r="19" spans="1:26" x14ac:dyDescent="0.3">
      <c r="A19" s="1" t="str">
        <f>'Giannis Antetokounmpo'!A19</f>
        <v>vs IMP</v>
      </c>
      <c r="B19">
        <v>21</v>
      </c>
      <c r="C19">
        <v>5</v>
      </c>
      <c r="D19">
        <v>4</v>
      </c>
      <c r="E19">
        <v>1</v>
      </c>
      <c r="F19">
        <v>1</v>
      </c>
      <c r="G19">
        <v>1</v>
      </c>
      <c r="H19">
        <v>9</v>
      </c>
      <c r="I19">
        <v>20</v>
      </c>
      <c r="J19">
        <v>3</v>
      </c>
      <c r="K19">
        <v>10</v>
      </c>
      <c r="L19">
        <v>0</v>
      </c>
      <c r="M19">
        <v>0</v>
      </c>
      <c r="N19">
        <v>1</v>
      </c>
      <c r="O19">
        <v>0</v>
      </c>
      <c r="P19">
        <v>14</v>
      </c>
      <c r="Q19" s="2">
        <f t="shared" si="0"/>
        <v>0.45</v>
      </c>
      <c r="R19" s="2">
        <f t="shared" si="1"/>
        <v>0.3</v>
      </c>
      <c r="S19" s="6" t="s">
        <v>45</v>
      </c>
      <c r="T19">
        <v>34</v>
      </c>
      <c r="U19">
        <v>32</v>
      </c>
      <c r="V19">
        <v>1</v>
      </c>
      <c r="W19" s="3">
        <f t="shared" si="2"/>
        <v>22.743735294117652</v>
      </c>
      <c r="X19" s="4">
        <f t="shared" si="3"/>
        <v>38</v>
      </c>
      <c r="Y19" s="4">
        <f t="shared" si="4"/>
        <v>16</v>
      </c>
      <c r="Z19">
        <v>0</v>
      </c>
    </row>
    <row r="20" spans="1:26" x14ac:dyDescent="0.3">
      <c r="A20" s="1" t="str">
        <f>'Giannis Antetokounmpo'!A20</f>
        <v>@ 3PT</v>
      </c>
      <c r="B20">
        <v>25</v>
      </c>
      <c r="C20">
        <v>7</v>
      </c>
      <c r="D20">
        <v>7</v>
      </c>
      <c r="E20">
        <v>0</v>
      </c>
      <c r="F20">
        <v>1</v>
      </c>
      <c r="G20">
        <v>3</v>
      </c>
      <c r="H20">
        <v>10</v>
      </c>
      <c r="I20">
        <v>20</v>
      </c>
      <c r="J20">
        <v>3</v>
      </c>
      <c r="K20">
        <v>10</v>
      </c>
      <c r="L20">
        <v>2</v>
      </c>
      <c r="M20">
        <v>2</v>
      </c>
      <c r="N20">
        <v>1</v>
      </c>
      <c r="O20">
        <v>0</v>
      </c>
      <c r="P20">
        <v>9</v>
      </c>
      <c r="Q20" s="2">
        <f t="shared" si="0"/>
        <v>0.5</v>
      </c>
      <c r="R20" s="2">
        <f t="shared" si="1"/>
        <v>0.3</v>
      </c>
      <c r="S20" s="2">
        <f t="shared" si="5"/>
        <v>1</v>
      </c>
      <c r="T20">
        <v>38</v>
      </c>
      <c r="U20">
        <v>40</v>
      </c>
      <c r="V20">
        <v>1</v>
      </c>
      <c r="W20" s="3">
        <f t="shared" si="2"/>
        <v>25.751000000000005</v>
      </c>
      <c r="X20" s="4">
        <f t="shared" si="3"/>
        <v>43.9</v>
      </c>
      <c r="Y20" s="4">
        <f t="shared" si="4"/>
        <v>20.399999999999999</v>
      </c>
      <c r="Z20">
        <v>0</v>
      </c>
    </row>
    <row r="21" spans="1:26" x14ac:dyDescent="0.3">
      <c r="A21" s="1" t="str">
        <f>'Giannis Antetokounmpo'!A21</f>
        <v>vs DEF</v>
      </c>
      <c r="B21">
        <v>23</v>
      </c>
      <c r="C21">
        <v>5</v>
      </c>
      <c r="D21">
        <v>3</v>
      </c>
      <c r="E21">
        <v>0</v>
      </c>
      <c r="F21">
        <v>0</v>
      </c>
      <c r="G21">
        <v>2</v>
      </c>
      <c r="H21">
        <v>9</v>
      </c>
      <c r="I21">
        <v>17</v>
      </c>
      <c r="J21">
        <v>4</v>
      </c>
      <c r="K21">
        <v>7</v>
      </c>
      <c r="L21">
        <v>1</v>
      </c>
      <c r="M21">
        <v>1</v>
      </c>
      <c r="N21">
        <v>0</v>
      </c>
      <c r="O21">
        <v>3</v>
      </c>
      <c r="P21">
        <v>-3</v>
      </c>
      <c r="Q21" s="2">
        <f t="shared" si="0"/>
        <v>0.52941176470588236</v>
      </c>
      <c r="R21" s="2">
        <f t="shared" si="1"/>
        <v>0.5714285714285714</v>
      </c>
      <c r="S21" s="2">
        <f t="shared" si="5"/>
        <v>1</v>
      </c>
      <c r="T21">
        <v>33</v>
      </c>
      <c r="U21">
        <v>31</v>
      </c>
      <c r="V21">
        <v>0</v>
      </c>
      <c r="W21" s="3">
        <f t="shared" si="2"/>
        <v>22.175545454545453</v>
      </c>
      <c r="X21" s="4">
        <f t="shared" si="3"/>
        <v>31.5</v>
      </c>
      <c r="Y21" s="4">
        <f t="shared" si="4"/>
        <v>15.100000000000005</v>
      </c>
      <c r="Z21">
        <v>0</v>
      </c>
    </row>
    <row r="22" spans="1:26" x14ac:dyDescent="0.3">
      <c r="A22" s="1" t="str">
        <f>'Giannis Antetokounmpo'!A22</f>
        <v>@ OCE</v>
      </c>
      <c r="B22">
        <v>25</v>
      </c>
      <c r="C22">
        <v>6</v>
      </c>
      <c r="D22">
        <v>5</v>
      </c>
      <c r="E22">
        <v>0</v>
      </c>
      <c r="F22">
        <v>1</v>
      </c>
      <c r="G22">
        <v>0</v>
      </c>
      <c r="H22">
        <v>10</v>
      </c>
      <c r="I22">
        <v>17</v>
      </c>
      <c r="J22">
        <v>4</v>
      </c>
      <c r="K22">
        <v>8</v>
      </c>
      <c r="L22">
        <v>1</v>
      </c>
      <c r="M22">
        <v>1</v>
      </c>
      <c r="N22">
        <v>1</v>
      </c>
      <c r="O22">
        <v>2</v>
      </c>
      <c r="P22">
        <v>24</v>
      </c>
      <c r="Q22" s="2">
        <f t="shared" si="0"/>
        <v>0.58823529411764708</v>
      </c>
      <c r="R22" s="2">
        <f t="shared" si="1"/>
        <v>0.5</v>
      </c>
      <c r="S22" s="2">
        <f t="shared" si="5"/>
        <v>1</v>
      </c>
      <c r="T22">
        <v>35</v>
      </c>
      <c r="U22">
        <v>39</v>
      </c>
      <c r="V22">
        <v>1</v>
      </c>
      <c r="W22" s="3">
        <f t="shared" si="2"/>
        <v>32.694342857142864</v>
      </c>
      <c r="X22" s="4">
        <f t="shared" si="3"/>
        <v>42.7</v>
      </c>
      <c r="Y22" s="4">
        <f t="shared" si="4"/>
        <v>23</v>
      </c>
      <c r="Z22">
        <v>0</v>
      </c>
    </row>
    <row r="23" spans="1:26" x14ac:dyDescent="0.3">
      <c r="A23" s="1" t="str">
        <f>'Giannis Antetokounmpo'!A23</f>
        <v>vs FRA</v>
      </c>
      <c r="B23">
        <v>34</v>
      </c>
      <c r="C23">
        <v>9</v>
      </c>
      <c r="D23">
        <v>6</v>
      </c>
      <c r="E23">
        <v>1</v>
      </c>
      <c r="F23">
        <v>2</v>
      </c>
      <c r="G23">
        <v>3</v>
      </c>
      <c r="H23">
        <v>12</v>
      </c>
      <c r="I23">
        <v>19</v>
      </c>
      <c r="J23">
        <v>5</v>
      </c>
      <c r="K23">
        <v>9</v>
      </c>
      <c r="L23">
        <v>5</v>
      </c>
      <c r="M23">
        <v>5</v>
      </c>
      <c r="N23">
        <v>0</v>
      </c>
      <c r="O23">
        <v>0</v>
      </c>
      <c r="P23">
        <v>43</v>
      </c>
      <c r="Q23" s="2">
        <f t="shared" si="0"/>
        <v>0.63157894736842102</v>
      </c>
      <c r="R23" s="2">
        <f t="shared" si="1"/>
        <v>0.55555555555555558</v>
      </c>
      <c r="S23" s="2">
        <f t="shared" si="5"/>
        <v>1</v>
      </c>
      <c r="T23">
        <v>34</v>
      </c>
      <c r="U23">
        <v>48</v>
      </c>
      <c r="V23">
        <v>4</v>
      </c>
      <c r="W23" s="3">
        <f t="shared" si="2"/>
        <v>46.332882352941184</v>
      </c>
      <c r="X23" s="4">
        <f t="shared" si="3"/>
        <v>59.8</v>
      </c>
      <c r="Y23" s="4">
        <f t="shared" si="4"/>
        <v>32.1</v>
      </c>
      <c r="Z23">
        <v>0</v>
      </c>
    </row>
    <row r="24" spans="1:26" x14ac:dyDescent="0.3">
      <c r="A24" s="1" t="str">
        <f>'Giannis Antetokounmpo'!A24</f>
        <v>@ INJ</v>
      </c>
      <c r="B24">
        <v>34</v>
      </c>
      <c r="C24">
        <v>3</v>
      </c>
      <c r="D24">
        <v>10</v>
      </c>
      <c r="E24">
        <v>1</v>
      </c>
      <c r="F24">
        <v>0</v>
      </c>
      <c r="G24">
        <v>4</v>
      </c>
      <c r="H24">
        <v>11</v>
      </c>
      <c r="I24">
        <v>19</v>
      </c>
      <c r="J24">
        <v>8</v>
      </c>
      <c r="K24">
        <v>14</v>
      </c>
      <c r="L24">
        <v>4</v>
      </c>
      <c r="M24">
        <v>5</v>
      </c>
      <c r="N24">
        <v>0</v>
      </c>
      <c r="O24">
        <v>1</v>
      </c>
      <c r="P24">
        <v>8</v>
      </c>
      <c r="Q24" s="2">
        <f t="shared" si="0"/>
        <v>0.57894736842105265</v>
      </c>
      <c r="R24" s="2">
        <f t="shared" si="1"/>
        <v>0.5714285714285714</v>
      </c>
      <c r="S24" s="2">
        <f t="shared" si="5"/>
        <v>0.8</v>
      </c>
      <c r="T24">
        <v>39</v>
      </c>
      <c r="U24">
        <v>57</v>
      </c>
      <c r="V24">
        <v>0</v>
      </c>
      <c r="W24" s="3">
        <f t="shared" si="2"/>
        <v>36.157794871794877</v>
      </c>
      <c r="X24" s="4">
        <f t="shared" si="3"/>
        <v>51.6</v>
      </c>
      <c r="Y24" s="4">
        <f t="shared" si="4"/>
        <v>28.900000000000006</v>
      </c>
      <c r="Z24">
        <v>0</v>
      </c>
    </row>
    <row r="25" spans="1:26" x14ac:dyDescent="0.3">
      <c r="A25" s="1" t="str">
        <f>'Giannis Antetokounmpo'!A25</f>
        <v>vs EUR</v>
      </c>
      <c r="B25">
        <v>30</v>
      </c>
      <c r="C25">
        <v>5</v>
      </c>
      <c r="D25">
        <v>3</v>
      </c>
      <c r="E25">
        <v>0</v>
      </c>
      <c r="F25">
        <v>1</v>
      </c>
      <c r="G25">
        <v>0</v>
      </c>
      <c r="H25">
        <v>11</v>
      </c>
      <c r="I25">
        <v>15</v>
      </c>
      <c r="J25">
        <v>8</v>
      </c>
      <c r="K25">
        <v>11</v>
      </c>
      <c r="L25">
        <v>0</v>
      </c>
      <c r="M25">
        <v>0</v>
      </c>
      <c r="N25">
        <v>1</v>
      </c>
      <c r="O25">
        <v>2</v>
      </c>
      <c r="P25">
        <v>4</v>
      </c>
      <c r="Q25" s="2">
        <f t="shared" si="0"/>
        <v>0.73333333333333328</v>
      </c>
      <c r="R25" s="2">
        <f t="shared" si="1"/>
        <v>0.72727272727272729</v>
      </c>
      <c r="S25" s="6" t="s">
        <v>45</v>
      </c>
      <c r="T25">
        <v>38</v>
      </c>
      <c r="U25">
        <v>37</v>
      </c>
      <c r="V25">
        <v>1</v>
      </c>
      <c r="W25" s="3">
        <f t="shared" si="2"/>
        <v>37.471157894736841</v>
      </c>
      <c r="X25" s="4">
        <f t="shared" si="3"/>
        <v>43.5</v>
      </c>
      <c r="Y25" s="4">
        <f t="shared" si="4"/>
        <v>28.099999999999998</v>
      </c>
      <c r="Z25">
        <v>0</v>
      </c>
    </row>
    <row r="26" spans="1:26" x14ac:dyDescent="0.3">
      <c r="A26" s="1" t="str">
        <f>'Giannis Antetokounmpo'!A26</f>
        <v>@ RKS</v>
      </c>
      <c r="B26">
        <v>44</v>
      </c>
      <c r="C26">
        <v>4</v>
      </c>
      <c r="D26">
        <v>4</v>
      </c>
      <c r="E26">
        <v>0</v>
      </c>
      <c r="F26">
        <v>0</v>
      </c>
      <c r="G26">
        <v>1</v>
      </c>
      <c r="H26">
        <v>17</v>
      </c>
      <c r="I26">
        <v>25</v>
      </c>
      <c r="J26">
        <v>8</v>
      </c>
      <c r="K26">
        <v>15</v>
      </c>
      <c r="L26">
        <v>2</v>
      </c>
      <c r="M26">
        <v>2</v>
      </c>
      <c r="N26">
        <v>0</v>
      </c>
      <c r="O26">
        <v>2</v>
      </c>
      <c r="P26">
        <v>-4</v>
      </c>
      <c r="Q26" s="2">
        <f t="shared" si="0"/>
        <v>0.68</v>
      </c>
      <c r="R26" s="2">
        <f t="shared" si="1"/>
        <v>0.53333333333333333</v>
      </c>
      <c r="S26" s="2">
        <f t="shared" si="5"/>
        <v>1</v>
      </c>
      <c r="T26">
        <v>40</v>
      </c>
      <c r="U26">
        <v>52</v>
      </c>
      <c r="V26">
        <v>0</v>
      </c>
      <c r="W26" s="3">
        <f t="shared" si="2"/>
        <v>44.099675000000005</v>
      </c>
      <c r="X26" s="4">
        <f t="shared" si="3"/>
        <v>53.8</v>
      </c>
      <c r="Y26" s="4">
        <f t="shared" si="4"/>
        <v>35.5</v>
      </c>
      <c r="Z26">
        <v>0</v>
      </c>
    </row>
    <row r="27" spans="1:26" x14ac:dyDescent="0.3">
      <c r="A27" s="1" t="str">
        <f>'Giannis Antetokounmpo'!A27</f>
        <v>vs CHI</v>
      </c>
      <c r="B27">
        <v>24</v>
      </c>
      <c r="C27">
        <v>3</v>
      </c>
      <c r="D27">
        <v>3</v>
      </c>
      <c r="E27">
        <v>0</v>
      </c>
      <c r="F27">
        <v>1</v>
      </c>
      <c r="G27">
        <v>2</v>
      </c>
      <c r="H27">
        <v>10</v>
      </c>
      <c r="I27">
        <v>18</v>
      </c>
      <c r="J27">
        <v>4</v>
      </c>
      <c r="K27">
        <v>11</v>
      </c>
      <c r="L27">
        <v>0</v>
      </c>
      <c r="M27">
        <v>0</v>
      </c>
      <c r="N27">
        <v>1</v>
      </c>
      <c r="O27">
        <v>0</v>
      </c>
      <c r="P27">
        <v>14</v>
      </c>
      <c r="Q27" s="2">
        <f t="shared" si="0"/>
        <v>0.55555555555555558</v>
      </c>
      <c r="R27" s="2">
        <f t="shared" si="1"/>
        <v>0.36363636363636365</v>
      </c>
      <c r="S27" s="6" t="s">
        <v>45</v>
      </c>
      <c r="T27">
        <v>36</v>
      </c>
      <c r="U27">
        <v>31</v>
      </c>
      <c r="V27">
        <v>0</v>
      </c>
      <c r="W27" s="3">
        <f t="shared" si="2"/>
        <v>24.204055555555552</v>
      </c>
      <c r="X27" s="4">
        <f t="shared" si="3"/>
        <v>33.1</v>
      </c>
      <c r="Y27" s="4">
        <f t="shared" si="4"/>
        <v>17.800000000000004</v>
      </c>
      <c r="Z27">
        <v>0</v>
      </c>
    </row>
    <row r="28" spans="1:26" x14ac:dyDescent="0.3">
      <c r="A28" s="1">
        <f>'Giannis Antetokounmpo'!A28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'Giannis Antetokounmpo'!A29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'Giannis Antetokounmpo'!A30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'Giannis Antetokounmpo'!A31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'Giannis Antetokounmpo'!A32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'Giannis Antetokounmpo'!A33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'Giannis Antetokounmpo'!A34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'Giannis Antetokounmpo'!A35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'Giannis Antetokounmpo'!A36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'Giannis Antetokounmpo'!A37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'Giannis Antetokounmpo'!A38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'Giannis Antetokounmpo'!A39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'Giannis Antetokounmpo'!A40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'Giannis Antetokounmpo'!A41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'Giannis Antetokounmpo'!A42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'Giannis Antetokounmpo'!A43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'Giannis Antetokounmpo'!A44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'Giannis Antetokounmpo'!A45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'Giannis Antetokounmpo'!A46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25.653846153846153</v>
      </c>
      <c r="C47" s="4">
        <f t="shared" ref="C47:P47" si="6">AVERAGE(C2:C46)</f>
        <v>4.3461538461538458</v>
      </c>
      <c r="D47" s="4">
        <f t="shared" si="6"/>
        <v>5.4615384615384617</v>
      </c>
      <c r="E47" s="4">
        <f t="shared" si="6"/>
        <v>0.53846153846153844</v>
      </c>
      <c r="F47" s="4">
        <f t="shared" si="6"/>
        <v>0.57692307692307687</v>
      </c>
      <c r="G47" s="4">
        <f t="shared" si="6"/>
        <v>1.3461538461538463</v>
      </c>
      <c r="H47" s="4">
        <f t="shared" si="6"/>
        <v>9.6923076923076916</v>
      </c>
      <c r="I47" s="4">
        <f t="shared" si="6"/>
        <v>16</v>
      </c>
      <c r="J47" s="4">
        <f t="shared" si="6"/>
        <v>4.615384615384615</v>
      </c>
      <c r="K47" s="4">
        <f t="shared" si="6"/>
        <v>8.884615384615385</v>
      </c>
      <c r="L47" s="4">
        <f t="shared" si="6"/>
        <v>1.6538461538461537</v>
      </c>
      <c r="M47" s="4">
        <f t="shared" si="6"/>
        <v>1.8846153846153846</v>
      </c>
      <c r="N47" s="4">
        <f t="shared" si="6"/>
        <v>0.42307692307692307</v>
      </c>
      <c r="O47" s="4">
        <f t="shared" si="6"/>
        <v>1.5</v>
      </c>
      <c r="P47" s="4">
        <f t="shared" si="6"/>
        <v>13.461538461538462</v>
      </c>
      <c r="Q47" s="2">
        <f>SUM(H2:H46)/SUM(I2:I46)</f>
        <v>0.60576923076923073</v>
      </c>
      <c r="R47" s="2">
        <f>SUM(J2:J46)/SUM(K2:K46)</f>
        <v>0.51948051948051943</v>
      </c>
      <c r="S47" s="2">
        <f>SUM(L2:L46)/SUM(M2:M46)</f>
        <v>0.87755102040816324</v>
      </c>
      <c r="T47" s="4">
        <f t="shared" ref="T47:V47" si="7">AVERAGE(T2:T46)</f>
        <v>36.192307692307693</v>
      </c>
      <c r="U47" s="4">
        <f t="shared" si="7"/>
        <v>38.53846153846154</v>
      </c>
      <c r="V47" s="4">
        <f t="shared" si="7"/>
        <v>1</v>
      </c>
      <c r="W47" s="3">
        <f>((H49*85.91) +(F49*53.897)+(J49*51.757)+(L49*46.845)+(E49*39.19)+(N49*39.19)+(D49*34.677)+((C49-N49)*14.707)-(O49*17.174)-((M49-L49)*20.091)-((I49-H49)*39.19)-(G49*53.897))/T49</f>
        <v>30.800277364505845</v>
      </c>
      <c r="X47" s="4">
        <f t="shared" ref="X47" si="8">B47+(C47*1.2)+(D47*1.5)+(E47*3)+(F47*3)-G47</f>
        <v>41.061538461538461</v>
      </c>
      <c r="Y47" s="4">
        <f t="shared" ref="Y47" si="9">B47+0.4*H47-0.7*I47-0.4*(M47-L47)+0.7*N47+0.3*(C47-N47)+F47+D47*0.7+0.7*E47-0.4*O47-G47</f>
        <v>22.542307692307691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667</v>
      </c>
      <c r="C49">
        <f t="shared" ref="C49:P49" si="10">SUM(C2:C46)</f>
        <v>113</v>
      </c>
      <c r="D49">
        <f t="shared" si="10"/>
        <v>142</v>
      </c>
      <c r="E49">
        <f t="shared" si="10"/>
        <v>14</v>
      </c>
      <c r="F49">
        <f t="shared" si="10"/>
        <v>15</v>
      </c>
      <c r="G49">
        <f t="shared" si="10"/>
        <v>35</v>
      </c>
      <c r="H49">
        <f t="shared" si="10"/>
        <v>252</v>
      </c>
      <c r="I49">
        <f t="shared" si="10"/>
        <v>416</v>
      </c>
      <c r="J49">
        <f t="shared" si="10"/>
        <v>120</v>
      </c>
      <c r="K49">
        <f t="shared" si="10"/>
        <v>231</v>
      </c>
      <c r="L49">
        <f t="shared" si="10"/>
        <v>43</v>
      </c>
      <c r="M49">
        <f t="shared" si="10"/>
        <v>49</v>
      </c>
      <c r="N49">
        <f t="shared" si="10"/>
        <v>11</v>
      </c>
      <c r="O49">
        <f t="shared" si="10"/>
        <v>39</v>
      </c>
      <c r="P49">
        <f t="shared" si="10"/>
        <v>350</v>
      </c>
      <c r="T49">
        <f>SUM(T2:T46)</f>
        <v>941</v>
      </c>
      <c r="U49">
        <f>SUM(U2:U46)</f>
        <v>1002</v>
      </c>
      <c r="V49">
        <f>SUM(V2:V46)</f>
        <v>26</v>
      </c>
      <c r="X49" s="4">
        <f>SUM(X2:X46)</f>
        <v>1067.5999999999999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topLeftCell="A25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'Giannis Antetokounmpo'!A2</f>
        <v>@ CAN</v>
      </c>
      <c r="B2">
        <v>2</v>
      </c>
      <c r="C2">
        <v>7</v>
      </c>
      <c r="D2">
        <v>3</v>
      </c>
      <c r="E2">
        <v>1</v>
      </c>
      <c r="F2">
        <v>1</v>
      </c>
      <c r="G2">
        <v>0</v>
      </c>
      <c r="H2">
        <v>1</v>
      </c>
      <c r="I2">
        <v>4</v>
      </c>
      <c r="J2">
        <v>0</v>
      </c>
      <c r="K2">
        <v>0</v>
      </c>
      <c r="L2">
        <v>0</v>
      </c>
      <c r="M2">
        <v>2</v>
      </c>
      <c r="N2">
        <v>5</v>
      </c>
      <c r="O2">
        <v>0</v>
      </c>
      <c r="P2">
        <v>13</v>
      </c>
      <c r="Q2" s="2">
        <f t="shared" ref="Q2:Q46" si="0">H2/I2</f>
        <v>0.25</v>
      </c>
      <c r="R2" s="6" t="s">
        <v>45</v>
      </c>
      <c r="S2" s="2">
        <f>L2/M2</f>
        <v>0</v>
      </c>
      <c r="T2">
        <v>35</v>
      </c>
      <c r="U2">
        <v>8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10.018285714285714</v>
      </c>
      <c r="X2" s="4">
        <f t="shared" ref="X2:X46" si="2">B2+(C2*1.2)+(D2*1.5)+(E2*3)+(F2*3)-G2</f>
        <v>20.9</v>
      </c>
      <c r="Y2" s="4">
        <f t="shared" ref="Y2:Y46" si="3">B2+0.4*H2-0.7*I2-0.4*(M2-L2)+0.7*N2+0.3*(C2-N2)+F2+D2*0.7+0.7*E2-0.4*O2-G2</f>
        <v>6.7</v>
      </c>
      <c r="Z2">
        <v>0</v>
      </c>
    </row>
    <row r="3" spans="1:26" x14ac:dyDescent="0.3">
      <c r="A3" s="1" t="str">
        <f>'Giannis Antetokounmpo'!A3</f>
        <v>vs DNK</v>
      </c>
      <c r="B3">
        <v>14</v>
      </c>
      <c r="C3">
        <v>6</v>
      </c>
      <c r="D3">
        <v>0</v>
      </c>
      <c r="E3">
        <v>0</v>
      </c>
      <c r="F3">
        <v>0</v>
      </c>
      <c r="G3">
        <v>1</v>
      </c>
      <c r="H3">
        <v>6</v>
      </c>
      <c r="I3">
        <v>10</v>
      </c>
      <c r="J3">
        <v>2</v>
      </c>
      <c r="K3">
        <v>4</v>
      </c>
      <c r="L3">
        <v>0</v>
      </c>
      <c r="M3">
        <v>0</v>
      </c>
      <c r="N3">
        <v>4</v>
      </c>
      <c r="O3">
        <v>0</v>
      </c>
      <c r="P3">
        <v>21</v>
      </c>
      <c r="Q3" s="2">
        <f t="shared" si="0"/>
        <v>0.6</v>
      </c>
      <c r="R3" s="2">
        <f t="shared" ref="R3:R46" si="4">J3/K3</f>
        <v>0.5</v>
      </c>
      <c r="S3" s="6" t="s">
        <v>45</v>
      </c>
      <c r="T3">
        <v>30</v>
      </c>
      <c r="U3">
        <v>14</v>
      </c>
      <c r="V3">
        <v>0</v>
      </c>
      <c r="W3" s="3">
        <f t="shared" si="1"/>
        <v>19.816366666666667</v>
      </c>
      <c r="X3" s="4">
        <f t="shared" si="2"/>
        <v>20.2</v>
      </c>
      <c r="Y3" s="4">
        <f t="shared" si="3"/>
        <v>11.799999999999999</v>
      </c>
      <c r="Z3">
        <v>0</v>
      </c>
    </row>
    <row r="4" spans="1:26" x14ac:dyDescent="0.3">
      <c r="A4" s="1" t="str">
        <f>'Giannis Antetokounmpo'!A4</f>
        <v>@ IMP</v>
      </c>
      <c r="B4">
        <v>16</v>
      </c>
      <c r="C4">
        <v>6</v>
      </c>
      <c r="D4">
        <v>1</v>
      </c>
      <c r="E4">
        <v>3</v>
      </c>
      <c r="F4">
        <v>0</v>
      </c>
      <c r="G4">
        <v>1</v>
      </c>
      <c r="H4">
        <v>8</v>
      </c>
      <c r="I4">
        <v>11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23</v>
      </c>
      <c r="Q4" s="2">
        <f t="shared" si="0"/>
        <v>0.72727272727272729</v>
      </c>
      <c r="R4" s="6" t="s">
        <v>45</v>
      </c>
      <c r="S4" s="6" t="s">
        <v>45</v>
      </c>
      <c r="T4">
        <v>29</v>
      </c>
      <c r="U4">
        <v>18</v>
      </c>
      <c r="V4">
        <v>0</v>
      </c>
      <c r="W4" s="3">
        <f t="shared" si="1"/>
        <v>27.175655172413791</v>
      </c>
      <c r="X4" s="4">
        <f t="shared" si="2"/>
        <v>32.700000000000003</v>
      </c>
      <c r="Y4" s="4">
        <f t="shared" si="3"/>
        <v>15.5</v>
      </c>
      <c r="Z4">
        <v>0</v>
      </c>
    </row>
    <row r="5" spans="1:26" x14ac:dyDescent="0.3">
      <c r="A5" s="1" t="str">
        <f>'Giannis Antetokounmpo'!A5</f>
        <v>vs 3PT</v>
      </c>
      <c r="B5">
        <v>12</v>
      </c>
      <c r="C5">
        <v>13</v>
      </c>
      <c r="D5">
        <v>2</v>
      </c>
      <c r="E5">
        <v>2</v>
      </c>
      <c r="F5">
        <v>0</v>
      </c>
      <c r="G5">
        <v>0</v>
      </c>
      <c r="H5">
        <v>4</v>
      </c>
      <c r="I5">
        <v>9</v>
      </c>
      <c r="J5">
        <v>1</v>
      </c>
      <c r="K5">
        <v>1</v>
      </c>
      <c r="L5">
        <v>3</v>
      </c>
      <c r="M5">
        <v>4</v>
      </c>
      <c r="N5">
        <v>6</v>
      </c>
      <c r="O5">
        <v>2</v>
      </c>
      <c r="P5">
        <v>19</v>
      </c>
      <c r="Q5" s="2">
        <f t="shared" si="0"/>
        <v>0.44444444444444442</v>
      </c>
      <c r="R5" s="2">
        <f t="shared" si="4"/>
        <v>1</v>
      </c>
      <c r="S5" s="2">
        <f>L5/M5</f>
        <v>0.75</v>
      </c>
      <c r="T5">
        <v>26</v>
      </c>
      <c r="U5">
        <v>18</v>
      </c>
      <c r="V5">
        <v>0</v>
      </c>
      <c r="W5" s="3">
        <f t="shared" si="1"/>
        <v>29.667923076923085</v>
      </c>
      <c r="X5" s="4">
        <f t="shared" si="2"/>
        <v>36.6</v>
      </c>
      <c r="Y5" s="4">
        <f t="shared" si="3"/>
        <v>15.199999999999998</v>
      </c>
      <c r="Z5">
        <v>0</v>
      </c>
    </row>
    <row r="6" spans="1:26" x14ac:dyDescent="0.3">
      <c r="A6" s="1" t="str">
        <f>'Giannis Antetokounmpo'!A6</f>
        <v>@ DEF</v>
      </c>
      <c r="B6">
        <v>13</v>
      </c>
      <c r="C6">
        <v>6</v>
      </c>
      <c r="D6">
        <v>2</v>
      </c>
      <c r="E6">
        <v>0</v>
      </c>
      <c r="F6">
        <v>0</v>
      </c>
      <c r="G6">
        <v>1</v>
      </c>
      <c r="H6">
        <v>5</v>
      </c>
      <c r="I6">
        <v>6</v>
      </c>
      <c r="J6">
        <v>2</v>
      </c>
      <c r="K6">
        <v>3</v>
      </c>
      <c r="L6">
        <v>1</v>
      </c>
      <c r="M6">
        <v>2</v>
      </c>
      <c r="N6">
        <v>2</v>
      </c>
      <c r="O6">
        <v>0</v>
      </c>
      <c r="P6">
        <v>8</v>
      </c>
      <c r="Q6" s="2">
        <f t="shared" si="0"/>
        <v>0.83333333333333337</v>
      </c>
      <c r="R6" s="2">
        <f t="shared" si="4"/>
        <v>0.66666666666666663</v>
      </c>
      <c r="S6" s="2">
        <f t="shared" ref="S6:S46" si="5">L6/M6</f>
        <v>0.5</v>
      </c>
      <c r="T6">
        <v>26</v>
      </c>
      <c r="U6">
        <v>19</v>
      </c>
      <c r="V6">
        <v>0</v>
      </c>
      <c r="W6" s="3">
        <f t="shared" si="1"/>
        <v>25.895884615384617</v>
      </c>
      <c r="X6" s="4">
        <f t="shared" si="2"/>
        <v>22.2</v>
      </c>
      <c r="Y6" s="4">
        <f t="shared" si="3"/>
        <v>13.4</v>
      </c>
      <c r="Z6">
        <v>0</v>
      </c>
    </row>
    <row r="7" spans="1:26" x14ac:dyDescent="0.3">
      <c r="A7" s="1" t="str">
        <f>'Giannis Antetokounmpo'!A7</f>
        <v>vs OCE</v>
      </c>
      <c r="B7">
        <v>9</v>
      </c>
      <c r="C7">
        <v>5</v>
      </c>
      <c r="D7">
        <v>0</v>
      </c>
      <c r="E7">
        <v>1</v>
      </c>
      <c r="F7">
        <v>0</v>
      </c>
      <c r="G7">
        <v>1</v>
      </c>
      <c r="H7">
        <v>3</v>
      </c>
      <c r="I7">
        <v>10</v>
      </c>
      <c r="J7">
        <v>2</v>
      </c>
      <c r="K7">
        <v>5</v>
      </c>
      <c r="L7">
        <v>1</v>
      </c>
      <c r="M7">
        <v>1</v>
      </c>
      <c r="N7">
        <v>1</v>
      </c>
      <c r="O7">
        <v>1</v>
      </c>
      <c r="P7">
        <v>12</v>
      </c>
      <c r="Q7" s="2">
        <f t="shared" si="0"/>
        <v>0.3</v>
      </c>
      <c r="R7" s="2">
        <f t="shared" si="4"/>
        <v>0.4</v>
      </c>
      <c r="S7" s="2">
        <f t="shared" si="5"/>
        <v>1</v>
      </c>
      <c r="T7">
        <v>34</v>
      </c>
      <c r="U7">
        <v>9</v>
      </c>
      <c r="V7">
        <v>0</v>
      </c>
      <c r="W7" s="3">
        <f t="shared" si="1"/>
        <v>5.8792941176470608</v>
      </c>
      <c r="X7" s="4">
        <f t="shared" si="2"/>
        <v>17</v>
      </c>
      <c r="Y7" s="4">
        <f t="shared" si="3"/>
        <v>4.3999999999999995</v>
      </c>
      <c r="Z7">
        <v>0</v>
      </c>
    </row>
    <row r="8" spans="1:26" x14ac:dyDescent="0.3">
      <c r="A8" s="1" t="str">
        <f>'Giannis Antetokounmpo'!A8</f>
        <v>@ FRA</v>
      </c>
      <c r="B8">
        <v>10</v>
      </c>
      <c r="C8">
        <v>7</v>
      </c>
      <c r="D8">
        <v>0</v>
      </c>
      <c r="E8">
        <v>1</v>
      </c>
      <c r="F8">
        <v>0</v>
      </c>
      <c r="G8">
        <v>0</v>
      </c>
      <c r="H8">
        <v>4</v>
      </c>
      <c r="I8">
        <v>7</v>
      </c>
      <c r="J8">
        <v>2</v>
      </c>
      <c r="K8">
        <v>4</v>
      </c>
      <c r="L8">
        <v>0</v>
      </c>
      <c r="M8">
        <v>0</v>
      </c>
      <c r="N8">
        <v>1</v>
      </c>
      <c r="O8">
        <v>2</v>
      </c>
      <c r="P8">
        <v>7</v>
      </c>
      <c r="Q8" s="2">
        <f t="shared" si="0"/>
        <v>0.5714285714285714</v>
      </c>
      <c r="R8" s="2">
        <f t="shared" si="4"/>
        <v>0.5</v>
      </c>
      <c r="S8" s="6" t="s">
        <v>45</v>
      </c>
      <c r="T8">
        <v>32</v>
      </c>
      <c r="U8">
        <v>10</v>
      </c>
      <c r="V8">
        <v>0</v>
      </c>
      <c r="W8" s="3">
        <f t="shared" si="1"/>
        <v>14.4330625</v>
      </c>
      <c r="X8" s="4">
        <f t="shared" si="2"/>
        <v>21.4</v>
      </c>
      <c r="Y8" s="4">
        <f t="shared" si="3"/>
        <v>9.0999999999999979</v>
      </c>
      <c r="Z8">
        <v>0</v>
      </c>
    </row>
    <row r="9" spans="1:26" x14ac:dyDescent="0.3">
      <c r="A9" s="1" t="str">
        <f>'Giannis Antetokounmpo'!A9</f>
        <v>vs INJ</v>
      </c>
      <c r="B9">
        <v>9</v>
      </c>
      <c r="C9">
        <v>4</v>
      </c>
      <c r="D9">
        <v>1</v>
      </c>
      <c r="E9">
        <v>1</v>
      </c>
      <c r="F9">
        <v>0</v>
      </c>
      <c r="G9">
        <v>4</v>
      </c>
      <c r="H9">
        <v>4</v>
      </c>
      <c r="I9">
        <v>7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-5</v>
      </c>
      <c r="Q9" s="2">
        <f t="shared" si="0"/>
        <v>0.5714285714285714</v>
      </c>
      <c r="R9" s="2">
        <f t="shared" si="4"/>
        <v>1</v>
      </c>
      <c r="S9" s="6" t="s">
        <v>45</v>
      </c>
      <c r="T9">
        <v>25</v>
      </c>
      <c r="U9">
        <v>11</v>
      </c>
      <c r="V9">
        <v>0</v>
      </c>
      <c r="W9" s="3">
        <f t="shared" si="1"/>
        <v>8.0897200000000034</v>
      </c>
      <c r="X9" s="4">
        <f t="shared" si="2"/>
        <v>14.3</v>
      </c>
      <c r="Y9" s="4">
        <f t="shared" si="3"/>
        <v>4.2999999999999989</v>
      </c>
      <c r="Z9">
        <v>0</v>
      </c>
    </row>
    <row r="10" spans="1:26" x14ac:dyDescent="0.3">
      <c r="A10" s="1" t="str">
        <f>'Giannis Antetokounmpo'!A10</f>
        <v>@ EUR</v>
      </c>
      <c r="B10">
        <v>21</v>
      </c>
      <c r="C10">
        <v>7</v>
      </c>
      <c r="D10">
        <v>2</v>
      </c>
      <c r="E10">
        <v>1</v>
      </c>
      <c r="F10">
        <v>1</v>
      </c>
      <c r="G10">
        <v>1</v>
      </c>
      <c r="H10">
        <v>8</v>
      </c>
      <c r="I10">
        <v>10</v>
      </c>
      <c r="J10">
        <v>2</v>
      </c>
      <c r="K10">
        <v>4</v>
      </c>
      <c r="L10">
        <v>3</v>
      </c>
      <c r="M10">
        <v>3</v>
      </c>
      <c r="N10">
        <v>2</v>
      </c>
      <c r="O10">
        <v>3</v>
      </c>
      <c r="P10">
        <v>19</v>
      </c>
      <c r="Q10" s="2">
        <f t="shared" si="0"/>
        <v>0.8</v>
      </c>
      <c r="R10" s="2">
        <f t="shared" si="4"/>
        <v>0.5</v>
      </c>
      <c r="S10" s="2">
        <f t="shared" si="5"/>
        <v>1</v>
      </c>
      <c r="T10">
        <v>34</v>
      </c>
      <c r="U10">
        <v>26</v>
      </c>
      <c r="V10">
        <v>0</v>
      </c>
      <c r="W10" s="3">
        <f t="shared" si="1"/>
        <v>31.231941176470588</v>
      </c>
      <c r="X10" s="4">
        <f t="shared" si="2"/>
        <v>37.4</v>
      </c>
      <c r="Y10" s="4">
        <f t="shared" si="3"/>
        <v>20.999999999999996</v>
      </c>
      <c r="Z10">
        <v>0</v>
      </c>
    </row>
    <row r="11" spans="1:26" x14ac:dyDescent="0.3">
      <c r="A11" s="1" t="str">
        <f>'Giannis Antetokounmpo'!A11</f>
        <v>vs RKS</v>
      </c>
      <c r="B11">
        <v>15</v>
      </c>
      <c r="C11">
        <v>15</v>
      </c>
      <c r="D11">
        <v>2</v>
      </c>
      <c r="E11">
        <v>1</v>
      </c>
      <c r="F11">
        <v>0</v>
      </c>
      <c r="G11">
        <v>0</v>
      </c>
      <c r="H11">
        <v>5</v>
      </c>
      <c r="I11">
        <v>7</v>
      </c>
      <c r="J11">
        <v>1</v>
      </c>
      <c r="K11">
        <v>2</v>
      </c>
      <c r="L11">
        <v>4</v>
      </c>
      <c r="M11">
        <v>4</v>
      </c>
      <c r="N11">
        <v>4</v>
      </c>
      <c r="O11">
        <v>3</v>
      </c>
      <c r="P11">
        <v>6</v>
      </c>
      <c r="Q11" s="2">
        <f t="shared" si="0"/>
        <v>0.7142857142857143</v>
      </c>
      <c r="R11" s="2">
        <f t="shared" si="4"/>
        <v>0.5</v>
      </c>
      <c r="S11" s="2">
        <f t="shared" si="5"/>
        <v>1</v>
      </c>
      <c r="T11">
        <v>38</v>
      </c>
      <c r="U11">
        <v>19</v>
      </c>
      <c r="V11">
        <v>0</v>
      </c>
      <c r="W11" s="3">
        <f t="shared" si="1"/>
        <v>25.417526315789477</v>
      </c>
      <c r="X11" s="4">
        <f t="shared" si="2"/>
        <v>39</v>
      </c>
      <c r="Y11" s="4">
        <f t="shared" si="3"/>
        <v>19.100000000000001</v>
      </c>
      <c r="Z11">
        <v>0</v>
      </c>
    </row>
    <row r="12" spans="1:26" x14ac:dyDescent="0.3">
      <c r="A12" s="1" t="str">
        <f>'Giannis Antetokounmpo'!A12</f>
        <v>@ CHI</v>
      </c>
      <c r="B12">
        <v>14</v>
      </c>
      <c r="C12">
        <v>5</v>
      </c>
      <c r="D12">
        <v>3</v>
      </c>
      <c r="E12">
        <v>0</v>
      </c>
      <c r="F12">
        <v>1</v>
      </c>
      <c r="G12">
        <v>0</v>
      </c>
      <c r="H12">
        <v>5</v>
      </c>
      <c r="I12">
        <v>8</v>
      </c>
      <c r="J12">
        <v>1</v>
      </c>
      <c r="K12">
        <v>3</v>
      </c>
      <c r="L12">
        <v>3</v>
      </c>
      <c r="M12">
        <v>4</v>
      </c>
      <c r="N12">
        <v>2</v>
      </c>
      <c r="O12">
        <v>0</v>
      </c>
      <c r="P12">
        <v>-6</v>
      </c>
      <c r="Q12" s="2">
        <f t="shared" si="0"/>
        <v>0.625</v>
      </c>
      <c r="R12" s="2">
        <f t="shared" si="4"/>
        <v>0.33333333333333331</v>
      </c>
      <c r="S12" s="2">
        <f t="shared" si="5"/>
        <v>0.75</v>
      </c>
      <c r="T12">
        <v>33</v>
      </c>
      <c r="U12">
        <v>22</v>
      </c>
      <c r="V12">
        <v>0</v>
      </c>
      <c r="W12" s="3">
        <f t="shared" si="1"/>
        <v>23.169999999999998</v>
      </c>
      <c r="X12" s="4">
        <f t="shared" si="2"/>
        <v>27.5</v>
      </c>
      <c r="Y12" s="4">
        <f t="shared" si="3"/>
        <v>15.4</v>
      </c>
      <c r="Z12">
        <v>0</v>
      </c>
    </row>
    <row r="13" spans="1:26" x14ac:dyDescent="0.3">
      <c r="A13" s="1" t="str">
        <f>'Giannis Antetokounmpo'!A13</f>
        <v>@ OLD</v>
      </c>
      <c r="B13">
        <v>28</v>
      </c>
      <c r="C13">
        <v>7</v>
      </c>
      <c r="D13">
        <v>4</v>
      </c>
      <c r="E13">
        <v>1</v>
      </c>
      <c r="F13">
        <v>0</v>
      </c>
      <c r="G13">
        <v>0</v>
      </c>
      <c r="H13">
        <v>10</v>
      </c>
      <c r="I13">
        <v>13</v>
      </c>
      <c r="J13">
        <v>2</v>
      </c>
      <c r="K13">
        <v>4</v>
      </c>
      <c r="L13">
        <v>5</v>
      </c>
      <c r="M13">
        <v>7</v>
      </c>
      <c r="N13">
        <v>3</v>
      </c>
      <c r="O13">
        <v>1</v>
      </c>
      <c r="P13">
        <v>6</v>
      </c>
      <c r="Q13" s="2">
        <f t="shared" si="0"/>
        <v>0.76923076923076927</v>
      </c>
      <c r="R13" s="2">
        <f t="shared" si="4"/>
        <v>0.5</v>
      </c>
      <c r="S13" s="2">
        <f t="shared" si="5"/>
        <v>0.7142857142857143</v>
      </c>
      <c r="T13">
        <v>34</v>
      </c>
      <c r="U13">
        <v>39</v>
      </c>
      <c r="V13">
        <v>0</v>
      </c>
      <c r="W13" s="3">
        <f t="shared" si="1"/>
        <v>40.476735294117645</v>
      </c>
      <c r="X13" s="4">
        <f t="shared" si="2"/>
        <v>45.4</v>
      </c>
      <c r="Y13" s="4">
        <f t="shared" si="3"/>
        <v>28.499999999999996</v>
      </c>
      <c r="Z13">
        <v>0</v>
      </c>
    </row>
    <row r="14" spans="1:26" x14ac:dyDescent="0.3">
      <c r="A14" s="1" t="str">
        <f>'Giannis Antetokounmpo'!A14</f>
        <v>vs USA</v>
      </c>
      <c r="B14">
        <v>2</v>
      </c>
      <c r="C14">
        <v>11</v>
      </c>
      <c r="D14">
        <v>3</v>
      </c>
      <c r="E14">
        <v>2</v>
      </c>
      <c r="F14">
        <v>0</v>
      </c>
      <c r="G14">
        <v>1</v>
      </c>
      <c r="H14">
        <v>1</v>
      </c>
      <c r="I14">
        <v>5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17</v>
      </c>
      <c r="Q14" s="2">
        <f t="shared" si="0"/>
        <v>0.2</v>
      </c>
      <c r="R14" s="6" t="s">
        <v>45</v>
      </c>
      <c r="S14" s="6" t="s">
        <v>45</v>
      </c>
      <c r="T14">
        <v>28</v>
      </c>
      <c r="U14">
        <v>8</v>
      </c>
      <c r="V14">
        <v>0</v>
      </c>
      <c r="W14" s="3">
        <f t="shared" si="1"/>
        <v>8.0982142857142865</v>
      </c>
      <c r="X14" s="4">
        <f t="shared" si="2"/>
        <v>24.7</v>
      </c>
      <c r="Y14" s="4">
        <f t="shared" si="3"/>
        <v>4.6999999999999993</v>
      </c>
      <c r="Z14">
        <v>0</v>
      </c>
    </row>
    <row r="15" spans="1:26" x14ac:dyDescent="0.3">
      <c r="A15" s="1" t="str">
        <f>'Giannis Antetokounmpo'!A15</f>
        <v>@ SPA</v>
      </c>
      <c r="B15">
        <v>9</v>
      </c>
      <c r="C15">
        <v>3</v>
      </c>
      <c r="D15">
        <v>1</v>
      </c>
      <c r="E15">
        <v>0</v>
      </c>
      <c r="F15">
        <v>2</v>
      </c>
      <c r="G15">
        <v>0</v>
      </c>
      <c r="H15">
        <v>4</v>
      </c>
      <c r="I15">
        <v>8</v>
      </c>
      <c r="J15">
        <v>1</v>
      </c>
      <c r="K15">
        <v>3</v>
      </c>
      <c r="L15">
        <v>0</v>
      </c>
      <c r="M15">
        <v>0</v>
      </c>
      <c r="N15">
        <v>1</v>
      </c>
      <c r="O15">
        <v>1</v>
      </c>
      <c r="P15">
        <v>16</v>
      </c>
      <c r="Q15" s="2">
        <f t="shared" si="0"/>
        <v>0.5</v>
      </c>
      <c r="R15" s="2">
        <f t="shared" si="4"/>
        <v>0.33333333333333331</v>
      </c>
      <c r="S15" s="6" t="s">
        <v>45</v>
      </c>
      <c r="T15">
        <v>28</v>
      </c>
      <c r="U15">
        <v>11</v>
      </c>
      <c r="V15">
        <v>0</v>
      </c>
      <c r="W15" s="3">
        <f t="shared" si="1"/>
        <v>15.447785714285715</v>
      </c>
      <c r="X15" s="4">
        <f t="shared" si="2"/>
        <v>20.100000000000001</v>
      </c>
      <c r="Y15" s="4">
        <f t="shared" si="3"/>
        <v>8.6</v>
      </c>
      <c r="Z15">
        <v>0</v>
      </c>
    </row>
    <row r="16" spans="1:26" x14ac:dyDescent="0.3">
      <c r="A16" s="1" t="str">
        <f>'Giannis Antetokounmpo'!A16</f>
        <v>vs 6TH</v>
      </c>
      <c r="B16">
        <v>10</v>
      </c>
      <c r="C16">
        <v>5</v>
      </c>
      <c r="D16">
        <v>2</v>
      </c>
      <c r="E16">
        <v>2</v>
      </c>
      <c r="F16">
        <v>1</v>
      </c>
      <c r="G16">
        <v>2</v>
      </c>
      <c r="H16">
        <v>4</v>
      </c>
      <c r="I16">
        <v>6</v>
      </c>
      <c r="J16">
        <v>2</v>
      </c>
      <c r="K16">
        <v>3</v>
      </c>
      <c r="L16">
        <v>0</v>
      </c>
      <c r="M16">
        <v>0</v>
      </c>
      <c r="N16">
        <v>1</v>
      </c>
      <c r="O16">
        <v>2</v>
      </c>
      <c r="P16">
        <v>10</v>
      </c>
      <c r="Q16" s="2">
        <f t="shared" si="0"/>
        <v>0.66666666666666663</v>
      </c>
      <c r="R16" s="2">
        <f t="shared" si="4"/>
        <v>0.66666666666666663</v>
      </c>
      <c r="S16" s="6" t="s">
        <v>45</v>
      </c>
      <c r="T16">
        <v>31</v>
      </c>
      <c r="U16">
        <v>15</v>
      </c>
      <c r="V16">
        <v>0</v>
      </c>
      <c r="W16" s="3">
        <f t="shared" si="1"/>
        <v>16.976806451612909</v>
      </c>
      <c r="X16" s="4">
        <f t="shared" si="2"/>
        <v>26</v>
      </c>
      <c r="Y16" s="4">
        <f t="shared" si="3"/>
        <v>10.299999999999999</v>
      </c>
      <c r="Z16">
        <v>0</v>
      </c>
    </row>
    <row r="17" spans="1:26" x14ac:dyDescent="0.3">
      <c r="A17" s="1" t="str">
        <f>'Giannis Antetokounmpo'!A17</f>
        <v>vs CAN</v>
      </c>
      <c r="B17">
        <v>2</v>
      </c>
      <c r="C17">
        <v>2</v>
      </c>
      <c r="D17">
        <v>1</v>
      </c>
      <c r="E17">
        <v>1</v>
      </c>
      <c r="F17">
        <v>0</v>
      </c>
      <c r="G17">
        <v>1</v>
      </c>
      <c r="H17">
        <v>1</v>
      </c>
      <c r="I17">
        <v>6</v>
      </c>
      <c r="J17">
        <v>0</v>
      </c>
      <c r="K17">
        <v>2</v>
      </c>
      <c r="L17">
        <v>0</v>
      </c>
      <c r="M17">
        <v>0</v>
      </c>
      <c r="N17">
        <v>1</v>
      </c>
      <c r="O17">
        <v>1</v>
      </c>
      <c r="P17">
        <v>10</v>
      </c>
      <c r="Q17" s="2">
        <f t="shared" si="0"/>
        <v>0.16666666666666666</v>
      </c>
      <c r="R17" s="2">
        <f t="shared" si="4"/>
        <v>0</v>
      </c>
      <c r="S17" s="6" t="s">
        <v>45</v>
      </c>
      <c r="T17">
        <v>28</v>
      </c>
      <c r="U17">
        <v>4</v>
      </c>
      <c r="V17">
        <v>0</v>
      </c>
      <c r="W17" s="3">
        <f t="shared" si="1"/>
        <v>-1.9052500000000006</v>
      </c>
      <c r="X17" s="4">
        <f t="shared" si="2"/>
        <v>7.9</v>
      </c>
      <c r="Y17" s="4">
        <f t="shared" si="3"/>
        <v>-0.79999999999999949</v>
      </c>
      <c r="Z17">
        <v>0</v>
      </c>
    </row>
    <row r="18" spans="1:26" x14ac:dyDescent="0.3">
      <c r="A18" s="1" t="str">
        <f>'Giannis Antetokounmpo'!A18</f>
        <v>@ DNK</v>
      </c>
      <c r="B18">
        <v>10</v>
      </c>
      <c r="C18">
        <v>3</v>
      </c>
      <c r="D18">
        <v>2</v>
      </c>
      <c r="E18">
        <v>0</v>
      </c>
      <c r="F18">
        <v>1</v>
      </c>
      <c r="G18">
        <v>0</v>
      </c>
      <c r="H18">
        <v>4</v>
      </c>
      <c r="I18">
        <v>7</v>
      </c>
      <c r="J18">
        <v>2</v>
      </c>
      <c r="K18">
        <v>4</v>
      </c>
      <c r="L18">
        <v>0</v>
      </c>
      <c r="M18">
        <v>0</v>
      </c>
      <c r="N18">
        <v>1</v>
      </c>
      <c r="O18">
        <v>2</v>
      </c>
      <c r="P18">
        <v>31</v>
      </c>
      <c r="Q18" s="2">
        <f t="shared" si="0"/>
        <v>0.5714285714285714</v>
      </c>
      <c r="R18" s="2">
        <f t="shared" si="4"/>
        <v>0.5</v>
      </c>
      <c r="S18" s="6" t="s">
        <v>45</v>
      </c>
      <c r="T18">
        <v>28</v>
      </c>
      <c r="U18">
        <v>15</v>
      </c>
      <c r="V18">
        <v>0</v>
      </c>
      <c r="W18" s="3">
        <f t="shared" si="1"/>
        <v>17.396107142857144</v>
      </c>
      <c r="X18" s="4">
        <f t="shared" si="2"/>
        <v>19.600000000000001</v>
      </c>
      <c r="Y18" s="4">
        <f t="shared" si="3"/>
        <v>9.6</v>
      </c>
      <c r="Z18">
        <v>0</v>
      </c>
    </row>
    <row r="19" spans="1:26" x14ac:dyDescent="0.3">
      <c r="A19" s="1" t="str">
        <f>'Giannis Antetokounmpo'!A19</f>
        <v>vs IMP</v>
      </c>
      <c r="B19">
        <v>9</v>
      </c>
      <c r="C19">
        <v>7</v>
      </c>
      <c r="D19">
        <v>0</v>
      </c>
      <c r="E19">
        <v>2</v>
      </c>
      <c r="F19">
        <v>1</v>
      </c>
      <c r="G19">
        <v>0</v>
      </c>
      <c r="H19">
        <v>4</v>
      </c>
      <c r="I19">
        <v>6</v>
      </c>
      <c r="J19">
        <v>0</v>
      </c>
      <c r="K19">
        <v>2</v>
      </c>
      <c r="L19">
        <v>1</v>
      </c>
      <c r="M19">
        <v>2</v>
      </c>
      <c r="N19">
        <v>1</v>
      </c>
      <c r="O19">
        <v>2</v>
      </c>
      <c r="P19">
        <v>13</v>
      </c>
      <c r="Q19" s="2">
        <f t="shared" si="0"/>
        <v>0.66666666666666663</v>
      </c>
      <c r="R19" s="2">
        <f t="shared" si="4"/>
        <v>0</v>
      </c>
      <c r="S19" s="2">
        <f t="shared" si="5"/>
        <v>0.5</v>
      </c>
      <c r="T19">
        <v>32</v>
      </c>
      <c r="U19">
        <v>9</v>
      </c>
      <c r="V19">
        <v>0</v>
      </c>
      <c r="W19" s="3">
        <f t="shared" si="1"/>
        <v>16.16796875</v>
      </c>
      <c r="X19" s="4">
        <f t="shared" si="2"/>
        <v>26.4</v>
      </c>
      <c r="Y19" s="4">
        <f t="shared" si="3"/>
        <v>10.1</v>
      </c>
      <c r="Z19">
        <v>0</v>
      </c>
    </row>
    <row r="20" spans="1:26" x14ac:dyDescent="0.3">
      <c r="A20" s="1" t="str">
        <f>'Giannis Antetokounmpo'!A20</f>
        <v>@ 3PT</v>
      </c>
      <c r="B20">
        <v>10</v>
      </c>
      <c r="C20">
        <v>5</v>
      </c>
      <c r="D20">
        <v>1</v>
      </c>
      <c r="E20">
        <v>0</v>
      </c>
      <c r="F20">
        <v>0</v>
      </c>
      <c r="G20">
        <v>0</v>
      </c>
      <c r="H20">
        <v>5</v>
      </c>
      <c r="I20">
        <v>7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>
        <v>21</v>
      </c>
      <c r="Q20" s="2">
        <f t="shared" si="0"/>
        <v>0.7142857142857143</v>
      </c>
      <c r="R20" s="2">
        <f t="shared" si="4"/>
        <v>0</v>
      </c>
      <c r="S20" s="6" t="s">
        <v>45</v>
      </c>
      <c r="T20">
        <v>28</v>
      </c>
      <c r="U20">
        <v>12</v>
      </c>
      <c r="V20">
        <v>0</v>
      </c>
      <c r="W20" s="3">
        <f t="shared" si="1"/>
        <v>17.280892857142856</v>
      </c>
      <c r="X20" s="4">
        <f t="shared" si="2"/>
        <v>17.5</v>
      </c>
      <c r="Y20" s="4">
        <f t="shared" si="3"/>
        <v>9.6999999999999993</v>
      </c>
      <c r="Z20">
        <v>0</v>
      </c>
    </row>
    <row r="21" spans="1:26" x14ac:dyDescent="0.3">
      <c r="A21" s="1" t="str">
        <f>'Giannis Antetokounmpo'!A21</f>
        <v>vs DEF</v>
      </c>
      <c r="B21">
        <v>7</v>
      </c>
      <c r="C21">
        <v>8</v>
      </c>
      <c r="D21">
        <v>1</v>
      </c>
      <c r="E21">
        <v>4</v>
      </c>
      <c r="F21">
        <v>2</v>
      </c>
      <c r="G21">
        <v>3</v>
      </c>
      <c r="H21">
        <v>3</v>
      </c>
      <c r="I21">
        <v>5</v>
      </c>
      <c r="J21">
        <v>0</v>
      </c>
      <c r="K21">
        <v>1</v>
      </c>
      <c r="L21">
        <v>1</v>
      </c>
      <c r="M21">
        <v>2</v>
      </c>
      <c r="N21">
        <v>4</v>
      </c>
      <c r="O21">
        <v>2</v>
      </c>
      <c r="P21">
        <v>-15</v>
      </c>
      <c r="Q21" s="2">
        <f t="shared" si="0"/>
        <v>0.6</v>
      </c>
      <c r="R21" s="2">
        <f t="shared" si="4"/>
        <v>0</v>
      </c>
      <c r="S21" s="2">
        <f t="shared" si="5"/>
        <v>0.5</v>
      </c>
      <c r="T21">
        <v>32</v>
      </c>
      <c r="U21">
        <v>9</v>
      </c>
      <c r="V21">
        <v>0</v>
      </c>
      <c r="W21" s="3">
        <f t="shared" si="1"/>
        <v>16.402625</v>
      </c>
      <c r="X21" s="4">
        <f t="shared" si="2"/>
        <v>33.1</v>
      </c>
      <c r="Y21" s="4">
        <f t="shared" si="3"/>
        <v>9.9999999999999964</v>
      </c>
      <c r="Z21">
        <v>0</v>
      </c>
    </row>
    <row r="22" spans="1:26" x14ac:dyDescent="0.3">
      <c r="A22" s="1" t="str">
        <f>'Giannis Antetokounmpo'!A22</f>
        <v>@ OCE</v>
      </c>
      <c r="B22">
        <v>11</v>
      </c>
      <c r="C22">
        <v>11</v>
      </c>
      <c r="D22">
        <v>2</v>
      </c>
      <c r="E22">
        <v>3</v>
      </c>
      <c r="F22">
        <v>1</v>
      </c>
      <c r="G22">
        <v>0</v>
      </c>
      <c r="H22">
        <v>4</v>
      </c>
      <c r="I22">
        <v>7</v>
      </c>
      <c r="J22">
        <v>1</v>
      </c>
      <c r="K22">
        <v>2</v>
      </c>
      <c r="L22">
        <v>2</v>
      </c>
      <c r="M22">
        <v>2</v>
      </c>
      <c r="N22">
        <v>6</v>
      </c>
      <c r="O22">
        <v>1</v>
      </c>
      <c r="P22">
        <v>19</v>
      </c>
      <c r="Q22" s="2">
        <f t="shared" si="0"/>
        <v>0.5714285714285714</v>
      </c>
      <c r="R22" s="2">
        <f t="shared" si="4"/>
        <v>0.5</v>
      </c>
      <c r="S22" s="2">
        <f t="shared" si="5"/>
        <v>1</v>
      </c>
      <c r="T22">
        <v>33</v>
      </c>
      <c r="U22">
        <v>15</v>
      </c>
      <c r="V22">
        <v>0</v>
      </c>
      <c r="W22" s="3">
        <f t="shared" si="1"/>
        <v>27.389060606060603</v>
      </c>
      <c r="X22" s="4">
        <f t="shared" si="2"/>
        <v>39.200000000000003</v>
      </c>
      <c r="Y22" s="4">
        <f t="shared" si="3"/>
        <v>17.5</v>
      </c>
      <c r="Z22">
        <v>0</v>
      </c>
    </row>
    <row r="23" spans="1:26" x14ac:dyDescent="0.3">
      <c r="A23" s="1" t="str">
        <f>'Giannis Antetokounmpo'!A23</f>
        <v>vs FRA</v>
      </c>
      <c r="B23">
        <v>10</v>
      </c>
      <c r="C23">
        <v>5</v>
      </c>
      <c r="D23">
        <v>1</v>
      </c>
      <c r="E23">
        <v>1</v>
      </c>
      <c r="F23">
        <v>0</v>
      </c>
      <c r="G23">
        <v>1</v>
      </c>
      <c r="H23">
        <v>4</v>
      </c>
      <c r="I23">
        <v>8</v>
      </c>
      <c r="J23">
        <v>2</v>
      </c>
      <c r="K23">
        <v>2</v>
      </c>
      <c r="L23">
        <v>0</v>
      </c>
      <c r="M23">
        <v>0</v>
      </c>
      <c r="N23">
        <v>1</v>
      </c>
      <c r="O23">
        <v>0</v>
      </c>
      <c r="P23">
        <v>14</v>
      </c>
      <c r="Q23" s="2">
        <f t="shared" si="0"/>
        <v>0.5</v>
      </c>
      <c r="R23" s="2">
        <f t="shared" si="4"/>
        <v>1</v>
      </c>
      <c r="S23" s="6" t="s">
        <v>45</v>
      </c>
      <c r="T23">
        <v>22</v>
      </c>
      <c r="U23">
        <v>12</v>
      </c>
      <c r="V23">
        <v>0</v>
      </c>
      <c r="W23" s="3">
        <f t="shared" si="1"/>
        <v>18.562818181818184</v>
      </c>
      <c r="X23" s="4">
        <f t="shared" si="2"/>
        <v>19.5</v>
      </c>
      <c r="Y23" s="4">
        <f t="shared" si="3"/>
        <v>8.2999999999999989</v>
      </c>
      <c r="Z23">
        <v>0</v>
      </c>
    </row>
    <row r="24" spans="1:26" x14ac:dyDescent="0.3">
      <c r="A24" s="1" t="str">
        <f>'Giannis Antetokounmpo'!A24</f>
        <v>@ INJ</v>
      </c>
      <c r="B24">
        <v>15</v>
      </c>
      <c r="C24">
        <v>10</v>
      </c>
      <c r="D24">
        <v>4</v>
      </c>
      <c r="E24">
        <v>0</v>
      </c>
      <c r="F24">
        <v>0</v>
      </c>
      <c r="G24">
        <v>1</v>
      </c>
      <c r="H24">
        <v>6</v>
      </c>
      <c r="I24">
        <v>11</v>
      </c>
      <c r="J24">
        <v>3</v>
      </c>
      <c r="K24">
        <v>5</v>
      </c>
      <c r="L24">
        <v>0</v>
      </c>
      <c r="M24">
        <v>0</v>
      </c>
      <c r="N24">
        <v>1</v>
      </c>
      <c r="O24">
        <v>0</v>
      </c>
      <c r="P24">
        <v>14</v>
      </c>
      <c r="Q24" s="2">
        <f t="shared" si="0"/>
        <v>0.54545454545454541</v>
      </c>
      <c r="R24" s="2">
        <f t="shared" si="4"/>
        <v>0.6</v>
      </c>
      <c r="S24" s="6" t="s">
        <v>45</v>
      </c>
      <c r="T24">
        <v>33</v>
      </c>
      <c r="U24">
        <v>24</v>
      </c>
      <c r="V24">
        <v>0</v>
      </c>
      <c r="W24" s="3">
        <f t="shared" si="1"/>
        <v>22.155909090909088</v>
      </c>
      <c r="X24" s="4">
        <f t="shared" si="2"/>
        <v>32</v>
      </c>
      <c r="Y24" s="4">
        <f t="shared" si="3"/>
        <v>14.899999999999999</v>
      </c>
      <c r="Z24">
        <v>0</v>
      </c>
    </row>
    <row r="25" spans="1:26" x14ac:dyDescent="0.3">
      <c r="A25" s="1" t="str">
        <f>'Giannis Antetokounmpo'!A25</f>
        <v>vs EUR</v>
      </c>
      <c r="B25">
        <v>12</v>
      </c>
      <c r="C25">
        <v>6</v>
      </c>
      <c r="D25">
        <v>0</v>
      </c>
      <c r="E25">
        <v>0</v>
      </c>
      <c r="F25">
        <v>0</v>
      </c>
      <c r="G25">
        <v>1</v>
      </c>
      <c r="H25">
        <v>5</v>
      </c>
      <c r="I25">
        <v>9</v>
      </c>
      <c r="J25">
        <v>1</v>
      </c>
      <c r="K25">
        <v>2</v>
      </c>
      <c r="L25">
        <v>1</v>
      </c>
      <c r="M25">
        <v>1</v>
      </c>
      <c r="N25">
        <v>2</v>
      </c>
      <c r="O25">
        <v>1</v>
      </c>
      <c r="P25">
        <v>0</v>
      </c>
      <c r="Q25" s="2">
        <f t="shared" si="0"/>
        <v>0.55555555555555558</v>
      </c>
      <c r="R25" s="2">
        <f t="shared" si="4"/>
        <v>0.5</v>
      </c>
      <c r="S25" s="2">
        <f t="shared" si="5"/>
        <v>1</v>
      </c>
      <c r="T25">
        <v>27</v>
      </c>
      <c r="U25">
        <v>12</v>
      </c>
      <c r="V25">
        <v>0</v>
      </c>
      <c r="W25" s="3">
        <f t="shared" si="1"/>
        <v>16.204777777777775</v>
      </c>
      <c r="X25" s="4">
        <f t="shared" si="2"/>
        <v>18.2</v>
      </c>
      <c r="Y25" s="4">
        <f t="shared" si="3"/>
        <v>8.8999999999999986</v>
      </c>
      <c r="Z25">
        <v>0</v>
      </c>
    </row>
    <row r="26" spans="1:26" x14ac:dyDescent="0.3">
      <c r="A26" s="1" t="str">
        <f>'Giannis Antetokounmpo'!A26</f>
        <v>@ RKS</v>
      </c>
      <c r="B26">
        <v>7</v>
      </c>
      <c r="C26">
        <v>2</v>
      </c>
      <c r="D26">
        <v>3</v>
      </c>
      <c r="E26">
        <v>0</v>
      </c>
      <c r="F26">
        <v>0</v>
      </c>
      <c r="G26">
        <v>0</v>
      </c>
      <c r="H26">
        <v>3</v>
      </c>
      <c r="I26">
        <v>6</v>
      </c>
      <c r="J26">
        <v>1</v>
      </c>
      <c r="K26">
        <v>1</v>
      </c>
      <c r="L26">
        <v>0</v>
      </c>
      <c r="M26">
        <v>0</v>
      </c>
      <c r="N26">
        <v>1</v>
      </c>
      <c r="O26">
        <v>0</v>
      </c>
      <c r="P26">
        <v>-9</v>
      </c>
      <c r="Q26" s="2">
        <f t="shared" si="0"/>
        <v>0.5</v>
      </c>
      <c r="R26" s="2">
        <f t="shared" si="4"/>
        <v>1</v>
      </c>
      <c r="S26" s="6" t="s">
        <v>45</v>
      </c>
      <c r="T26">
        <v>28</v>
      </c>
      <c r="U26">
        <v>13</v>
      </c>
      <c r="V26">
        <v>0</v>
      </c>
      <c r="W26" s="3">
        <f t="shared" si="1"/>
        <v>12.494464285714287</v>
      </c>
      <c r="X26" s="4">
        <f t="shared" si="2"/>
        <v>13.9</v>
      </c>
      <c r="Y26" s="4">
        <f t="shared" si="3"/>
        <v>7.1</v>
      </c>
      <c r="Z26">
        <v>0</v>
      </c>
    </row>
    <row r="27" spans="1:26" x14ac:dyDescent="0.3">
      <c r="A27" s="1" t="str">
        <f>'Giannis Antetokounmpo'!A27</f>
        <v>vs CHI</v>
      </c>
      <c r="B27">
        <v>4</v>
      </c>
      <c r="C27">
        <v>5</v>
      </c>
      <c r="D27">
        <v>0</v>
      </c>
      <c r="E27">
        <v>0</v>
      </c>
      <c r="F27">
        <v>0</v>
      </c>
      <c r="G27">
        <v>0</v>
      </c>
      <c r="H27">
        <v>1</v>
      </c>
      <c r="I27">
        <v>6</v>
      </c>
      <c r="J27">
        <v>1</v>
      </c>
      <c r="K27">
        <v>4</v>
      </c>
      <c r="L27">
        <v>1</v>
      </c>
      <c r="M27">
        <v>2</v>
      </c>
      <c r="N27">
        <v>1</v>
      </c>
      <c r="O27">
        <v>1</v>
      </c>
      <c r="P27">
        <v>16</v>
      </c>
      <c r="Q27" s="2">
        <f t="shared" si="0"/>
        <v>0.16666666666666666</v>
      </c>
      <c r="R27" s="2">
        <f t="shared" si="4"/>
        <v>0.25</v>
      </c>
      <c r="S27" s="2">
        <f t="shared" si="5"/>
        <v>0.5</v>
      </c>
      <c r="T27">
        <v>24</v>
      </c>
      <c r="U27">
        <v>4</v>
      </c>
      <c r="V27">
        <v>0</v>
      </c>
      <c r="W27" s="3">
        <f t="shared" si="1"/>
        <v>2.0547916666666666</v>
      </c>
      <c r="X27" s="4">
        <f t="shared" si="2"/>
        <v>10</v>
      </c>
      <c r="Y27" s="4">
        <f t="shared" si="3"/>
        <v>1.3000000000000012</v>
      </c>
      <c r="Z27">
        <v>0</v>
      </c>
    </row>
    <row r="28" spans="1:26" x14ac:dyDescent="0.3">
      <c r="A28" s="1">
        <f>'Giannis Antetokounmpo'!A28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'Giannis Antetokounmpo'!A29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'Giannis Antetokounmpo'!A30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'Giannis Antetokounmpo'!A31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'Giannis Antetokounmpo'!A32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'Giannis Antetokounmpo'!A33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'Giannis Antetokounmpo'!A34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'Giannis Antetokounmpo'!A35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'Giannis Antetokounmpo'!A36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'Giannis Antetokounmpo'!A37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'Giannis Antetokounmpo'!A38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'Giannis Antetokounmpo'!A39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'Giannis Antetokounmpo'!A40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'Giannis Antetokounmpo'!A41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'Giannis Antetokounmpo'!A42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'Giannis Antetokounmpo'!A43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'Giannis Antetokounmpo'!A44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'Giannis Antetokounmpo'!A45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'Giannis Antetokounmpo'!A46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10.807692307692308</v>
      </c>
      <c r="C47" s="4">
        <f t="shared" ref="C47:P47" si="6">AVERAGE(C2:C46)</f>
        <v>6.5769230769230766</v>
      </c>
      <c r="D47" s="4">
        <f t="shared" si="6"/>
        <v>1.5769230769230769</v>
      </c>
      <c r="E47" s="4">
        <f t="shared" si="6"/>
        <v>1.0384615384615385</v>
      </c>
      <c r="F47" s="4">
        <f t="shared" si="6"/>
        <v>0.42307692307692307</v>
      </c>
      <c r="G47" s="4">
        <f t="shared" si="6"/>
        <v>0.73076923076923073</v>
      </c>
      <c r="H47" s="4">
        <f t="shared" si="6"/>
        <v>4.3076923076923075</v>
      </c>
      <c r="I47" s="4">
        <f t="shared" si="6"/>
        <v>7.6538461538461542</v>
      </c>
      <c r="J47" s="4">
        <f t="shared" si="6"/>
        <v>1.1538461538461537</v>
      </c>
      <c r="K47" s="4">
        <f t="shared" si="6"/>
        <v>2.4230769230769229</v>
      </c>
      <c r="L47" s="4">
        <f t="shared" si="6"/>
        <v>1</v>
      </c>
      <c r="M47" s="4">
        <f t="shared" si="6"/>
        <v>1.3846153846153846</v>
      </c>
      <c r="N47" s="4">
        <f t="shared" si="6"/>
        <v>2.1538461538461537</v>
      </c>
      <c r="O47" s="4">
        <f t="shared" si="6"/>
        <v>1.0769230769230769</v>
      </c>
      <c r="P47" s="4">
        <f t="shared" si="6"/>
        <v>10.76923076923077</v>
      </c>
      <c r="Q47" s="2">
        <f>SUM(H2:H46)/SUM(I2:I46)</f>
        <v>0.56281407035175879</v>
      </c>
      <c r="R47" s="2">
        <f>SUM(J2:J46)/SUM(K2:K46)</f>
        <v>0.47619047619047616</v>
      </c>
      <c r="S47" s="2">
        <f>SUM(L2:L46)/SUM(M2:M46)</f>
        <v>0.72222222222222221</v>
      </c>
      <c r="T47" s="4">
        <f t="shared" ref="T47:V47" si="7">AVERAGE(T2:T46)</f>
        <v>29.923076923076923</v>
      </c>
      <c r="U47" s="4">
        <f t="shared" si="7"/>
        <v>14.461538461538462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18.298128534704372</v>
      </c>
      <c r="X47" s="4">
        <f t="shared" ref="X47" si="8">B47+(C47*1.2)+(D47*1.5)+(E47*3)+(F47*3)-G47</f>
        <v>24.719230769230773</v>
      </c>
      <c r="Y47" s="4">
        <f t="shared" ref="Y47" si="9">B47+0.4*H47-0.7*I47-0.4*(M47-L47)+0.7*N47+0.3*(C47-N47)+F47+D47*0.7+0.7*E47-0.4*O47-G47</f>
        <v>10.946153846153846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281</v>
      </c>
      <c r="C49">
        <f t="shared" ref="C49:P49" si="10">SUM(C2:C46)</f>
        <v>171</v>
      </c>
      <c r="D49">
        <f t="shared" si="10"/>
        <v>41</v>
      </c>
      <c r="E49">
        <f t="shared" si="10"/>
        <v>27</v>
      </c>
      <c r="F49">
        <f t="shared" si="10"/>
        <v>11</v>
      </c>
      <c r="G49">
        <f t="shared" si="10"/>
        <v>19</v>
      </c>
      <c r="H49">
        <f t="shared" si="10"/>
        <v>112</v>
      </c>
      <c r="I49">
        <f t="shared" si="10"/>
        <v>199</v>
      </c>
      <c r="J49">
        <f t="shared" si="10"/>
        <v>30</v>
      </c>
      <c r="K49">
        <f t="shared" si="10"/>
        <v>63</v>
      </c>
      <c r="L49">
        <f t="shared" si="10"/>
        <v>26</v>
      </c>
      <c r="M49">
        <f t="shared" si="10"/>
        <v>36</v>
      </c>
      <c r="N49">
        <f t="shared" si="10"/>
        <v>56</v>
      </c>
      <c r="O49">
        <f t="shared" si="10"/>
        <v>28</v>
      </c>
      <c r="P49">
        <f t="shared" si="10"/>
        <v>280</v>
      </c>
      <c r="T49">
        <f>SUM(T2:T46)</f>
        <v>778</v>
      </c>
      <c r="U49">
        <f>SUM(U2:U46)</f>
        <v>376</v>
      </c>
      <c r="V49">
        <f>SUM(V2:V46)</f>
        <v>0</v>
      </c>
      <c r="X49" s="4">
        <f>SUM(X2:X46)</f>
        <v>642.70000000000005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topLeftCell="A17" workbookViewId="0">
      <selection activeCell="Y27" sqref="Y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'Giannis Antetokounmpo'!A2</f>
        <v>@ CAN</v>
      </c>
      <c r="B2">
        <v>36</v>
      </c>
      <c r="C2">
        <v>12</v>
      </c>
      <c r="D2">
        <v>2</v>
      </c>
      <c r="E2">
        <v>1</v>
      </c>
      <c r="F2">
        <v>0</v>
      </c>
      <c r="G2">
        <v>2</v>
      </c>
      <c r="H2">
        <v>17</v>
      </c>
      <c r="I2">
        <v>22</v>
      </c>
      <c r="J2">
        <v>1</v>
      </c>
      <c r="K2">
        <v>3</v>
      </c>
      <c r="L2">
        <v>1</v>
      </c>
      <c r="M2">
        <v>1</v>
      </c>
      <c r="N2">
        <v>7</v>
      </c>
      <c r="O2">
        <v>3</v>
      </c>
      <c r="P2">
        <v>15</v>
      </c>
      <c r="Q2" s="2">
        <f t="shared" ref="Q2:Q46" si="0">H2/I2</f>
        <v>0.77272727272727271</v>
      </c>
      <c r="R2" s="2">
        <f t="shared" ref="R2:R46" si="1">J2/K2</f>
        <v>0.33333333333333331</v>
      </c>
      <c r="S2" s="2">
        <f>L2/M2</f>
        <v>1</v>
      </c>
      <c r="T2">
        <v>40</v>
      </c>
      <c r="U2">
        <v>41</v>
      </c>
      <c r="V2">
        <v>5</v>
      </c>
      <c r="W2" s="3">
        <f t="shared" ref="W2:W46" si="2">((H2*85.91) +(F2*53.897)+(J2*51.757)+(L2*46.845)+(E2*39.19)+(N2*39.19)+(D2*34.677)+((C2-N2)*14.707)-(O2*17.174)-((M2-L2)*20.091)-((I2-H2)*39.19)-(G2*53.897))/T2</f>
        <v>41.505375000000001</v>
      </c>
      <c r="X2" s="4">
        <f t="shared" ref="X2:X46" si="3">B2+(C2*1.2)+(D2*1.5)+(E2*3)+(F2*3)-G2</f>
        <v>54.4</v>
      </c>
      <c r="Y2" s="4">
        <f t="shared" ref="Y2:Y46" si="4">B2+0.4*H2-0.7*I2-0.4*(M2-L2)+0.7*N2+0.3*(C2-N2)+F2+D2*0.7+0.7*E2-0.4*O2-G2</f>
        <v>32.699999999999996</v>
      </c>
      <c r="Z2">
        <v>1</v>
      </c>
    </row>
    <row r="3" spans="1:26" x14ac:dyDescent="0.3">
      <c r="A3" s="1" t="str">
        <f>'Giannis Antetokounmpo'!A3</f>
        <v>vs DNK</v>
      </c>
      <c r="B3">
        <v>30</v>
      </c>
      <c r="C3">
        <v>10</v>
      </c>
      <c r="D3">
        <v>0</v>
      </c>
      <c r="E3">
        <v>2</v>
      </c>
      <c r="F3">
        <v>1</v>
      </c>
      <c r="G3">
        <v>1</v>
      </c>
      <c r="H3">
        <v>14</v>
      </c>
      <c r="I3">
        <v>23</v>
      </c>
      <c r="J3">
        <v>2</v>
      </c>
      <c r="K3">
        <v>5</v>
      </c>
      <c r="L3">
        <v>0</v>
      </c>
      <c r="M3">
        <v>0</v>
      </c>
      <c r="N3">
        <v>2</v>
      </c>
      <c r="O3">
        <v>2</v>
      </c>
      <c r="P3">
        <v>16</v>
      </c>
      <c r="Q3" s="2">
        <f t="shared" si="0"/>
        <v>0.60869565217391308</v>
      </c>
      <c r="R3" s="2">
        <f t="shared" si="1"/>
        <v>0.4</v>
      </c>
      <c r="S3" s="6" t="s">
        <v>45</v>
      </c>
      <c r="T3">
        <v>35</v>
      </c>
      <c r="U3">
        <v>30</v>
      </c>
      <c r="V3">
        <v>4</v>
      </c>
      <c r="W3" s="3">
        <f t="shared" si="2"/>
        <v>34.103200000000001</v>
      </c>
      <c r="X3" s="4">
        <f t="shared" si="3"/>
        <v>50</v>
      </c>
      <c r="Y3" s="4">
        <f t="shared" si="4"/>
        <v>23.9</v>
      </c>
      <c r="Z3">
        <v>0</v>
      </c>
    </row>
    <row r="4" spans="1:26" x14ac:dyDescent="0.3">
      <c r="A4" s="1" t="str">
        <f>'Giannis Antetokounmpo'!A4</f>
        <v>@ IMP</v>
      </c>
      <c r="B4">
        <v>25</v>
      </c>
      <c r="C4">
        <v>15</v>
      </c>
      <c r="D4">
        <v>6</v>
      </c>
      <c r="E4">
        <v>2</v>
      </c>
      <c r="F4">
        <v>2</v>
      </c>
      <c r="G4">
        <v>1</v>
      </c>
      <c r="H4">
        <v>10</v>
      </c>
      <c r="I4">
        <v>19</v>
      </c>
      <c r="J4">
        <v>1</v>
      </c>
      <c r="K4">
        <v>5</v>
      </c>
      <c r="L4">
        <v>4</v>
      </c>
      <c r="M4">
        <v>4</v>
      </c>
      <c r="N4">
        <v>5</v>
      </c>
      <c r="O4">
        <v>2</v>
      </c>
      <c r="P4">
        <v>27</v>
      </c>
      <c r="Q4" s="2">
        <f t="shared" si="0"/>
        <v>0.52631578947368418</v>
      </c>
      <c r="R4" s="2">
        <f t="shared" si="1"/>
        <v>0.2</v>
      </c>
      <c r="S4" s="2">
        <f>L4/M4</f>
        <v>1</v>
      </c>
      <c r="T4">
        <v>39</v>
      </c>
      <c r="U4">
        <v>38</v>
      </c>
      <c r="V4">
        <v>5</v>
      </c>
      <c r="W4" s="3">
        <f t="shared" si="2"/>
        <v>35.757384615384623</v>
      </c>
      <c r="X4" s="4">
        <f t="shared" si="3"/>
        <v>63</v>
      </c>
      <c r="Y4" s="4">
        <f t="shared" si="4"/>
        <v>28</v>
      </c>
      <c r="Z4">
        <v>0</v>
      </c>
    </row>
    <row r="5" spans="1:26" x14ac:dyDescent="0.3">
      <c r="A5" s="1" t="str">
        <f>'Giannis Antetokounmpo'!A5</f>
        <v>vs 3PT</v>
      </c>
      <c r="B5">
        <v>24</v>
      </c>
      <c r="C5">
        <v>6</v>
      </c>
      <c r="D5">
        <v>0</v>
      </c>
      <c r="E5">
        <v>1</v>
      </c>
      <c r="F5">
        <v>2</v>
      </c>
      <c r="G5">
        <v>1</v>
      </c>
      <c r="H5">
        <v>11</v>
      </c>
      <c r="I5">
        <v>20</v>
      </c>
      <c r="J5">
        <v>0</v>
      </c>
      <c r="K5">
        <v>4</v>
      </c>
      <c r="L5">
        <v>2</v>
      </c>
      <c r="M5">
        <v>3</v>
      </c>
      <c r="N5">
        <v>0</v>
      </c>
      <c r="O5">
        <v>1</v>
      </c>
      <c r="P5">
        <v>35</v>
      </c>
      <c r="Q5" s="2">
        <f t="shared" si="0"/>
        <v>0.55000000000000004</v>
      </c>
      <c r="R5" s="2">
        <f t="shared" si="1"/>
        <v>0</v>
      </c>
      <c r="S5" s="2">
        <f>L5/M5</f>
        <v>0.66666666666666663</v>
      </c>
      <c r="T5">
        <v>38</v>
      </c>
      <c r="U5">
        <v>24</v>
      </c>
      <c r="V5">
        <v>3</v>
      </c>
      <c r="W5" s="3">
        <f t="shared" si="2"/>
        <v>21.843526315789479</v>
      </c>
      <c r="X5" s="4">
        <f t="shared" si="3"/>
        <v>39.200000000000003</v>
      </c>
      <c r="Y5" s="4">
        <f t="shared" si="4"/>
        <v>17.099999999999998</v>
      </c>
      <c r="Z5">
        <v>0</v>
      </c>
    </row>
    <row r="6" spans="1:26" x14ac:dyDescent="0.3">
      <c r="A6" s="1" t="str">
        <f>'Giannis Antetokounmpo'!A6</f>
        <v>@ DEF</v>
      </c>
      <c r="B6">
        <v>25</v>
      </c>
      <c r="C6">
        <v>11</v>
      </c>
      <c r="D6">
        <v>1</v>
      </c>
      <c r="E6">
        <v>0</v>
      </c>
      <c r="F6">
        <v>1</v>
      </c>
      <c r="G6">
        <v>1</v>
      </c>
      <c r="H6">
        <v>10</v>
      </c>
      <c r="I6">
        <v>18</v>
      </c>
      <c r="J6">
        <v>2</v>
      </c>
      <c r="K6">
        <v>5</v>
      </c>
      <c r="L6">
        <v>3</v>
      </c>
      <c r="M6">
        <v>5</v>
      </c>
      <c r="N6">
        <v>1</v>
      </c>
      <c r="O6">
        <v>3</v>
      </c>
      <c r="P6">
        <v>21</v>
      </c>
      <c r="Q6" s="2">
        <f t="shared" si="0"/>
        <v>0.55555555555555558</v>
      </c>
      <c r="R6" s="2">
        <f t="shared" si="1"/>
        <v>0.4</v>
      </c>
      <c r="S6" s="2">
        <f t="shared" ref="S6:S46" si="5">L6/M6</f>
        <v>0.6</v>
      </c>
      <c r="T6">
        <v>37</v>
      </c>
      <c r="U6">
        <v>27</v>
      </c>
      <c r="V6">
        <v>0</v>
      </c>
      <c r="W6" s="3">
        <f t="shared" si="2"/>
        <v>24.834108108108108</v>
      </c>
      <c r="X6" s="4">
        <f t="shared" si="3"/>
        <v>41.7</v>
      </c>
      <c r="Y6" s="4">
        <f t="shared" si="4"/>
        <v>18.799999999999997</v>
      </c>
      <c r="Z6">
        <v>0</v>
      </c>
    </row>
    <row r="7" spans="1:26" x14ac:dyDescent="0.3">
      <c r="A7" s="1" t="str">
        <f>'Giannis Antetokounmpo'!A7</f>
        <v>vs OCE</v>
      </c>
      <c r="B7">
        <v>39</v>
      </c>
      <c r="C7">
        <v>14</v>
      </c>
      <c r="D7">
        <v>3</v>
      </c>
      <c r="E7">
        <v>1</v>
      </c>
      <c r="F7">
        <v>2</v>
      </c>
      <c r="G7">
        <v>4</v>
      </c>
      <c r="H7">
        <v>17</v>
      </c>
      <c r="I7">
        <v>26</v>
      </c>
      <c r="J7">
        <v>3</v>
      </c>
      <c r="K7">
        <v>6</v>
      </c>
      <c r="L7">
        <v>2</v>
      </c>
      <c r="M7">
        <v>2</v>
      </c>
      <c r="N7">
        <v>4</v>
      </c>
      <c r="O7">
        <v>5</v>
      </c>
      <c r="P7">
        <v>15</v>
      </c>
      <c r="Q7" s="2">
        <f t="shared" si="0"/>
        <v>0.65384615384615385</v>
      </c>
      <c r="R7" s="2">
        <f t="shared" si="1"/>
        <v>0.5</v>
      </c>
      <c r="S7" s="2">
        <f t="shared" si="5"/>
        <v>1</v>
      </c>
      <c r="T7">
        <v>40</v>
      </c>
      <c r="U7">
        <v>47</v>
      </c>
      <c r="V7">
        <v>3</v>
      </c>
      <c r="W7" s="3">
        <f t="shared" si="2"/>
        <v>40.252700000000011</v>
      </c>
      <c r="X7" s="4">
        <f t="shared" si="3"/>
        <v>65.3</v>
      </c>
      <c r="Y7" s="4">
        <f t="shared" si="4"/>
        <v>32.200000000000003</v>
      </c>
      <c r="Z7">
        <v>1</v>
      </c>
    </row>
    <row r="8" spans="1:26" x14ac:dyDescent="0.3">
      <c r="A8" s="1" t="str">
        <f>'Giannis Antetokounmpo'!A8</f>
        <v>@ FRA</v>
      </c>
      <c r="B8">
        <v>34</v>
      </c>
      <c r="C8">
        <v>6</v>
      </c>
      <c r="D8">
        <v>1</v>
      </c>
      <c r="E8">
        <v>2</v>
      </c>
      <c r="F8">
        <v>0</v>
      </c>
      <c r="G8">
        <v>1</v>
      </c>
      <c r="H8">
        <v>15</v>
      </c>
      <c r="I8">
        <v>21</v>
      </c>
      <c r="J8">
        <v>4</v>
      </c>
      <c r="K8">
        <v>7</v>
      </c>
      <c r="L8">
        <v>0</v>
      </c>
      <c r="M8">
        <v>1</v>
      </c>
      <c r="N8">
        <v>2</v>
      </c>
      <c r="O8">
        <v>2</v>
      </c>
      <c r="P8">
        <v>11</v>
      </c>
      <c r="Q8" s="2">
        <f t="shared" si="0"/>
        <v>0.7142857142857143</v>
      </c>
      <c r="R8" s="2">
        <f t="shared" si="1"/>
        <v>0.5714285714285714</v>
      </c>
      <c r="S8" s="2">
        <f t="shared" si="5"/>
        <v>0</v>
      </c>
      <c r="T8">
        <v>39</v>
      </c>
      <c r="U8">
        <v>37</v>
      </c>
      <c r="V8">
        <v>0</v>
      </c>
      <c r="W8" s="3">
        <f t="shared" si="2"/>
        <v>35.960692307692312</v>
      </c>
      <c r="X8" s="4">
        <f t="shared" si="3"/>
        <v>47.7</v>
      </c>
      <c r="Y8" s="4">
        <f t="shared" si="4"/>
        <v>27.799999999999997</v>
      </c>
      <c r="Z8">
        <v>1</v>
      </c>
    </row>
    <row r="9" spans="1:26" x14ac:dyDescent="0.3">
      <c r="A9" s="1" t="str">
        <f>'Giannis Antetokounmpo'!A9</f>
        <v>vs INJ</v>
      </c>
      <c r="B9">
        <v>26</v>
      </c>
      <c r="C9">
        <v>11</v>
      </c>
      <c r="D9">
        <v>2</v>
      </c>
      <c r="E9">
        <v>2</v>
      </c>
      <c r="F9">
        <v>0</v>
      </c>
      <c r="G9">
        <v>0</v>
      </c>
      <c r="H9">
        <v>11</v>
      </c>
      <c r="I9">
        <v>17</v>
      </c>
      <c r="J9">
        <v>0</v>
      </c>
      <c r="K9">
        <v>2</v>
      </c>
      <c r="L9">
        <v>4</v>
      </c>
      <c r="M9">
        <v>5</v>
      </c>
      <c r="N9">
        <v>5</v>
      </c>
      <c r="O9">
        <v>0</v>
      </c>
      <c r="P9">
        <v>-5</v>
      </c>
      <c r="Q9" s="2">
        <f t="shared" si="0"/>
        <v>0.6470588235294118</v>
      </c>
      <c r="R9" s="2">
        <f t="shared" si="1"/>
        <v>0</v>
      </c>
      <c r="S9" s="2">
        <f t="shared" si="5"/>
        <v>0.8</v>
      </c>
      <c r="T9">
        <v>37</v>
      </c>
      <c r="U9">
        <v>30</v>
      </c>
      <c r="V9">
        <v>0</v>
      </c>
      <c r="W9" s="3">
        <f t="shared" si="2"/>
        <v>35.380675675675676</v>
      </c>
      <c r="X9" s="4">
        <f t="shared" si="3"/>
        <v>48.2</v>
      </c>
      <c r="Y9" s="4">
        <f t="shared" si="4"/>
        <v>26.2</v>
      </c>
      <c r="Z9">
        <v>0</v>
      </c>
    </row>
    <row r="10" spans="1:26" x14ac:dyDescent="0.3">
      <c r="A10" s="1" t="str">
        <f>'Giannis Antetokounmpo'!A10</f>
        <v>@ EUR</v>
      </c>
      <c r="B10">
        <v>18</v>
      </c>
      <c r="C10">
        <v>10</v>
      </c>
      <c r="D10">
        <v>4</v>
      </c>
      <c r="E10">
        <v>0</v>
      </c>
      <c r="F10">
        <v>2</v>
      </c>
      <c r="G10">
        <v>1</v>
      </c>
      <c r="H10">
        <v>8</v>
      </c>
      <c r="I10">
        <v>17</v>
      </c>
      <c r="J10">
        <v>1</v>
      </c>
      <c r="K10">
        <v>4</v>
      </c>
      <c r="L10">
        <v>1</v>
      </c>
      <c r="M10">
        <v>1</v>
      </c>
      <c r="N10">
        <v>3</v>
      </c>
      <c r="O10">
        <v>1</v>
      </c>
      <c r="P10">
        <v>12</v>
      </c>
      <c r="Q10" s="2">
        <f t="shared" si="0"/>
        <v>0.47058823529411764</v>
      </c>
      <c r="R10" s="2">
        <f t="shared" si="1"/>
        <v>0.25</v>
      </c>
      <c r="S10" s="2">
        <f t="shared" si="5"/>
        <v>1</v>
      </c>
      <c r="T10">
        <v>39</v>
      </c>
      <c r="U10">
        <v>29</v>
      </c>
      <c r="V10">
        <v>4</v>
      </c>
      <c r="W10" s="3">
        <f t="shared" si="2"/>
        <v>21.259538461538462</v>
      </c>
      <c r="X10" s="4">
        <f t="shared" si="3"/>
        <v>41</v>
      </c>
      <c r="Y10" s="4">
        <f t="shared" si="4"/>
        <v>16.900000000000002</v>
      </c>
      <c r="Z10">
        <v>0</v>
      </c>
    </row>
    <row r="11" spans="1:26" x14ac:dyDescent="0.3">
      <c r="A11" s="1" t="str">
        <f>'Giannis Antetokounmpo'!A11</f>
        <v>vs RKS</v>
      </c>
      <c r="B11">
        <v>33</v>
      </c>
      <c r="C11">
        <v>12</v>
      </c>
      <c r="D11">
        <v>3</v>
      </c>
      <c r="E11">
        <v>1</v>
      </c>
      <c r="F11">
        <v>2</v>
      </c>
      <c r="G11">
        <v>2</v>
      </c>
      <c r="H11">
        <v>13</v>
      </c>
      <c r="I11">
        <v>27</v>
      </c>
      <c r="J11">
        <v>0</v>
      </c>
      <c r="K11">
        <v>6</v>
      </c>
      <c r="L11">
        <v>7</v>
      </c>
      <c r="M11">
        <v>7</v>
      </c>
      <c r="N11">
        <v>1</v>
      </c>
      <c r="O11">
        <v>2</v>
      </c>
      <c r="P11">
        <v>-6</v>
      </c>
      <c r="Q11" s="2">
        <f t="shared" si="0"/>
        <v>0.48148148148148145</v>
      </c>
      <c r="R11" s="2">
        <f t="shared" si="1"/>
        <v>0</v>
      </c>
      <c r="S11" s="2">
        <f t="shared" si="5"/>
        <v>1</v>
      </c>
      <c r="T11">
        <v>50</v>
      </c>
      <c r="U11">
        <v>40</v>
      </c>
      <c r="V11">
        <v>1</v>
      </c>
      <c r="W11" s="3">
        <f t="shared" si="2"/>
        <v>24.118499999999997</v>
      </c>
      <c r="X11" s="4">
        <f t="shared" si="3"/>
        <v>58.9</v>
      </c>
      <c r="Y11" s="4">
        <f t="shared" si="4"/>
        <v>25.300000000000004</v>
      </c>
      <c r="Z11">
        <v>0</v>
      </c>
    </row>
    <row r="12" spans="1:26" x14ac:dyDescent="0.3">
      <c r="A12" s="1" t="str">
        <f>'Giannis Antetokounmpo'!A12</f>
        <v>@ CHI</v>
      </c>
      <c r="B12">
        <v>18</v>
      </c>
      <c r="C12">
        <v>9</v>
      </c>
      <c r="D12">
        <v>3</v>
      </c>
      <c r="E12">
        <v>0</v>
      </c>
      <c r="F12">
        <v>0</v>
      </c>
      <c r="G12">
        <v>1</v>
      </c>
      <c r="H12">
        <v>7</v>
      </c>
      <c r="I12">
        <v>19</v>
      </c>
      <c r="J12">
        <v>2</v>
      </c>
      <c r="K12">
        <v>4</v>
      </c>
      <c r="L12">
        <v>2</v>
      </c>
      <c r="M12">
        <v>2</v>
      </c>
      <c r="N12">
        <v>0</v>
      </c>
      <c r="O12">
        <v>1</v>
      </c>
      <c r="P12">
        <v>1</v>
      </c>
      <c r="Q12" s="2">
        <f t="shared" si="0"/>
        <v>0.36842105263157893</v>
      </c>
      <c r="R12" s="2">
        <f t="shared" si="1"/>
        <v>0.5</v>
      </c>
      <c r="S12" s="2">
        <f t="shared" si="5"/>
        <v>1</v>
      </c>
      <c r="T12">
        <v>38</v>
      </c>
      <c r="U12">
        <v>24</v>
      </c>
      <c r="V12">
        <v>0</v>
      </c>
      <c r="W12" s="3">
        <f t="shared" si="2"/>
        <v>12.989921052631582</v>
      </c>
      <c r="X12" s="4">
        <f t="shared" si="3"/>
        <v>32.299999999999997</v>
      </c>
      <c r="Y12" s="4">
        <f t="shared" si="4"/>
        <v>10.9</v>
      </c>
      <c r="Z12">
        <v>0</v>
      </c>
    </row>
    <row r="13" spans="1:26" x14ac:dyDescent="0.3">
      <c r="A13" s="1" t="str">
        <f>'Giannis Antetokounmpo'!A13</f>
        <v>@ OLD</v>
      </c>
      <c r="B13">
        <v>30</v>
      </c>
      <c r="C13">
        <v>16</v>
      </c>
      <c r="D13">
        <v>3</v>
      </c>
      <c r="E13">
        <v>0</v>
      </c>
      <c r="F13">
        <v>1</v>
      </c>
      <c r="G13">
        <v>3</v>
      </c>
      <c r="H13">
        <v>12</v>
      </c>
      <c r="I13">
        <v>15</v>
      </c>
      <c r="J13">
        <v>3</v>
      </c>
      <c r="K13">
        <v>3</v>
      </c>
      <c r="L13">
        <v>3</v>
      </c>
      <c r="M13">
        <v>3</v>
      </c>
      <c r="N13">
        <v>4</v>
      </c>
      <c r="O13">
        <v>3</v>
      </c>
      <c r="P13">
        <v>14</v>
      </c>
      <c r="Q13" s="2">
        <f t="shared" si="0"/>
        <v>0.8</v>
      </c>
      <c r="R13" s="2">
        <f t="shared" si="1"/>
        <v>1</v>
      </c>
      <c r="S13" s="2">
        <f t="shared" si="5"/>
        <v>1</v>
      </c>
      <c r="T13">
        <v>38</v>
      </c>
      <c r="U13">
        <v>37</v>
      </c>
      <c r="V13">
        <v>1</v>
      </c>
      <c r="W13" s="3">
        <f t="shared" si="2"/>
        <v>39.134605263157894</v>
      </c>
      <c r="X13" s="4">
        <f t="shared" si="3"/>
        <v>53.7</v>
      </c>
      <c r="Y13" s="4">
        <f t="shared" si="4"/>
        <v>29.599999999999994</v>
      </c>
      <c r="Z13">
        <v>1</v>
      </c>
    </row>
    <row r="14" spans="1:26" x14ac:dyDescent="0.3">
      <c r="A14" s="1" t="str">
        <f>'Giannis Antetokounmpo'!A14</f>
        <v>vs USA</v>
      </c>
      <c r="B14">
        <v>31</v>
      </c>
      <c r="C14">
        <v>14</v>
      </c>
      <c r="D14">
        <v>3</v>
      </c>
      <c r="E14">
        <v>3</v>
      </c>
      <c r="F14">
        <v>0</v>
      </c>
      <c r="G14">
        <v>1</v>
      </c>
      <c r="H14">
        <v>14</v>
      </c>
      <c r="I14">
        <v>24</v>
      </c>
      <c r="J14">
        <v>3</v>
      </c>
      <c r="K14">
        <v>7</v>
      </c>
      <c r="L14">
        <v>0</v>
      </c>
      <c r="M14">
        <v>0</v>
      </c>
      <c r="N14">
        <v>5</v>
      </c>
      <c r="O14">
        <v>3</v>
      </c>
      <c r="P14">
        <v>18</v>
      </c>
      <c r="Q14" s="2">
        <f t="shared" si="0"/>
        <v>0.58333333333333337</v>
      </c>
      <c r="R14" s="2">
        <f t="shared" si="1"/>
        <v>0.42857142857142855</v>
      </c>
      <c r="S14" s="6" t="s">
        <v>45</v>
      </c>
      <c r="T14">
        <v>39</v>
      </c>
      <c r="U14">
        <v>37</v>
      </c>
      <c r="V14">
        <v>6</v>
      </c>
      <c r="W14" s="3">
        <f t="shared" si="2"/>
        <v>36.169384615384622</v>
      </c>
      <c r="X14" s="4">
        <f t="shared" si="3"/>
        <v>60.3</v>
      </c>
      <c r="Y14" s="4">
        <f t="shared" si="4"/>
        <v>28.000000000000004</v>
      </c>
      <c r="Z14">
        <v>1</v>
      </c>
    </row>
    <row r="15" spans="1:26" x14ac:dyDescent="0.3">
      <c r="A15" s="1" t="str">
        <f>'Giannis Antetokounmpo'!A15</f>
        <v>@ SPA</v>
      </c>
      <c r="B15">
        <v>20</v>
      </c>
      <c r="C15">
        <v>7</v>
      </c>
      <c r="D15">
        <v>0</v>
      </c>
      <c r="E15">
        <v>2</v>
      </c>
      <c r="F15">
        <v>2</v>
      </c>
      <c r="G15">
        <v>0</v>
      </c>
      <c r="H15">
        <v>9</v>
      </c>
      <c r="I15">
        <v>19</v>
      </c>
      <c r="J15">
        <v>0</v>
      </c>
      <c r="K15">
        <v>2</v>
      </c>
      <c r="L15">
        <v>2</v>
      </c>
      <c r="M15">
        <v>2</v>
      </c>
      <c r="N15">
        <v>2</v>
      </c>
      <c r="O15">
        <v>0</v>
      </c>
      <c r="P15">
        <v>24</v>
      </c>
      <c r="Q15" s="2">
        <f t="shared" si="0"/>
        <v>0.47368421052631576</v>
      </c>
      <c r="R15" s="2">
        <f t="shared" si="1"/>
        <v>0</v>
      </c>
      <c r="S15" s="2">
        <f t="shared" si="5"/>
        <v>1</v>
      </c>
      <c r="T15">
        <v>38</v>
      </c>
      <c r="U15">
        <v>20</v>
      </c>
      <c r="V15">
        <v>4</v>
      </c>
      <c r="W15" s="3">
        <f t="shared" si="2"/>
        <v>21.396552631578956</v>
      </c>
      <c r="X15" s="4">
        <f t="shared" si="3"/>
        <v>40.4</v>
      </c>
      <c r="Y15" s="4">
        <f t="shared" si="4"/>
        <v>16.600000000000001</v>
      </c>
      <c r="Z15">
        <v>0</v>
      </c>
    </row>
    <row r="16" spans="1:26" x14ac:dyDescent="0.3">
      <c r="A16" s="1" t="str">
        <f>'Giannis Antetokounmpo'!A16</f>
        <v>vs 6TH</v>
      </c>
      <c r="B16">
        <v>25</v>
      </c>
      <c r="C16">
        <v>10</v>
      </c>
      <c r="D16">
        <v>6</v>
      </c>
      <c r="E16">
        <v>1</v>
      </c>
      <c r="F16">
        <v>1</v>
      </c>
      <c r="G16">
        <v>0</v>
      </c>
      <c r="H16">
        <v>10</v>
      </c>
      <c r="I16">
        <v>24</v>
      </c>
      <c r="J16">
        <v>0</v>
      </c>
      <c r="K16">
        <v>3</v>
      </c>
      <c r="L16">
        <v>5</v>
      </c>
      <c r="M16">
        <v>5</v>
      </c>
      <c r="N16">
        <v>5</v>
      </c>
      <c r="O16">
        <v>3</v>
      </c>
      <c r="P16">
        <v>2</v>
      </c>
      <c r="Q16" s="2">
        <f t="shared" si="0"/>
        <v>0.41666666666666669</v>
      </c>
      <c r="R16" s="2">
        <f t="shared" si="1"/>
        <v>0</v>
      </c>
      <c r="S16" s="2">
        <f t="shared" si="5"/>
        <v>1</v>
      </c>
      <c r="T16">
        <v>34</v>
      </c>
      <c r="U16">
        <v>40</v>
      </c>
      <c r="V16">
        <v>5</v>
      </c>
      <c r="W16" s="3">
        <f t="shared" si="2"/>
        <v>31.287558823529412</v>
      </c>
      <c r="X16" s="4">
        <f t="shared" si="3"/>
        <v>52</v>
      </c>
      <c r="Y16" s="4">
        <f t="shared" si="4"/>
        <v>21.900000000000002</v>
      </c>
      <c r="Z16">
        <v>1</v>
      </c>
    </row>
    <row r="17" spans="1:26" x14ac:dyDescent="0.3">
      <c r="A17" s="1" t="str">
        <f>'Giannis Antetokounmpo'!A17</f>
        <v>vs CAN</v>
      </c>
      <c r="B17">
        <v>37</v>
      </c>
      <c r="C17">
        <v>14</v>
      </c>
      <c r="D17">
        <v>3</v>
      </c>
      <c r="E17">
        <v>0</v>
      </c>
      <c r="F17">
        <v>0</v>
      </c>
      <c r="G17">
        <v>3</v>
      </c>
      <c r="H17">
        <v>13</v>
      </c>
      <c r="I17">
        <v>19</v>
      </c>
      <c r="J17">
        <v>3</v>
      </c>
      <c r="K17">
        <v>4</v>
      </c>
      <c r="L17">
        <v>8</v>
      </c>
      <c r="M17">
        <v>9</v>
      </c>
      <c r="N17">
        <v>6</v>
      </c>
      <c r="O17">
        <v>0</v>
      </c>
      <c r="P17">
        <v>15</v>
      </c>
      <c r="Q17" s="2">
        <f t="shared" si="0"/>
        <v>0.68421052631578949</v>
      </c>
      <c r="R17" s="2">
        <f t="shared" si="1"/>
        <v>0.75</v>
      </c>
      <c r="S17" s="2">
        <f t="shared" si="5"/>
        <v>0.88888888888888884</v>
      </c>
      <c r="T17">
        <v>36</v>
      </c>
      <c r="U17">
        <v>43</v>
      </c>
      <c r="V17">
        <v>3</v>
      </c>
      <c r="W17" s="3">
        <f t="shared" si="2"/>
        <v>46.854611111111105</v>
      </c>
      <c r="X17" s="4">
        <f t="shared" si="3"/>
        <v>55.3</v>
      </c>
      <c r="Y17" s="4">
        <f t="shared" si="4"/>
        <v>34.200000000000003</v>
      </c>
      <c r="Z17">
        <v>0</v>
      </c>
    </row>
    <row r="18" spans="1:26" x14ac:dyDescent="0.3">
      <c r="A18" s="1" t="str">
        <f>'Giannis Antetokounmpo'!A18</f>
        <v>@ DNK</v>
      </c>
      <c r="B18">
        <v>37</v>
      </c>
      <c r="C18">
        <v>11</v>
      </c>
      <c r="D18">
        <v>5</v>
      </c>
      <c r="E18">
        <v>1</v>
      </c>
      <c r="F18">
        <v>2</v>
      </c>
      <c r="G18">
        <v>3</v>
      </c>
      <c r="H18">
        <v>16</v>
      </c>
      <c r="I18">
        <v>19</v>
      </c>
      <c r="J18">
        <v>3</v>
      </c>
      <c r="K18">
        <v>4</v>
      </c>
      <c r="L18">
        <v>2</v>
      </c>
      <c r="M18">
        <v>2</v>
      </c>
      <c r="N18">
        <v>2</v>
      </c>
      <c r="O18">
        <v>1</v>
      </c>
      <c r="P18">
        <v>34</v>
      </c>
      <c r="Q18" s="2">
        <f t="shared" si="0"/>
        <v>0.84210526315789469</v>
      </c>
      <c r="R18" s="2">
        <f t="shared" si="1"/>
        <v>0.75</v>
      </c>
      <c r="S18" s="2">
        <f t="shared" si="5"/>
        <v>1</v>
      </c>
      <c r="T18">
        <v>34</v>
      </c>
      <c r="U18">
        <v>48</v>
      </c>
      <c r="V18">
        <v>6</v>
      </c>
      <c r="W18" s="3">
        <f t="shared" si="2"/>
        <v>54.652882352941184</v>
      </c>
      <c r="X18" s="4">
        <f t="shared" si="3"/>
        <v>63.7</v>
      </c>
      <c r="Y18" s="4">
        <f t="shared" si="4"/>
        <v>37.000000000000007</v>
      </c>
      <c r="Z18">
        <v>0</v>
      </c>
    </row>
    <row r="19" spans="1:26" x14ac:dyDescent="0.3">
      <c r="A19" s="1" t="str">
        <f>'Giannis Antetokounmpo'!A19</f>
        <v>vs IMP</v>
      </c>
      <c r="B19">
        <v>26</v>
      </c>
      <c r="C19">
        <v>10</v>
      </c>
      <c r="D19">
        <v>2</v>
      </c>
      <c r="E19">
        <v>1</v>
      </c>
      <c r="F19">
        <v>1</v>
      </c>
      <c r="G19">
        <v>1</v>
      </c>
      <c r="H19">
        <v>10</v>
      </c>
      <c r="I19">
        <v>15</v>
      </c>
      <c r="J19">
        <v>2</v>
      </c>
      <c r="K19">
        <v>3</v>
      </c>
      <c r="L19">
        <v>4</v>
      </c>
      <c r="M19">
        <v>4</v>
      </c>
      <c r="N19">
        <v>3</v>
      </c>
      <c r="O19">
        <v>2</v>
      </c>
      <c r="P19">
        <v>13</v>
      </c>
      <c r="Q19" s="2">
        <f t="shared" si="0"/>
        <v>0.66666666666666663</v>
      </c>
      <c r="R19" s="2">
        <f t="shared" si="1"/>
        <v>0.66666666666666663</v>
      </c>
      <c r="S19" s="2">
        <f t="shared" si="5"/>
        <v>1</v>
      </c>
      <c r="T19">
        <v>35</v>
      </c>
      <c r="U19">
        <v>30</v>
      </c>
      <c r="V19">
        <v>1</v>
      </c>
      <c r="W19" s="3">
        <f t="shared" si="2"/>
        <v>35.678828571428575</v>
      </c>
      <c r="X19" s="4">
        <f t="shared" si="3"/>
        <v>46</v>
      </c>
      <c r="Y19" s="4">
        <f t="shared" si="4"/>
        <v>25</v>
      </c>
      <c r="Z19">
        <v>0</v>
      </c>
    </row>
    <row r="20" spans="1:26" x14ac:dyDescent="0.3">
      <c r="A20" s="1" t="str">
        <f>'Giannis Antetokounmpo'!A20</f>
        <v>@ 3PT</v>
      </c>
      <c r="B20">
        <v>29</v>
      </c>
      <c r="C20">
        <v>11</v>
      </c>
      <c r="D20">
        <v>3</v>
      </c>
      <c r="E20">
        <v>1</v>
      </c>
      <c r="F20">
        <v>1</v>
      </c>
      <c r="G20">
        <v>1</v>
      </c>
      <c r="H20">
        <v>11</v>
      </c>
      <c r="I20">
        <v>17</v>
      </c>
      <c r="J20">
        <v>3</v>
      </c>
      <c r="K20">
        <v>5</v>
      </c>
      <c r="L20">
        <v>4</v>
      </c>
      <c r="M20">
        <v>5</v>
      </c>
      <c r="N20">
        <v>4</v>
      </c>
      <c r="O20">
        <v>1</v>
      </c>
      <c r="P20">
        <v>22</v>
      </c>
      <c r="Q20" s="2">
        <f t="shared" si="0"/>
        <v>0.6470588235294118</v>
      </c>
      <c r="R20" s="2">
        <f t="shared" si="1"/>
        <v>0.6</v>
      </c>
      <c r="S20" s="2">
        <f t="shared" si="5"/>
        <v>0.8</v>
      </c>
      <c r="T20">
        <v>38</v>
      </c>
      <c r="U20">
        <v>35</v>
      </c>
      <c r="V20">
        <v>2</v>
      </c>
      <c r="W20" s="3">
        <f t="shared" si="2"/>
        <v>37.320684210526316</v>
      </c>
      <c r="X20" s="4">
        <f t="shared" si="3"/>
        <v>51.7</v>
      </c>
      <c r="Y20" s="4">
        <f t="shared" si="4"/>
        <v>28.400000000000002</v>
      </c>
      <c r="Z20">
        <v>1</v>
      </c>
    </row>
    <row r="21" spans="1:26" x14ac:dyDescent="0.3">
      <c r="A21" s="1" t="str">
        <f>'Giannis Antetokounmpo'!A21</f>
        <v>vs DEF</v>
      </c>
      <c r="B21">
        <v>24</v>
      </c>
      <c r="C21">
        <v>10</v>
      </c>
      <c r="D21">
        <v>3</v>
      </c>
      <c r="E21">
        <v>3</v>
      </c>
      <c r="F21">
        <v>0</v>
      </c>
      <c r="G21">
        <v>1</v>
      </c>
      <c r="H21">
        <v>9</v>
      </c>
      <c r="I21">
        <v>22</v>
      </c>
      <c r="J21">
        <v>1</v>
      </c>
      <c r="K21">
        <v>5</v>
      </c>
      <c r="L21">
        <v>5</v>
      </c>
      <c r="M21">
        <v>5</v>
      </c>
      <c r="N21">
        <v>0</v>
      </c>
      <c r="O21">
        <v>1</v>
      </c>
      <c r="P21">
        <v>-19</v>
      </c>
      <c r="Q21" s="2">
        <f t="shared" si="0"/>
        <v>0.40909090909090912</v>
      </c>
      <c r="R21" s="2">
        <f t="shared" si="1"/>
        <v>0.2</v>
      </c>
      <c r="S21" s="2">
        <f t="shared" si="5"/>
        <v>1</v>
      </c>
      <c r="T21">
        <v>39</v>
      </c>
      <c r="U21">
        <v>32</v>
      </c>
      <c r="V21">
        <v>3</v>
      </c>
      <c r="W21" s="3">
        <f t="shared" si="2"/>
        <v>21.725692307692295</v>
      </c>
      <c r="X21" s="4">
        <f t="shared" si="3"/>
        <v>48.5</v>
      </c>
      <c r="Y21" s="4">
        <f t="shared" si="4"/>
        <v>18.000000000000007</v>
      </c>
      <c r="Z21">
        <v>0</v>
      </c>
    </row>
    <row r="22" spans="1:26" x14ac:dyDescent="0.3">
      <c r="A22" s="1" t="str">
        <f>'Giannis Antetokounmpo'!A22</f>
        <v>@ OCE</v>
      </c>
      <c r="B22">
        <v>29</v>
      </c>
      <c r="C22">
        <v>16</v>
      </c>
      <c r="D22">
        <v>3</v>
      </c>
      <c r="E22">
        <v>3</v>
      </c>
      <c r="F22">
        <v>0</v>
      </c>
      <c r="G22">
        <v>3</v>
      </c>
      <c r="H22">
        <v>12</v>
      </c>
      <c r="I22">
        <v>20</v>
      </c>
      <c r="J22">
        <v>5</v>
      </c>
      <c r="K22">
        <v>7</v>
      </c>
      <c r="L22">
        <v>0</v>
      </c>
      <c r="M22">
        <v>0</v>
      </c>
      <c r="N22">
        <v>3</v>
      </c>
      <c r="O22">
        <v>1</v>
      </c>
      <c r="P22">
        <v>25</v>
      </c>
      <c r="Q22" s="2">
        <f t="shared" si="0"/>
        <v>0.6</v>
      </c>
      <c r="R22" s="2">
        <f t="shared" si="1"/>
        <v>0.7142857142857143</v>
      </c>
      <c r="S22" s="6" t="s">
        <v>45</v>
      </c>
      <c r="T22">
        <v>38</v>
      </c>
      <c r="U22">
        <v>36</v>
      </c>
      <c r="V22">
        <v>2</v>
      </c>
      <c r="W22" s="3">
        <f t="shared" si="2"/>
        <v>34.938999999999993</v>
      </c>
      <c r="X22" s="4">
        <f t="shared" si="3"/>
        <v>58.7</v>
      </c>
      <c r="Y22" s="4">
        <f t="shared" si="4"/>
        <v>26.6</v>
      </c>
      <c r="Z22">
        <v>1</v>
      </c>
    </row>
    <row r="23" spans="1:26" x14ac:dyDescent="0.3">
      <c r="A23" s="1" t="str">
        <f>'Giannis Antetokounmpo'!A23</f>
        <v>vs FRA</v>
      </c>
      <c r="B23">
        <v>22</v>
      </c>
      <c r="C23">
        <v>16</v>
      </c>
      <c r="D23">
        <v>0</v>
      </c>
      <c r="E23">
        <v>1</v>
      </c>
      <c r="F23">
        <v>1</v>
      </c>
      <c r="G23">
        <v>0</v>
      </c>
      <c r="H23">
        <v>8</v>
      </c>
      <c r="I23">
        <v>16</v>
      </c>
      <c r="J23">
        <v>1</v>
      </c>
      <c r="K23">
        <v>5</v>
      </c>
      <c r="L23">
        <v>5</v>
      </c>
      <c r="M23">
        <v>6</v>
      </c>
      <c r="N23">
        <v>3</v>
      </c>
      <c r="O23">
        <v>0</v>
      </c>
      <c r="P23">
        <v>38</v>
      </c>
      <c r="Q23" s="2">
        <f t="shared" si="0"/>
        <v>0.5</v>
      </c>
      <c r="R23" s="2">
        <f t="shared" si="1"/>
        <v>0.2</v>
      </c>
      <c r="S23" s="2">
        <f t="shared" si="5"/>
        <v>0.83333333333333337</v>
      </c>
      <c r="T23">
        <v>37</v>
      </c>
      <c r="U23">
        <v>22</v>
      </c>
      <c r="V23">
        <v>0</v>
      </c>
      <c r="W23" s="3">
        <f t="shared" si="2"/>
        <v>28.148621621621622</v>
      </c>
      <c r="X23" s="4">
        <f t="shared" si="3"/>
        <v>47.2</v>
      </c>
      <c r="Y23" s="4">
        <f t="shared" si="4"/>
        <v>21.299999999999997</v>
      </c>
      <c r="Z23">
        <v>0</v>
      </c>
    </row>
    <row r="24" spans="1:26" x14ac:dyDescent="0.3">
      <c r="A24" s="1" t="str">
        <f>'Giannis Antetokounmpo'!A24</f>
        <v>@ INJ</v>
      </c>
      <c r="B24">
        <v>38</v>
      </c>
      <c r="C24">
        <v>7</v>
      </c>
      <c r="D24">
        <v>3</v>
      </c>
      <c r="E24">
        <v>1</v>
      </c>
      <c r="F24">
        <v>1</v>
      </c>
      <c r="G24">
        <v>0</v>
      </c>
      <c r="H24">
        <v>16</v>
      </c>
      <c r="I24">
        <v>21</v>
      </c>
      <c r="J24">
        <v>3</v>
      </c>
      <c r="K24">
        <v>5</v>
      </c>
      <c r="L24">
        <v>3</v>
      </c>
      <c r="M24">
        <v>3</v>
      </c>
      <c r="N24">
        <v>2</v>
      </c>
      <c r="O24">
        <v>5</v>
      </c>
      <c r="P24">
        <v>7</v>
      </c>
      <c r="Q24" s="2">
        <f t="shared" si="0"/>
        <v>0.76190476190476186</v>
      </c>
      <c r="R24" s="2">
        <f t="shared" si="1"/>
        <v>0.6</v>
      </c>
      <c r="S24" s="2">
        <f t="shared" si="5"/>
        <v>1</v>
      </c>
      <c r="T24">
        <v>33</v>
      </c>
      <c r="U24">
        <v>46</v>
      </c>
      <c r="V24">
        <v>4</v>
      </c>
      <c r="W24" s="3">
        <f t="shared" si="2"/>
        <v>52.653909090909089</v>
      </c>
      <c r="X24" s="4">
        <f t="shared" si="3"/>
        <v>56.9</v>
      </c>
      <c r="Y24" s="4">
        <f t="shared" si="4"/>
        <v>34.4</v>
      </c>
      <c r="Z24">
        <v>1</v>
      </c>
    </row>
    <row r="25" spans="1:26" x14ac:dyDescent="0.3">
      <c r="A25" s="1" t="str">
        <f>'Giannis Antetokounmpo'!A25</f>
        <v>vs EUR</v>
      </c>
      <c r="B25">
        <v>36</v>
      </c>
      <c r="C25">
        <v>7</v>
      </c>
      <c r="D25">
        <v>2</v>
      </c>
      <c r="E25">
        <v>0</v>
      </c>
      <c r="F25">
        <v>1</v>
      </c>
      <c r="G25">
        <v>1</v>
      </c>
      <c r="H25">
        <v>15</v>
      </c>
      <c r="I25">
        <v>20</v>
      </c>
      <c r="J25">
        <v>2</v>
      </c>
      <c r="K25">
        <v>6</v>
      </c>
      <c r="L25">
        <v>4</v>
      </c>
      <c r="M25">
        <v>4</v>
      </c>
      <c r="N25">
        <v>1</v>
      </c>
      <c r="O25">
        <v>4</v>
      </c>
      <c r="P25">
        <v>4</v>
      </c>
      <c r="Q25" s="2">
        <f t="shared" si="0"/>
        <v>0.75</v>
      </c>
      <c r="R25" s="2">
        <f t="shared" si="1"/>
        <v>0.33333333333333331</v>
      </c>
      <c r="S25" s="2">
        <f t="shared" si="5"/>
        <v>1</v>
      </c>
      <c r="T25">
        <v>36</v>
      </c>
      <c r="U25">
        <v>40</v>
      </c>
      <c r="V25">
        <v>4</v>
      </c>
      <c r="W25" s="3">
        <f t="shared" si="2"/>
        <v>41.99122222222222</v>
      </c>
      <c r="X25" s="4">
        <f t="shared" si="3"/>
        <v>49.4</v>
      </c>
      <c r="Y25" s="4">
        <f t="shared" si="4"/>
        <v>30.299999999999997</v>
      </c>
      <c r="Z25">
        <v>0</v>
      </c>
    </row>
    <row r="26" spans="1:26" x14ac:dyDescent="0.3">
      <c r="A26" s="1" t="str">
        <f>'Giannis Antetokounmpo'!A26</f>
        <v>@ RKS</v>
      </c>
      <c r="B26">
        <v>40</v>
      </c>
      <c r="C26">
        <v>8</v>
      </c>
      <c r="D26">
        <v>2</v>
      </c>
      <c r="E26">
        <v>0</v>
      </c>
      <c r="F26">
        <v>2</v>
      </c>
      <c r="G26">
        <v>1</v>
      </c>
      <c r="H26">
        <v>17</v>
      </c>
      <c r="I26">
        <v>23</v>
      </c>
      <c r="J26">
        <v>3</v>
      </c>
      <c r="K26">
        <v>5</v>
      </c>
      <c r="L26">
        <v>3</v>
      </c>
      <c r="M26">
        <v>3</v>
      </c>
      <c r="N26">
        <v>3</v>
      </c>
      <c r="O26">
        <v>1</v>
      </c>
      <c r="P26">
        <v>-7</v>
      </c>
      <c r="Q26" s="2">
        <f t="shared" si="0"/>
        <v>0.73913043478260865</v>
      </c>
      <c r="R26" s="2">
        <f t="shared" si="1"/>
        <v>0.6</v>
      </c>
      <c r="S26" s="2">
        <f t="shared" si="5"/>
        <v>1</v>
      </c>
      <c r="T26">
        <v>30</v>
      </c>
      <c r="U26">
        <v>46</v>
      </c>
      <c r="V26">
        <v>7</v>
      </c>
      <c r="W26" s="3">
        <f t="shared" si="2"/>
        <v>60.610600000000005</v>
      </c>
      <c r="X26" s="4">
        <f t="shared" si="3"/>
        <v>57.6</v>
      </c>
      <c r="Y26" s="4">
        <f t="shared" si="4"/>
        <v>36.299999999999997</v>
      </c>
      <c r="Z26">
        <v>0</v>
      </c>
    </row>
    <row r="27" spans="1:26" x14ac:dyDescent="0.3">
      <c r="A27" s="1" t="str">
        <f>'Giannis Antetokounmpo'!A27</f>
        <v>vs CHI</v>
      </c>
      <c r="B27">
        <v>34</v>
      </c>
      <c r="C27">
        <v>14</v>
      </c>
      <c r="D27">
        <v>0</v>
      </c>
      <c r="E27">
        <v>0</v>
      </c>
      <c r="F27">
        <v>1</v>
      </c>
      <c r="G27">
        <v>0</v>
      </c>
      <c r="H27">
        <v>14</v>
      </c>
      <c r="I27">
        <v>25</v>
      </c>
      <c r="J27">
        <v>4</v>
      </c>
      <c r="K27">
        <v>9</v>
      </c>
      <c r="L27">
        <v>2</v>
      </c>
      <c r="M27">
        <v>2</v>
      </c>
      <c r="N27">
        <v>5</v>
      </c>
      <c r="O27">
        <v>2</v>
      </c>
      <c r="P27">
        <v>18</v>
      </c>
      <c r="Q27" s="2">
        <f t="shared" si="0"/>
        <v>0.56000000000000005</v>
      </c>
      <c r="R27" s="2">
        <f t="shared" si="1"/>
        <v>0.44444444444444442</v>
      </c>
      <c r="S27" s="2">
        <f t="shared" si="5"/>
        <v>1</v>
      </c>
      <c r="T27">
        <v>39</v>
      </c>
      <c r="U27">
        <v>34</v>
      </c>
      <c r="V27">
        <v>3</v>
      </c>
      <c r="W27" s="3">
        <f t="shared" si="2"/>
        <v>36.416153846153854</v>
      </c>
      <c r="X27" s="4">
        <f t="shared" si="3"/>
        <v>53.8</v>
      </c>
      <c r="Y27" s="4">
        <f t="shared" si="4"/>
        <v>28.5</v>
      </c>
      <c r="Z27">
        <v>0</v>
      </c>
    </row>
    <row r="28" spans="1:26" x14ac:dyDescent="0.3">
      <c r="A28" s="1">
        <f>'Giannis Antetokounmpo'!A28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'Giannis Antetokounmpo'!A29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'Giannis Antetokounmpo'!A30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'Giannis Antetokounmpo'!A31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'Giannis Antetokounmpo'!A32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'Giannis Antetokounmpo'!A33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'Giannis Antetokounmpo'!A34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'Giannis Antetokounmpo'!A35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'Giannis Antetokounmpo'!A36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'Giannis Antetokounmpo'!A37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'Giannis Antetokounmpo'!A38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'Giannis Antetokounmpo'!A39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'Giannis Antetokounmpo'!A40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'Giannis Antetokounmpo'!A41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'Giannis Antetokounmpo'!A42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'Giannis Antetokounmpo'!A43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'Giannis Antetokounmpo'!A44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'Giannis Antetokounmpo'!A45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'Giannis Antetokounmpo'!A46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29.46153846153846</v>
      </c>
      <c r="C47" s="4">
        <f t="shared" ref="C47:P47" si="6">AVERAGE(C2:C46)</f>
        <v>11.038461538461538</v>
      </c>
      <c r="D47" s="4">
        <f t="shared" si="6"/>
        <v>2.4230769230769229</v>
      </c>
      <c r="E47" s="4">
        <f t="shared" si="6"/>
        <v>1.1153846153846154</v>
      </c>
      <c r="F47" s="4">
        <f t="shared" si="6"/>
        <v>1</v>
      </c>
      <c r="G47" s="4">
        <f t="shared" si="6"/>
        <v>1.2692307692307692</v>
      </c>
      <c r="H47" s="4">
        <f t="shared" si="6"/>
        <v>12.26923076923077</v>
      </c>
      <c r="I47" s="4">
        <f t="shared" si="6"/>
        <v>20.307692307692307</v>
      </c>
      <c r="J47" s="4">
        <f t="shared" si="6"/>
        <v>2</v>
      </c>
      <c r="K47" s="4">
        <f t="shared" si="6"/>
        <v>4.7692307692307692</v>
      </c>
      <c r="L47" s="4">
        <f t="shared" si="6"/>
        <v>2.9230769230769229</v>
      </c>
      <c r="M47" s="4">
        <f t="shared" si="6"/>
        <v>3.2307692307692308</v>
      </c>
      <c r="N47" s="4">
        <f t="shared" si="6"/>
        <v>3</v>
      </c>
      <c r="O47" s="4">
        <f t="shared" si="6"/>
        <v>1.8846153846153846</v>
      </c>
      <c r="P47" s="4">
        <f t="shared" si="6"/>
        <v>13.461538461538462</v>
      </c>
      <c r="Q47" s="2">
        <f>SUM(H2:H46)/SUM(I2:I46)</f>
        <v>0.60416666666666663</v>
      </c>
      <c r="R47" s="2">
        <f>SUM(J2:J46)/SUM(K2:K46)</f>
        <v>0.41935483870967744</v>
      </c>
      <c r="S47" s="2">
        <f>SUM(L2:L46)/SUM(M2:M46)</f>
        <v>0.90476190476190477</v>
      </c>
      <c r="T47" s="4">
        <f t="shared" ref="T47:V47" si="7">AVERAGE(T2:T46)</f>
        <v>37.53846153846154</v>
      </c>
      <c r="U47" s="4">
        <f t="shared" si="7"/>
        <v>35.115384615384613</v>
      </c>
      <c r="V47" s="4">
        <f t="shared" si="7"/>
        <v>2.9230769230769229</v>
      </c>
      <c r="W47" s="3">
        <f>((H49*85.91) +(F49*53.897)+(J49*51.757)+(L49*46.845)+(E49*39.19)+(N49*39.19)+(D49*34.677)+((C49-N49)*14.707)-(O49*17.174)-((M49-L49)*20.091)-((I49-H49)*39.19)-(G49*53.897))/T49</f>
        <v>34.363089139344254</v>
      </c>
      <c r="X47" s="4">
        <f t="shared" ref="X47" si="8">B47+(C47*1.2)+(D47*1.5)+(E47*3)+(F47*3)-G47</f>
        <v>51.419230769230772</v>
      </c>
      <c r="Y47" s="4">
        <f t="shared" ref="Y47" si="9">B47+0.4*H47-0.7*I47-0.4*(M47-L47)+0.7*N47+0.3*(C47-N47)+F47+D47*0.7+0.7*E47-0.4*O47-G47</f>
        <v>25.996153846153845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766</v>
      </c>
      <c r="C49">
        <f t="shared" ref="C49:P49" si="10">SUM(C2:C46)</f>
        <v>287</v>
      </c>
      <c r="D49">
        <f t="shared" si="10"/>
        <v>63</v>
      </c>
      <c r="E49">
        <f t="shared" si="10"/>
        <v>29</v>
      </c>
      <c r="F49">
        <f t="shared" si="10"/>
        <v>26</v>
      </c>
      <c r="G49">
        <f t="shared" si="10"/>
        <v>33</v>
      </c>
      <c r="H49">
        <f t="shared" si="10"/>
        <v>319</v>
      </c>
      <c r="I49">
        <f t="shared" si="10"/>
        <v>528</v>
      </c>
      <c r="J49">
        <f t="shared" si="10"/>
        <v>52</v>
      </c>
      <c r="K49">
        <f t="shared" si="10"/>
        <v>124</v>
      </c>
      <c r="L49">
        <f t="shared" si="10"/>
        <v>76</v>
      </c>
      <c r="M49">
        <f t="shared" si="10"/>
        <v>84</v>
      </c>
      <c r="N49">
        <f t="shared" si="10"/>
        <v>78</v>
      </c>
      <c r="O49">
        <f t="shared" si="10"/>
        <v>49</v>
      </c>
      <c r="P49">
        <f t="shared" si="10"/>
        <v>350</v>
      </c>
      <c r="T49">
        <f>SUM(T2:T46)</f>
        <v>976</v>
      </c>
      <c r="U49">
        <f>SUM(U2:U46)</f>
        <v>913</v>
      </c>
      <c r="V49">
        <f>SUM(V2:V46)</f>
        <v>76</v>
      </c>
      <c r="X49" s="4">
        <f>SUM(X2:X46)</f>
        <v>1336.9</v>
      </c>
      <c r="Z49">
        <f>SUM(Z2:Z46)</f>
        <v>9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'Giannis Antetokounmpo'!A2</f>
        <v>@ CAN</v>
      </c>
      <c r="B2">
        <v>8</v>
      </c>
      <c r="C2">
        <v>1</v>
      </c>
      <c r="D2">
        <v>0</v>
      </c>
      <c r="E2">
        <v>1</v>
      </c>
      <c r="F2">
        <v>0</v>
      </c>
      <c r="G2">
        <v>0</v>
      </c>
      <c r="H2">
        <v>3</v>
      </c>
      <c r="I2">
        <v>8</v>
      </c>
      <c r="J2">
        <v>2</v>
      </c>
      <c r="K2">
        <v>6</v>
      </c>
      <c r="L2">
        <v>0</v>
      </c>
      <c r="M2">
        <v>0</v>
      </c>
      <c r="N2">
        <v>0</v>
      </c>
      <c r="O2">
        <v>1</v>
      </c>
      <c r="P2">
        <v>7</v>
      </c>
      <c r="Q2" s="2">
        <f t="shared" ref="Q2:Q46" si="0">H2/I2</f>
        <v>0.375</v>
      </c>
      <c r="R2" s="2">
        <f t="shared" ref="R2:R46" si="1">J2/K2</f>
        <v>0.33333333333333331</v>
      </c>
      <c r="S2" s="6" t="s">
        <v>45</v>
      </c>
      <c r="T2">
        <v>18</v>
      </c>
      <c r="U2">
        <v>8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11.223166666666669</v>
      </c>
      <c r="X2" s="4">
        <f t="shared" ref="X2:X46" si="3">B2+(C2*1.2)+(D2*1.5)+(E2*3)+(F2*3)-G2</f>
        <v>12.2</v>
      </c>
      <c r="Y2" s="4">
        <f t="shared" ref="Y2:Y46" si="4">B2+0.4*H2-0.7*I2-0.4*(M2-L2)+0.7*N2+0.3*(C2-N2)+F2+D2*0.7+0.7*E2-0.4*O2-G2</f>
        <v>4.1999999999999993</v>
      </c>
      <c r="Z2">
        <v>0</v>
      </c>
    </row>
    <row r="3" spans="1:26" x14ac:dyDescent="0.3">
      <c r="A3" s="1" t="str">
        <f>'Giannis Antetokounmpo'!A3</f>
        <v>vs DNK</v>
      </c>
      <c r="B3">
        <v>13</v>
      </c>
      <c r="C3">
        <v>2</v>
      </c>
      <c r="D3">
        <v>4</v>
      </c>
      <c r="E3">
        <v>0</v>
      </c>
      <c r="F3">
        <v>1</v>
      </c>
      <c r="G3">
        <v>0</v>
      </c>
      <c r="H3">
        <v>4</v>
      </c>
      <c r="I3">
        <v>10</v>
      </c>
      <c r="J3">
        <v>3</v>
      </c>
      <c r="K3">
        <v>6</v>
      </c>
      <c r="L3">
        <v>2</v>
      </c>
      <c r="M3">
        <v>2</v>
      </c>
      <c r="N3">
        <v>0</v>
      </c>
      <c r="O3">
        <v>2</v>
      </c>
      <c r="P3">
        <v>-4</v>
      </c>
      <c r="Q3" s="2">
        <f t="shared" si="0"/>
        <v>0.4</v>
      </c>
      <c r="R3" s="2">
        <f t="shared" si="1"/>
        <v>0.5</v>
      </c>
      <c r="S3" s="2">
        <f>L3/M3</f>
        <v>1</v>
      </c>
      <c r="T3">
        <v>23</v>
      </c>
      <c r="U3">
        <v>23</v>
      </c>
      <c r="V3">
        <v>0</v>
      </c>
      <c r="W3" s="3">
        <f t="shared" si="2"/>
        <v>23.70139130434783</v>
      </c>
      <c r="X3" s="4">
        <f t="shared" si="3"/>
        <v>24.4</v>
      </c>
      <c r="Y3" s="4">
        <f t="shared" si="4"/>
        <v>11.2</v>
      </c>
      <c r="Z3">
        <v>0</v>
      </c>
    </row>
    <row r="4" spans="1:26" x14ac:dyDescent="0.3">
      <c r="A4" s="1" t="str">
        <f>'Giannis Antetokounmpo'!A4</f>
        <v>@ IMP</v>
      </c>
      <c r="B4">
        <v>5</v>
      </c>
      <c r="C4">
        <v>0</v>
      </c>
      <c r="D4">
        <v>1</v>
      </c>
      <c r="E4">
        <v>0</v>
      </c>
      <c r="F4">
        <v>0</v>
      </c>
      <c r="G4">
        <v>0</v>
      </c>
      <c r="H4">
        <v>2</v>
      </c>
      <c r="I4">
        <v>3</v>
      </c>
      <c r="J4">
        <v>1</v>
      </c>
      <c r="K4">
        <v>2</v>
      </c>
      <c r="L4">
        <v>0</v>
      </c>
      <c r="M4">
        <v>0</v>
      </c>
      <c r="N4">
        <v>0</v>
      </c>
      <c r="O4">
        <v>1</v>
      </c>
      <c r="P4">
        <v>-13</v>
      </c>
      <c r="Q4" s="2">
        <f t="shared" si="0"/>
        <v>0.66666666666666663</v>
      </c>
      <c r="R4" s="2">
        <f t="shared" si="1"/>
        <v>0.5</v>
      </c>
      <c r="S4" s="6" t="s">
        <v>45</v>
      </c>
      <c r="T4">
        <v>16</v>
      </c>
      <c r="U4">
        <v>7</v>
      </c>
      <c r="V4">
        <v>1</v>
      </c>
      <c r="W4" s="3">
        <f t="shared" si="2"/>
        <v>12.618125000000001</v>
      </c>
      <c r="X4" s="4">
        <f t="shared" si="3"/>
        <v>6.5</v>
      </c>
      <c r="Y4" s="4">
        <f t="shared" si="4"/>
        <v>4</v>
      </c>
      <c r="Z4">
        <v>0</v>
      </c>
    </row>
    <row r="5" spans="1:26" x14ac:dyDescent="0.3">
      <c r="A5" s="1" t="str">
        <f>'Giannis Antetokounmpo'!A5</f>
        <v>vs 3PT</v>
      </c>
      <c r="B5">
        <v>12</v>
      </c>
      <c r="C5">
        <v>3</v>
      </c>
      <c r="D5">
        <v>0</v>
      </c>
      <c r="E5">
        <v>1</v>
      </c>
      <c r="F5">
        <v>0</v>
      </c>
      <c r="G5">
        <v>0</v>
      </c>
      <c r="H5">
        <v>4</v>
      </c>
      <c r="I5">
        <v>6</v>
      </c>
      <c r="J5">
        <v>2</v>
      </c>
      <c r="K5">
        <v>3</v>
      </c>
      <c r="L5">
        <v>2</v>
      </c>
      <c r="M5">
        <v>2</v>
      </c>
      <c r="N5">
        <v>2</v>
      </c>
      <c r="O5">
        <v>0</v>
      </c>
      <c r="P5">
        <v>-5</v>
      </c>
      <c r="Q5" s="2">
        <f t="shared" si="0"/>
        <v>0.66666666666666663</v>
      </c>
      <c r="R5" s="2">
        <f t="shared" si="1"/>
        <v>0.66666666666666663</v>
      </c>
      <c r="S5" s="2">
        <f>L5/M5</f>
        <v>1</v>
      </c>
      <c r="T5">
        <v>20</v>
      </c>
      <c r="U5">
        <v>12</v>
      </c>
      <c r="V5">
        <v>0</v>
      </c>
      <c r="W5" s="3">
        <f t="shared" si="2"/>
        <v>29.737050000000004</v>
      </c>
      <c r="X5" s="4">
        <f t="shared" si="3"/>
        <v>18.600000000000001</v>
      </c>
      <c r="Y5" s="4">
        <f t="shared" si="4"/>
        <v>11.8</v>
      </c>
      <c r="Z5">
        <v>0</v>
      </c>
    </row>
    <row r="6" spans="1:26" x14ac:dyDescent="0.3">
      <c r="A6" s="1" t="str">
        <f>'Giannis Antetokounmpo'!A6</f>
        <v>@ DEF</v>
      </c>
      <c r="B6">
        <v>8</v>
      </c>
      <c r="C6">
        <v>3</v>
      </c>
      <c r="D6">
        <v>1</v>
      </c>
      <c r="E6">
        <v>1</v>
      </c>
      <c r="F6">
        <v>1</v>
      </c>
      <c r="G6">
        <v>0</v>
      </c>
      <c r="H6">
        <v>3</v>
      </c>
      <c r="I6">
        <v>6</v>
      </c>
      <c r="J6">
        <v>2</v>
      </c>
      <c r="K6">
        <v>3</v>
      </c>
      <c r="L6">
        <v>0</v>
      </c>
      <c r="M6">
        <v>0</v>
      </c>
      <c r="N6">
        <v>0</v>
      </c>
      <c r="O6">
        <v>0</v>
      </c>
      <c r="P6">
        <v>5</v>
      </c>
      <c r="Q6" s="2">
        <f t="shared" si="0"/>
        <v>0.5</v>
      </c>
      <c r="R6" s="2">
        <f t="shared" si="1"/>
        <v>0.66666666666666663</v>
      </c>
      <c r="S6" s="6" t="s">
        <v>45</v>
      </c>
      <c r="T6">
        <v>16</v>
      </c>
      <c r="U6">
        <v>10</v>
      </c>
      <c r="V6">
        <v>0</v>
      </c>
      <c r="W6" s="3">
        <f t="shared" si="2"/>
        <v>25.972437500000002</v>
      </c>
      <c r="X6" s="4">
        <f t="shared" si="3"/>
        <v>19.100000000000001</v>
      </c>
      <c r="Y6" s="4">
        <f t="shared" si="4"/>
        <v>8.3000000000000007</v>
      </c>
      <c r="Z6">
        <v>0</v>
      </c>
    </row>
    <row r="7" spans="1:26" x14ac:dyDescent="0.3">
      <c r="A7" s="1" t="str">
        <f>'Giannis Antetokounmpo'!A7</f>
        <v>vs OCE</v>
      </c>
      <c r="B7">
        <v>5</v>
      </c>
      <c r="C7">
        <v>2</v>
      </c>
      <c r="D7">
        <v>2</v>
      </c>
      <c r="E7">
        <v>0</v>
      </c>
      <c r="F7">
        <v>0</v>
      </c>
      <c r="G7">
        <v>0</v>
      </c>
      <c r="H7">
        <v>1</v>
      </c>
      <c r="I7">
        <v>3</v>
      </c>
      <c r="J7">
        <v>1</v>
      </c>
      <c r="K7">
        <v>2</v>
      </c>
      <c r="L7">
        <v>2</v>
      </c>
      <c r="M7">
        <v>2</v>
      </c>
      <c r="N7">
        <v>1</v>
      </c>
      <c r="O7">
        <v>2</v>
      </c>
      <c r="P7">
        <v>10</v>
      </c>
      <c r="Q7" s="2">
        <f t="shared" si="0"/>
        <v>0.33333333333333331</v>
      </c>
      <c r="R7" s="2">
        <f t="shared" si="1"/>
        <v>0.5</v>
      </c>
      <c r="S7" s="2">
        <f t="shared" ref="S7:S46" si="5">L7/M7</f>
        <v>1</v>
      </c>
      <c r="T7">
        <v>14</v>
      </c>
      <c r="U7">
        <v>9</v>
      </c>
      <c r="V7">
        <v>0</v>
      </c>
      <c r="W7" s="3">
        <f t="shared" si="2"/>
        <v>17.277142857142856</v>
      </c>
      <c r="X7" s="4">
        <f t="shared" si="3"/>
        <v>10.4</v>
      </c>
      <c r="Y7" s="4">
        <f t="shared" si="4"/>
        <v>4.9000000000000012</v>
      </c>
      <c r="Z7">
        <v>0</v>
      </c>
    </row>
    <row r="8" spans="1:26" x14ac:dyDescent="0.3">
      <c r="A8" s="1" t="str">
        <f>'Giannis Antetokounmpo'!A8</f>
        <v>@ FRA</v>
      </c>
      <c r="B8">
        <v>4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3</v>
      </c>
      <c r="J8">
        <v>0</v>
      </c>
      <c r="K8">
        <v>1</v>
      </c>
      <c r="L8">
        <v>2</v>
      </c>
      <c r="M8">
        <v>2</v>
      </c>
      <c r="N8">
        <v>0</v>
      </c>
      <c r="O8">
        <v>0</v>
      </c>
      <c r="P8">
        <v>-4</v>
      </c>
      <c r="Q8" s="2">
        <f t="shared" si="0"/>
        <v>0.33333333333333331</v>
      </c>
      <c r="R8" s="2">
        <f t="shared" si="1"/>
        <v>0</v>
      </c>
      <c r="S8" s="2">
        <f t="shared" si="5"/>
        <v>1</v>
      </c>
      <c r="T8">
        <v>17</v>
      </c>
      <c r="U8">
        <v>4</v>
      </c>
      <c r="V8">
        <v>0</v>
      </c>
      <c r="W8" s="3">
        <f t="shared" si="2"/>
        <v>9.1245294117647049</v>
      </c>
      <c r="X8" s="4">
        <f t="shared" si="3"/>
        <v>7</v>
      </c>
      <c r="Y8" s="4">
        <f t="shared" si="4"/>
        <v>3.3000000000000007</v>
      </c>
      <c r="Z8">
        <v>0</v>
      </c>
    </row>
    <row r="9" spans="1:26" x14ac:dyDescent="0.3">
      <c r="A9" s="1" t="str">
        <f>'Giannis Antetokounmpo'!A9</f>
        <v>vs INJ</v>
      </c>
      <c r="B9">
        <v>8</v>
      </c>
      <c r="C9">
        <v>0</v>
      </c>
      <c r="D9">
        <v>0</v>
      </c>
      <c r="E9">
        <v>0</v>
      </c>
      <c r="F9">
        <v>0</v>
      </c>
      <c r="G9">
        <v>2</v>
      </c>
      <c r="H9">
        <v>3</v>
      </c>
      <c r="I9">
        <v>9</v>
      </c>
      <c r="J9">
        <v>2</v>
      </c>
      <c r="K9">
        <v>4</v>
      </c>
      <c r="L9">
        <v>0</v>
      </c>
      <c r="M9">
        <v>0</v>
      </c>
      <c r="N9">
        <v>0</v>
      </c>
      <c r="O9">
        <v>0</v>
      </c>
      <c r="P9">
        <v>-5</v>
      </c>
      <c r="Q9" s="2">
        <f t="shared" si="0"/>
        <v>0.33333333333333331</v>
      </c>
      <c r="R9" s="2">
        <f t="shared" si="1"/>
        <v>0.5</v>
      </c>
      <c r="S9" s="6" t="s">
        <v>45</v>
      </c>
      <c r="T9">
        <v>19</v>
      </c>
      <c r="U9">
        <v>8</v>
      </c>
      <c r="V9">
        <v>0</v>
      </c>
      <c r="W9" s="3">
        <f t="shared" si="2"/>
        <v>0.96368421052631814</v>
      </c>
      <c r="X9" s="4">
        <f t="shared" si="3"/>
        <v>6</v>
      </c>
      <c r="Y9" s="4">
        <f t="shared" si="4"/>
        <v>0.89999999999999947</v>
      </c>
      <c r="Z9">
        <v>0</v>
      </c>
    </row>
    <row r="10" spans="1:26" x14ac:dyDescent="0.3">
      <c r="A10" s="1" t="str">
        <f>'Giannis Antetokounmpo'!A10</f>
        <v>@ EUR</v>
      </c>
      <c r="B10">
        <v>4</v>
      </c>
      <c r="C10">
        <v>2</v>
      </c>
      <c r="D10">
        <v>0</v>
      </c>
      <c r="E10">
        <v>0</v>
      </c>
      <c r="F10">
        <v>0</v>
      </c>
      <c r="G10">
        <v>0</v>
      </c>
      <c r="H10">
        <v>2</v>
      </c>
      <c r="I10">
        <v>2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2</v>
      </c>
      <c r="Q10" s="2">
        <f t="shared" si="0"/>
        <v>1</v>
      </c>
      <c r="R10" s="6" t="s">
        <v>45</v>
      </c>
      <c r="S10" s="6" t="s">
        <v>45</v>
      </c>
      <c r="T10">
        <v>15</v>
      </c>
      <c r="U10">
        <v>4</v>
      </c>
      <c r="V10">
        <v>1</v>
      </c>
      <c r="W10" s="3">
        <f t="shared" si="2"/>
        <v>15.047799999999999</v>
      </c>
      <c r="X10" s="4">
        <f t="shared" si="3"/>
        <v>6.4</v>
      </c>
      <c r="Y10" s="4">
        <f t="shared" si="4"/>
        <v>4.3999999999999995</v>
      </c>
      <c r="Z10">
        <v>0</v>
      </c>
    </row>
    <row r="11" spans="1:26" x14ac:dyDescent="0.3">
      <c r="A11" s="1" t="str">
        <f>'Giannis Antetokounmpo'!A11</f>
        <v>vs RKS</v>
      </c>
      <c r="B11">
        <v>4</v>
      </c>
      <c r="C11">
        <v>1</v>
      </c>
      <c r="D11">
        <v>2</v>
      </c>
      <c r="E11">
        <v>1</v>
      </c>
      <c r="F11">
        <v>0</v>
      </c>
      <c r="G11">
        <v>0</v>
      </c>
      <c r="H11">
        <v>1</v>
      </c>
      <c r="I11">
        <v>5</v>
      </c>
      <c r="J11">
        <v>0</v>
      </c>
      <c r="K11">
        <v>2</v>
      </c>
      <c r="L11">
        <v>2</v>
      </c>
      <c r="M11">
        <v>2</v>
      </c>
      <c r="N11">
        <v>0</v>
      </c>
      <c r="O11">
        <v>0</v>
      </c>
      <c r="P11">
        <v>-6</v>
      </c>
      <c r="Q11" s="2">
        <f t="shared" si="0"/>
        <v>0.2</v>
      </c>
      <c r="R11" s="2">
        <f t="shared" si="1"/>
        <v>0</v>
      </c>
      <c r="S11" s="2">
        <f t="shared" si="5"/>
        <v>1</v>
      </c>
      <c r="T11">
        <v>22</v>
      </c>
      <c r="U11">
        <v>8</v>
      </c>
      <c r="V11">
        <v>0</v>
      </c>
      <c r="W11" s="3">
        <f t="shared" si="2"/>
        <v>6.6405000000000003</v>
      </c>
      <c r="X11" s="4">
        <f t="shared" si="3"/>
        <v>11.2</v>
      </c>
      <c r="Y11" s="4">
        <f t="shared" si="4"/>
        <v>3.3000000000000007</v>
      </c>
      <c r="Z11">
        <v>0</v>
      </c>
    </row>
    <row r="12" spans="1:26" x14ac:dyDescent="0.3">
      <c r="A12" s="1" t="str">
        <f>'Giannis Antetokounmpo'!A12</f>
        <v>@ CHI</v>
      </c>
      <c r="B12">
        <v>7</v>
      </c>
      <c r="C12">
        <v>1</v>
      </c>
      <c r="D12">
        <v>2</v>
      </c>
      <c r="E12">
        <v>0</v>
      </c>
      <c r="F12">
        <v>0</v>
      </c>
      <c r="G12">
        <v>0</v>
      </c>
      <c r="H12">
        <v>3</v>
      </c>
      <c r="I12">
        <v>3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  <c r="P12">
        <v>10</v>
      </c>
      <c r="Q12" s="2">
        <f t="shared" si="0"/>
        <v>1</v>
      </c>
      <c r="R12" s="6" t="s">
        <v>45</v>
      </c>
      <c r="S12" s="2">
        <f t="shared" si="5"/>
        <v>1</v>
      </c>
      <c r="T12">
        <v>20</v>
      </c>
      <c r="U12">
        <v>12</v>
      </c>
      <c r="V12">
        <v>0</v>
      </c>
      <c r="W12" s="3">
        <f t="shared" si="2"/>
        <v>20.655950000000001</v>
      </c>
      <c r="X12" s="4">
        <f t="shared" si="3"/>
        <v>11.2</v>
      </c>
      <c r="Y12" s="4">
        <f t="shared" si="4"/>
        <v>8.1999999999999993</v>
      </c>
      <c r="Z12">
        <v>0</v>
      </c>
    </row>
    <row r="13" spans="1:26" x14ac:dyDescent="0.3">
      <c r="A13" s="1" t="str">
        <f>'Giannis Antetokounmpo'!A13</f>
        <v>@ OLD</v>
      </c>
      <c r="B13">
        <v>0</v>
      </c>
      <c r="C13">
        <v>3</v>
      </c>
      <c r="D13">
        <v>4</v>
      </c>
      <c r="E13">
        <v>0</v>
      </c>
      <c r="F13">
        <v>0</v>
      </c>
      <c r="G13">
        <v>1</v>
      </c>
      <c r="H13">
        <v>0</v>
      </c>
      <c r="I13">
        <v>2</v>
      </c>
      <c r="J13">
        <v>0</v>
      </c>
      <c r="K13">
        <v>2</v>
      </c>
      <c r="L13">
        <v>0</v>
      </c>
      <c r="M13">
        <v>0</v>
      </c>
      <c r="N13">
        <v>0</v>
      </c>
      <c r="O13">
        <v>1</v>
      </c>
      <c r="P13">
        <v>-9</v>
      </c>
      <c r="Q13" s="2">
        <f t="shared" si="0"/>
        <v>0</v>
      </c>
      <c r="R13" s="2">
        <f t="shared" si="1"/>
        <v>0</v>
      </c>
      <c r="S13" s="6" t="s">
        <v>45</v>
      </c>
      <c r="T13">
        <v>15</v>
      </c>
      <c r="U13">
        <v>9</v>
      </c>
      <c r="V13">
        <v>0</v>
      </c>
      <c r="W13" s="3">
        <f t="shared" si="2"/>
        <v>2.2252000000000005</v>
      </c>
      <c r="X13" s="4">
        <f t="shared" si="3"/>
        <v>8.6</v>
      </c>
      <c r="Y13" s="4">
        <f t="shared" si="4"/>
        <v>0.89999999999999991</v>
      </c>
      <c r="Z13">
        <v>0</v>
      </c>
    </row>
    <row r="14" spans="1:26" x14ac:dyDescent="0.3">
      <c r="A14" s="1" t="str">
        <f>'Giannis Antetokounmpo'!A14</f>
        <v>vs USA</v>
      </c>
      <c r="B14">
        <v>8</v>
      </c>
      <c r="C14">
        <v>3</v>
      </c>
      <c r="D14">
        <v>1</v>
      </c>
      <c r="E14">
        <v>0</v>
      </c>
      <c r="F14">
        <v>0</v>
      </c>
      <c r="G14">
        <v>0</v>
      </c>
      <c r="H14">
        <v>3</v>
      </c>
      <c r="I14">
        <v>3</v>
      </c>
      <c r="J14">
        <v>2</v>
      </c>
      <c r="K14">
        <v>2</v>
      </c>
      <c r="L14">
        <v>0</v>
      </c>
      <c r="M14">
        <v>0</v>
      </c>
      <c r="N14">
        <v>0</v>
      </c>
      <c r="O14">
        <v>2</v>
      </c>
      <c r="P14">
        <v>2</v>
      </c>
      <c r="Q14" s="2">
        <f t="shared" si="0"/>
        <v>1</v>
      </c>
      <c r="R14" s="2">
        <f t="shared" si="1"/>
        <v>1</v>
      </c>
      <c r="S14" s="6" t="s">
        <v>45</v>
      </c>
      <c r="T14">
        <v>18</v>
      </c>
      <c r="U14">
        <v>11</v>
      </c>
      <c r="V14">
        <v>0</v>
      </c>
      <c r="W14" s="3">
        <f t="shared" si="2"/>
        <v>22.538555555555558</v>
      </c>
      <c r="X14" s="4">
        <f t="shared" si="3"/>
        <v>13.1</v>
      </c>
      <c r="Y14" s="4">
        <f t="shared" si="4"/>
        <v>7.8999999999999995</v>
      </c>
      <c r="Z14">
        <v>0</v>
      </c>
    </row>
    <row r="15" spans="1:26" x14ac:dyDescent="0.3">
      <c r="A15" s="1" t="str">
        <f>'Giannis Antetokounmpo'!A15</f>
        <v>@ SPA</v>
      </c>
      <c r="B15">
        <v>6</v>
      </c>
      <c r="C15">
        <v>2</v>
      </c>
      <c r="D15">
        <v>1</v>
      </c>
      <c r="E15">
        <v>0</v>
      </c>
      <c r="F15">
        <v>1</v>
      </c>
      <c r="G15">
        <v>1</v>
      </c>
      <c r="H15">
        <v>2</v>
      </c>
      <c r="I15">
        <v>3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15</v>
      </c>
      <c r="Q15" s="2">
        <f t="shared" si="0"/>
        <v>0.66666666666666663</v>
      </c>
      <c r="R15" s="2">
        <f t="shared" si="1"/>
        <v>1</v>
      </c>
      <c r="S15" s="2">
        <f t="shared" si="5"/>
        <v>1</v>
      </c>
      <c r="T15">
        <v>16</v>
      </c>
      <c r="U15">
        <v>8</v>
      </c>
      <c r="V15">
        <v>0</v>
      </c>
      <c r="W15" s="3">
        <f t="shared" si="2"/>
        <v>18.457687499999999</v>
      </c>
      <c r="X15" s="4">
        <f t="shared" si="3"/>
        <v>11.9</v>
      </c>
      <c r="Y15" s="4">
        <f t="shared" si="4"/>
        <v>6</v>
      </c>
      <c r="Z15">
        <v>0</v>
      </c>
    </row>
    <row r="16" spans="1:26" x14ac:dyDescent="0.3">
      <c r="A16" s="1" t="str">
        <f>'Giannis Antetokounmpo'!A16</f>
        <v>vs 6TH</v>
      </c>
      <c r="B16">
        <v>18</v>
      </c>
      <c r="C16">
        <v>3</v>
      </c>
      <c r="D16">
        <v>1</v>
      </c>
      <c r="E16">
        <v>1</v>
      </c>
      <c r="F16">
        <v>0</v>
      </c>
      <c r="G16">
        <v>1</v>
      </c>
      <c r="H16">
        <v>7</v>
      </c>
      <c r="I16">
        <v>9</v>
      </c>
      <c r="J16">
        <v>2</v>
      </c>
      <c r="K16">
        <v>4</v>
      </c>
      <c r="L16">
        <v>2</v>
      </c>
      <c r="M16">
        <v>2</v>
      </c>
      <c r="N16">
        <v>0</v>
      </c>
      <c r="O16">
        <v>1</v>
      </c>
      <c r="P16">
        <v>-3</v>
      </c>
      <c r="Q16" s="2">
        <f t="shared" si="0"/>
        <v>0.77777777777777779</v>
      </c>
      <c r="R16" s="2">
        <f t="shared" si="1"/>
        <v>0.5</v>
      </c>
      <c r="S16" s="2">
        <f t="shared" si="5"/>
        <v>1</v>
      </c>
      <c r="T16">
        <v>23</v>
      </c>
      <c r="U16">
        <v>21</v>
      </c>
      <c r="V16">
        <v>0</v>
      </c>
      <c r="W16" s="3">
        <f t="shared" si="2"/>
        <v>33.35265217391305</v>
      </c>
      <c r="X16" s="4">
        <f t="shared" si="3"/>
        <v>25.1</v>
      </c>
      <c r="Y16" s="4">
        <f t="shared" si="4"/>
        <v>15.400000000000002</v>
      </c>
      <c r="Z16">
        <v>0</v>
      </c>
    </row>
    <row r="17" spans="1:26" x14ac:dyDescent="0.3">
      <c r="A17" s="1" t="str">
        <f>'Giannis Antetokounmpo'!A17</f>
        <v>vs CAN</v>
      </c>
      <c r="B17">
        <v>2</v>
      </c>
      <c r="C17">
        <v>1</v>
      </c>
      <c r="D17">
        <v>1</v>
      </c>
      <c r="E17">
        <v>0</v>
      </c>
      <c r="F17">
        <v>1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6</v>
      </c>
      <c r="Q17" s="2">
        <f t="shared" si="0"/>
        <v>1</v>
      </c>
      <c r="R17" s="6" t="s">
        <v>45</v>
      </c>
      <c r="S17" s="6" t="s">
        <v>45</v>
      </c>
      <c r="T17">
        <v>12</v>
      </c>
      <c r="U17">
        <v>4</v>
      </c>
      <c r="V17">
        <v>0</v>
      </c>
      <c r="W17" s="3">
        <f t="shared" si="2"/>
        <v>15.765916666666664</v>
      </c>
      <c r="X17" s="4">
        <f t="shared" si="3"/>
        <v>7.7</v>
      </c>
      <c r="Y17" s="4">
        <f t="shared" si="4"/>
        <v>3.7</v>
      </c>
      <c r="Z17">
        <v>0</v>
      </c>
    </row>
    <row r="18" spans="1:26" x14ac:dyDescent="0.3">
      <c r="A18" s="1" t="str">
        <f>'Giannis Antetokounmpo'!A18</f>
        <v>@ DNK</v>
      </c>
      <c r="B18">
        <v>11</v>
      </c>
      <c r="C18">
        <v>3</v>
      </c>
      <c r="D18">
        <v>3</v>
      </c>
      <c r="E18">
        <v>0</v>
      </c>
      <c r="F18">
        <v>1</v>
      </c>
      <c r="G18">
        <v>0</v>
      </c>
      <c r="H18">
        <v>5</v>
      </c>
      <c r="I18">
        <v>9</v>
      </c>
      <c r="J18">
        <v>1</v>
      </c>
      <c r="K18">
        <v>3</v>
      </c>
      <c r="L18">
        <v>0</v>
      </c>
      <c r="M18">
        <v>0</v>
      </c>
      <c r="N18">
        <v>1</v>
      </c>
      <c r="O18">
        <v>1</v>
      </c>
      <c r="P18">
        <v>10</v>
      </c>
      <c r="Q18" s="2">
        <f t="shared" si="0"/>
        <v>0.55555555555555558</v>
      </c>
      <c r="R18" s="2">
        <f t="shared" si="1"/>
        <v>0.33333333333333331</v>
      </c>
      <c r="S18" s="6" t="s">
        <v>45</v>
      </c>
      <c r="T18">
        <v>17</v>
      </c>
      <c r="U18">
        <v>19</v>
      </c>
      <c r="V18">
        <v>1</v>
      </c>
      <c r="W18" s="3">
        <f t="shared" si="2"/>
        <v>31.406176470588235</v>
      </c>
      <c r="X18" s="4">
        <f t="shared" si="3"/>
        <v>22.1</v>
      </c>
      <c r="Y18" s="4">
        <f t="shared" si="4"/>
        <v>10.7</v>
      </c>
      <c r="Z18">
        <v>0</v>
      </c>
    </row>
    <row r="19" spans="1:26" x14ac:dyDescent="0.3">
      <c r="A19" s="1" t="str">
        <f>'Giannis Antetokounmpo'!A19</f>
        <v>vs IMP</v>
      </c>
      <c r="B19">
        <v>14</v>
      </c>
      <c r="C19">
        <v>1</v>
      </c>
      <c r="D19">
        <v>1</v>
      </c>
      <c r="E19">
        <v>0</v>
      </c>
      <c r="F19">
        <v>1</v>
      </c>
      <c r="G19">
        <v>0</v>
      </c>
      <c r="H19">
        <v>5</v>
      </c>
      <c r="I19">
        <v>7</v>
      </c>
      <c r="J19">
        <v>4</v>
      </c>
      <c r="K19">
        <v>4</v>
      </c>
      <c r="L19">
        <v>0</v>
      </c>
      <c r="M19">
        <v>0</v>
      </c>
      <c r="N19">
        <v>0</v>
      </c>
      <c r="O19">
        <v>0</v>
      </c>
      <c r="P19">
        <v>-1</v>
      </c>
      <c r="Q19" s="2">
        <f t="shared" si="0"/>
        <v>0.7142857142857143</v>
      </c>
      <c r="R19" s="2">
        <f t="shared" si="1"/>
        <v>1</v>
      </c>
      <c r="S19" s="6" t="s">
        <v>45</v>
      </c>
      <c r="T19">
        <v>19</v>
      </c>
      <c r="U19">
        <v>16</v>
      </c>
      <c r="V19">
        <v>0</v>
      </c>
      <c r="W19" s="3">
        <f t="shared" si="2"/>
        <v>34.814684210526309</v>
      </c>
      <c r="X19" s="4">
        <f t="shared" si="3"/>
        <v>19.7</v>
      </c>
      <c r="Y19" s="4">
        <f t="shared" si="4"/>
        <v>13.100000000000001</v>
      </c>
      <c r="Z19">
        <v>0</v>
      </c>
    </row>
    <row r="20" spans="1:26" x14ac:dyDescent="0.3">
      <c r="A20" s="1" t="str">
        <f>'Giannis Antetokounmpo'!A20</f>
        <v>@ 3PT</v>
      </c>
      <c r="B20">
        <v>7</v>
      </c>
      <c r="C20">
        <v>3</v>
      </c>
      <c r="D20">
        <v>1</v>
      </c>
      <c r="E20">
        <v>0</v>
      </c>
      <c r="F20">
        <v>0</v>
      </c>
      <c r="G20">
        <v>0</v>
      </c>
      <c r="H20">
        <v>3</v>
      </c>
      <c r="I20">
        <v>5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-1</v>
      </c>
      <c r="Q20" s="2">
        <f t="shared" si="0"/>
        <v>0.6</v>
      </c>
      <c r="R20" s="2">
        <f t="shared" si="1"/>
        <v>1</v>
      </c>
      <c r="S20" s="6" t="s">
        <v>45</v>
      </c>
      <c r="T20">
        <v>13</v>
      </c>
      <c r="U20">
        <v>9</v>
      </c>
      <c r="V20">
        <v>0</v>
      </c>
      <c r="W20" s="3">
        <f t="shared" si="2"/>
        <v>23.838846153846156</v>
      </c>
      <c r="X20" s="4">
        <f t="shared" si="3"/>
        <v>12.1</v>
      </c>
      <c r="Y20" s="4">
        <f t="shared" si="4"/>
        <v>6.3</v>
      </c>
      <c r="Z20">
        <v>0</v>
      </c>
    </row>
    <row r="21" spans="1:26" x14ac:dyDescent="0.3">
      <c r="A21" s="1" t="str">
        <f>'Giannis Antetokounmpo'!A21</f>
        <v>vs DEF</v>
      </c>
      <c r="B21">
        <v>4</v>
      </c>
      <c r="C21">
        <v>0</v>
      </c>
      <c r="D21">
        <v>1</v>
      </c>
      <c r="E21">
        <v>0</v>
      </c>
      <c r="F21">
        <v>1</v>
      </c>
      <c r="G21">
        <v>1</v>
      </c>
      <c r="H21">
        <v>2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-3</v>
      </c>
      <c r="Q21" s="2">
        <f t="shared" si="0"/>
        <v>1</v>
      </c>
      <c r="R21" s="6" t="s">
        <v>45</v>
      </c>
      <c r="S21" s="6" t="s">
        <v>45</v>
      </c>
      <c r="T21">
        <v>20</v>
      </c>
      <c r="U21">
        <v>7</v>
      </c>
      <c r="V21">
        <v>0</v>
      </c>
      <c r="W21" s="3">
        <f t="shared" si="2"/>
        <v>8.60745</v>
      </c>
      <c r="X21" s="4">
        <f t="shared" si="3"/>
        <v>7.5</v>
      </c>
      <c r="Y21" s="4">
        <f t="shared" si="4"/>
        <v>3.3000000000000007</v>
      </c>
      <c r="Z21">
        <v>0</v>
      </c>
    </row>
    <row r="22" spans="1:26" x14ac:dyDescent="0.3">
      <c r="A22" s="1" t="str">
        <f>'Giannis Antetokounmpo'!A22</f>
        <v>@ OCE</v>
      </c>
      <c r="B22">
        <v>2</v>
      </c>
      <c r="C22">
        <v>3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-14</v>
      </c>
      <c r="Q22" s="2">
        <f t="shared" si="0"/>
        <v>1</v>
      </c>
      <c r="R22" s="6" t="s">
        <v>45</v>
      </c>
      <c r="S22" s="6" t="s">
        <v>45</v>
      </c>
      <c r="T22">
        <v>16</v>
      </c>
      <c r="U22">
        <v>2</v>
      </c>
      <c r="V22">
        <v>0</v>
      </c>
      <c r="W22" s="3">
        <f t="shared" si="2"/>
        <v>3.6850000000000001</v>
      </c>
      <c r="X22" s="4">
        <f t="shared" si="3"/>
        <v>4.5999999999999996</v>
      </c>
      <c r="Y22" s="4">
        <f t="shared" si="4"/>
        <v>1.1999999999999997</v>
      </c>
      <c r="Z22">
        <v>0</v>
      </c>
    </row>
    <row r="23" spans="1:26" x14ac:dyDescent="0.3">
      <c r="A23" s="1" t="str">
        <f>'Giannis Antetokounmpo'!A23</f>
        <v>vs FRA</v>
      </c>
      <c r="B23">
        <v>13</v>
      </c>
      <c r="C23">
        <v>2</v>
      </c>
      <c r="D23">
        <v>2</v>
      </c>
      <c r="E23">
        <v>0</v>
      </c>
      <c r="F23">
        <v>1</v>
      </c>
      <c r="G23">
        <v>1</v>
      </c>
      <c r="H23">
        <v>5</v>
      </c>
      <c r="I23">
        <v>7</v>
      </c>
      <c r="J23">
        <v>1</v>
      </c>
      <c r="K23">
        <v>2</v>
      </c>
      <c r="L23">
        <v>2</v>
      </c>
      <c r="M23">
        <v>2</v>
      </c>
      <c r="N23">
        <v>0</v>
      </c>
      <c r="O23">
        <v>0</v>
      </c>
      <c r="P23">
        <v>19</v>
      </c>
      <c r="Q23" s="2">
        <f t="shared" si="0"/>
        <v>0.7142857142857143</v>
      </c>
      <c r="R23" s="2">
        <f t="shared" si="1"/>
        <v>0.5</v>
      </c>
      <c r="S23" s="2">
        <f t="shared" si="5"/>
        <v>1</v>
      </c>
      <c r="T23">
        <v>23</v>
      </c>
      <c r="U23">
        <v>17</v>
      </c>
      <c r="V23">
        <v>1</v>
      </c>
      <c r="W23" s="3">
        <f t="shared" si="2"/>
        <v>25.886304347826087</v>
      </c>
      <c r="X23" s="4">
        <f t="shared" si="3"/>
        <v>20.399999999999999</v>
      </c>
      <c r="Y23" s="4">
        <f t="shared" si="4"/>
        <v>12.100000000000001</v>
      </c>
      <c r="Z23">
        <v>0</v>
      </c>
    </row>
    <row r="24" spans="1:26" x14ac:dyDescent="0.3">
      <c r="A24" s="1" t="str">
        <f>'Giannis Antetokounmpo'!A24</f>
        <v>@ INJ</v>
      </c>
      <c r="B24">
        <v>4</v>
      </c>
      <c r="C24">
        <v>0</v>
      </c>
      <c r="D24">
        <v>1</v>
      </c>
      <c r="E24">
        <v>0</v>
      </c>
      <c r="F24">
        <v>2</v>
      </c>
      <c r="G24">
        <v>0</v>
      </c>
      <c r="H24">
        <v>2</v>
      </c>
      <c r="I24">
        <v>5</v>
      </c>
      <c r="J24">
        <v>0</v>
      </c>
      <c r="K24">
        <v>3</v>
      </c>
      <c r="L24">
        <v>0</v>
      </c>
      <c r="M24">
        <v>0</v>
      </c>
      <c r="N24">
        <v>0</v>
      </c>
      <c r="O24">
        <v>0</v>
      </c>
      <c r="P24">
        <v>-5</v>
      </c>
      <c r="Q24" s="2">
        <f t="shared" si="0"/>
        <v>0.4</v>
      </c>
      <c r="R24" s="2">
        <f t="shared" si="1"/>
        <v>0</v>
      </c>
      <c r="S24" s="6" t="s">
        <v>45</v>
      </c>
      <c r="T24">
        <v>16</v>
      </c>
      <c r="U24">
        <v>7</v>
      </c>
      <c r="V24">
        <v>0</v>
      </c>
      <c r="W24" s="3">
        <f t="shared" si="2"/>
        <v>12.2950625</v>
      </c>
      <c r="X24" s="4">
        <f t="shared" si="3"/>
        <v>11.5</v>
      </c>
      <c r="Y24" s="4">
        <f t="shared" si="4"/>
        <v>4</v>
      </c>
      <c r="Z24">
        <v>0</v>
      </c>
    </row>
    <row r="25" spans="1:26" x14ac:dyDescent="0.3">
      <c r="A25" s="1" t="str">
        <f>'Giannis Antetokounmpo'!A25</f>
        <v>vs EUR</v>
      </c>
      <c r="B25">
        <v>6</v>
      </c>
      <c r="C25">
        <v>0</v>
      </c>
      <c r="D25">
        <v>0</v>
      </c>
      <c r="E25">
        <v>1</v>
      </c>
      <c r="F25">
        <v>0</v>
      </c>
      <c r="G25">
        <v>0</v>
      </c>
      <c r="H25">
        <v>2</v>
      </c>
      <c r="I25">
        <v>4</v>
      </c>
      <c r="J25">
        <v>2</v>
      </c>
      <c r="K25">
        <v>2</v>
      </c>
      <c r="L25">
        <v>0</v>
      </c>
      <c r="M25">
        <v>0</v>
      </c>
      <c r="N25">
        <v>0</v>
      </c>
      <c r="O25">
        <v>0</v>
      </c>
      <c r="P25">
        <v>-10</v>
      </c>
      <c r="Q25" s="2">
        <f t="shared" si="0"/>
        <v>0.5</v>
      </c>
      <c r="R25" s="2">
        <f t="shared" si="1"/>
        <v>1</v>
      </c>
      <c r="S25" s="6" t="s">
        <v>45</v>
      </c>
      <c r="T25">
        <v>19</v>
      </c>
      <c r="U25">
        <v>6</v>
      </c>
      <c r="V25">
        <v>0</v>
      </c>
      <c r="W25" s="3">
        <f t="shared" si="2"/>
        <v>12.428631578947369</v>
      </c>
      <c r="X25" s="4">
        <f t="shared" si="3"/>
        <v>9</v>
      </c>
      <c r="Y25" s="4">
        <f t="shared" si="4"/>
        <v>4.7</v>
      </c>
      <c r="Z25">
        <v>0</v>
      </c>
    </row>
    <row r="26" spans="1:26" x14ac:dyDescent="0.3">
      <c r="A26" s="1" t="str">
        <f>'Giannis Antetokounmpo'!A26</f>
        <v>@ RKS</v>
      </c>
      <c r="B26">
        <v>2</v>
      </c>
      <c r="C26">
        <v>3</v>
      </c>
      <c r="D26">
        <v>2</v>
      </c>
      <c r="E26">
        <v>0</v>
      </c>
      <c r="F26">
        <v>1</v>
      </c>
      <c r="G26">
        <v>1</v>
      </c>
      <c r="H26">
        <v>1</v>
      </c>
      <c r="I26">
        <v>3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3</v>
      </c>
      <c r="Q26" s="2">
        <f t="shared" si="0"/>
        <v>0.33333333333333331</v>
      </c>
      <c r="R26" s="6" t="s">
        <v>45</v>
      </c>
      <c r="S26" s="6" t="s">
        <v>45</v>
      </c>
      <c r="T26">
        <v>19</v>
      </c>
      <c r="U26">
        <v>7</v>
      </c>
      <c r="V26">
        <v>0</v>
      </c>
      <c r="W26" s="3">
        <f t="shared" si="2"/>
        <v>6.7533684210526328</v>
      </c>
      <c r="X26" s="4">
        <f t="shared" si="3"/>
        <v>10.6</v>
      </c>
      <c r="Y26" s="4">
        <f t="shared" si="4"/>
        <v>2.6</v>
      </c>
      <c r="Z26">
        <v>0</v>
      </c>
    </row>
    <row r="27" spans="1:26" x14ac:dyDescent="0.3">
      <c r="A27" s="1" t="str">
        <f>'Giannis Antetokounmpo'!A27</f>
        <v>vs CHI</v>
      </c>
      <c r="B27">
        <v>8</v>
      </c>
      <c r="C27">
        <v>1</v>
      </c>
      <c r="D27">
        <v>2</v>
      </c>
      <c r="E27">
        <v>0</v>
      </c>
      <c r="F27">
        <v>1</v>
      </c>
      <c r="G27">
        <v>0</v>
      </c>
      <c r="H27">
        <v>3</v>
      </c>
      <c r="I27">
        <v>7</v>
      </c>
      <c r="J27">
        <v>2</v>
      </c>
      <c r="K27">
        <v>5</v>
      </c>
      <c r="L27">
        <v>0</v>
      </c>
      <c r="M27">
        <v>0</v>
      </c>
      <c r="N27">
        <v>0</v>
      </c>
      <c r="O27">
        <v>1</v>
      </c>
      <c r="P27">
        <v>12</v>
      </c>
      <c r="Q27" s="2">
        <f t="shared" si="0"/>
        <v>0.42857142857142855</v>
      </c>
      <c r="R27" s="2">
        <f t="shared" si="1"/>
        <v>0.4</v>
      </c>
      <c r="S27" s="6" t="s">
        <v>45</v>
      </c>
      <c r="T27">
        <v>22</v>
      </c>
      <c r="U27">
        <v>13</v>
      </c>
      <c r="V27">
        <v>1</v>
      </c>
      <c r="W27" s="3">
        <f t="shared" si="2"/>
        <v>14.784909090909093</v>
      </c>
      <c r="X27" s="4">
        <f t="shared" si="3"/>
        <v>15.2</v>
      </c>
      <c r="Y27" s="4">
        <f t="shared" si="4"/>
        <v>6.6</v>
      </c>
      <c r="Z27">
        <v>0</v>
      </c>
    </row>
    <row r="28" spans="1:26" x14ac:dyDescent="0.3">
      <c r="A28" s="1">
        <f>'Giannis Antetokounmpo'!A28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'Giannis Antetokounmpo'!A29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'Giannis Antetokounmpo'!A30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'Giannis Antetokounmpo'!A31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'Giannis Antetokounmpo'!A32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'Giannis Antetokounmpo'!A33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'Giannis Antetokounmpo'!A34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'Giannis Antetokounmpo'!A35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'Giannis Antetokounmpo'!A36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'Giannis Antetokounmpo'!A37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'Giannis Antetokounmpo'!A38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'Giannis Antetokounmpo'!A39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'Giannis Antetokounmpo'!A40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'Giannis Antetokounmpo'!A41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'Giannis Antetokounmpo'!A42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'Giannis Antetokounmpo'!A43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'Giannis Antetokounmpo'!A44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'Giannis Antetokounmpo'!A45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'Giannis Antetokounmpo'!A46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7.0384615384615383</v>
      </c>
      <c r="C47" s="4">
        <f t="shared" ref="C47:P47" si="6">AVERAGE(C2:C46)</f>
        <v>1.6538461538461537</v>
      </c>
      <c r="D47" s="4">
        <f t="shared" si="6"/>
        <v>1.2692307692307692</v>
      </c>
      <c r="E47" s="4">
        <f t="shared" si="6"/>
        <v>0.23076923076923078</v>
      </c>
      <c r="F47" s="4">
        <f t="shared" si="6"/>
        <v>0.5</v>
      </c>
      <c r="G47" s="4">
        <f t="shared" si="6"/>
        <v>0.34615384615384615</v>
      </c>
      <c r="H47" s="4">
        <f t="shared" si="6"/>
        <v>2.6538461538461537</v>
      </c>
      <c r="I47" s="4">
        <f t="shared" si="6"/>
        <v>4.8461538461538458</v>
      </c>
      <c r="J47" s="4">
        <f t="shared" si="6"/>
        <v>1.1153846153846154</v>
      </c>
      <c r="K47" s="4">
        <f t="shared" si="6"/>
        <v>2.2307692307692308</v>
      </c>
      <c r="L47" s="4">
        <f t="shared" si="6"/>
        <v>0.61538461538461542</v>
      </c>
      <c r="M47" s="4">
        <f t="shared" si="6"/>
        <v>0.61538461538461542</v>
      </c>
      <c r="N47" s="4">
        <f t="shared" si="6"/>
        <v>0.26923076923076922</v>
      </c>
      <c r="O47" s="4">
        <f t="shared" si="6"/>
        <v>0.61538461538461542</v>
      </c>
      <c r="P47" s="4">
        <f t="shared" si="6"/>
        <v>0.69230769230769229</v>
      </c>
      <c r="Q47" s="2">
        <f>SUM(H2:H46)/SUM(I2:I46)</f>
        <v>0.54761904761904767</v>
      </c>
      <c r="R47" s="2">
        <f>SUM(J2:J46)/SUM(K2:K46)</f>
        <v>0.5</v>
      </c>
      <c r="S47" s="2">
        <f>SUM(L2:L46)/SUM(M2:M46)</f>
        <v>1</v>
      </c>
      <c r="T47" s="4">
        <f t="shared" ref="T47:V47" si="7">AVERAGE(T2:T46)</f>
        <v>18</v>
      </c>
      <c r="U47" s="4">
        <f t="shared" si="7"/>
        <v>10.038461538461538</v>
      </c>
      <c r="V47" s="4">
        <f t="shared" si="7"/>
        <v>0.19230769230769232</v>
      </c>
      <c r="W47" s="3">
        <f>((H49*85.91) +(F49*53.897)+(J49*51.757)+(L49*46.845)+(E49*39.19)+(N49*39.19)+(D49*34.677)+((C49-N49)*14.707)-(O49*17.174)-((M49-L49)*20.091)-((I49-H49)*39.19)-(G49*53.897))/T49</f>
        <v>17.240384615384617</v>
      </c>
      <c r="X47" s="4">
        <f t="shared" ref="X47" si="8">B47+(C47*1.2)+(D47*1.5)+(E47*3)+(F47*3)-G47</f>
        <v>12.773076923076921</v>
      </c>
      <c r="Y47" s="4">
        <f t="shared" ref="Y47" si="9">B47+0.4*H47-0.7*I47-0.4*(M47-L47)+0.7*N47+0.3*(C47-N47)+F47+D47*0.7+0.7*E47-0.4*O47-G47</f>
        <v>6.2692307692307701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183</v>
      </c>
      <c r="C49">
        <f t="shared" ref="C49:P49" si="10">SUM(C2:C46)</f>
        <v>43</v>
      </c>
      <c r="D49">
        <f t="shared" si="10"/>
        <v>33</v>
      </c>
      <c r="E49">
        <f t="shared" si="10"/>
        <v>6</v>
      </c>
      <c r="F49">
        <f t="shared" si="10"/>
        <v>13</v>
      </c>
      <c r="G49">
        <f t="shared" si="10"/>
        <v>9</v>
      </c>
      <c r="H49">
        <f t="shared" si="10"/>
        <v>69</v>
      </c>
      <c r="I49">
        <f t="shared" si="10"/>
        <v>126</v>
      </c>
      <c r="J49">
        <f t="shared" si="10"/>
        <v>29</v>
      </c>
      <c r="K49">
        <f t="shared" si="10"/>
        <v>58</v>
      </c>
      <c r="L49">
        <f t="shared" si="10"/>
        <v>16</v>
      </c>
      <c r="M49">
        <f t="shared" si="10"/>
        <v>16</v>
      </c>
      <c r="N49">
        <f t="shared" si="10"/>
        <v>7</v>
      </c>
      <c r="O49">
        <f t="shared" si="10"/>
        <v>16</v>
      </c>
      <c r="P49">
        <f t="shared" si="10"/>
        <v>18</v>
      </c>
      <c r="T49">
        <f>SUM(T2:T46)</f>
        <v>468</v>
      </c>
      <c r="U49">
        <f>SUM(U2:U46)</f>
        <v>261</v>
      </c>
      <c r="V49">
        <f>SUM(V2:V46)</f>
        <v>5</v>
      </c>
      <c r="X49" s="4">
        <f>SUM(X2:X46)</f>
        <v>332.09999999999997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topLeftCell="A10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'Giannis Antetokounmpo'!A2</f>
        <v>@ CAN</v>
      </c>
      <c r="B2">
        <v>2</v>
      </c>
      <c r="C2">
        <v>2</v>
      </c>
      <c r="D2">
        <v>2</v>
      </c>
      <c r="E2">
        <v>0</v>
      </c>
      <c r="F2">
        <v>1</v>
      </c>
      <c r="G2">
        <v>1</v>
      </c>
      <c r="H2">
        <v>1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8</v>
      </c>
      <c r="Q2" s="2">
        <f t="shared" ref="Q2:Q46" si="0">H2/I2</f>
        <v>0.5</v>
      </c>
      <c r="R2" s="6" t="s">
        <v>45</v>
      </c>
      <c r="S2" s="6" t="s">
        <v>45</v>
      </c>
      <c r="T2">
        <v>13</v>
      </c>
      <c r="U2">
        <v>8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9.8703076923076924</v>
      </c>
      <c r="X2" s="4">
        <f t="shared" ref="X2:X46" si="2">B2+(C2*1.2)+(D2*1.5)+(E2*3)+(F2*3)-G2</f>
        <v>9.4</v>
      </c>
      <c r="Y2" s="4">
        <f t="shared" ref="Y2:Y46" si="3">B2+0.4*H2-0.7*I2-0.4*(M2-L2)+0.7*N2+0.3*(C2-N2)+F2+D2*0.7+0.7*E2-0.4*O2-G2</f>
        <v>2.6</v>
      </c>
      <c r="Z2">
        <v>0</v>
      </c>
    </row>
    <row r="3" spans="1:26" x14ac:dyDescent="0.3">
      <c r="A3" s="1" t="str">
        <f>'Giannis Antetokounmpo'!A3</f>
        <v>vs DNK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-14</v>
      </c>
      <c r="Q3" s="6" t="s">
        <v>45</v>
      </c>
      <c r="R3" s="6" t="s">
        <v>45</v>
      </c>
      <c r="S3" s="6" t="s">
        <v>45</v>
      </c>
      <c r="T3">
        <v>10</v>
      </c>
      <c r="U3">
        <v>3</v>
      </c>
      <c r="V3">
        <v>0</v>
      </c>
      <c r="W3" s="3">
        <f t="shared" si="1"/>
        <v>4.9383999999999997</v>
      </c>
      <c r="X3" s="4">
        <f t="shared" si="2"/>
        <v>2.7</v>
      </c>
      <c r="Y3" s="4">
        <f t="shared" si="3"/>
        <v>1</v>
      </c>
      <c r="Z3">
        <v>0</v>
      </c>
    </row>
    <row r="4" spans="1:26" x14ac:dyDescent="0.3">
      <c r="A4" s="1" t="str">
        <f>'Giannis Antetokounmpo'!A4</f>
        <v>@ IMP</v>
      </c>
      <c r="B4">
        <v>2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3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-16</v>
      </c>
      <c r="Q4" s="2">
        <f t="shared" si="0"/>
        <v>0.33333333333333331</v>
      </c>
      <c r="R4" s="2">
        <f t="shared" ref="R4:R46" si="4">J4/K4</f>
        <v>0</v>
      </c>
      <c r="S4" s="6" t="s">
        <v>45</v>
      </c>
      <c r="T4">
        <v>11</v>
      </c>
      <c r="U4">
        <v>2</v>
      </c>
      <c r="V4">
        <v>0</v>
      </c>
      <c r="W4" s="3">
        <f t="shared" si="1"/>
        <v>-4.2151818181818177</v>
      </c>
      <c r="X4" s="4">
        <f t="shared" si="2"/>
        <v>1</v>
      </c>
      <c r="Y4" s="4">
        <f t="shared" si="3"/>
        <v>-0.69999999999999973</v>
      </c>
      <c r="Z4">
        <v>0</v>
      </c>
    </row>
    <row r="5" spans="1:26" x14ac:dyDescent="0.3">
      <c r="A5" s="1" t="str">
        <f>'Giannis Antetokounmpo'!A5</f>
        <v>vs 3PT</v>
      </c>
      <c r="B5">
        <v>5</v>
      </c>
      <c r="C5">
        <v>1</v>
      </c>
      <c r="D5">
        <v>0</v>
      </c>
      <c r="E5">
        <v>1</v>
      </c>
      <c r="F5">
        <v>0</v>
      </c>
      <c r="G5">
        <v>1</v>
      </c>
      <c r="H5">
        <v>2</v>
      </c>
      <c r="I5">
        <v>4</v>
      </c>
      <c r="J5">
        <v>1</v>
      </c>
      <c r="K5">
        <v>2</v>
      </c>
      <c r="L5">
        <v>0</v>
      </c>
      <c r="M5">
        <v>0</v>
      </c>
      <c r="N5">
        <v>0</v>
      </c>
      <c r="O5">
        <v>0</v>
      </c>
      <c r="P5">
        <v>-4</v>
      </c>
      <c r="Q5" s="2">
        <f t="shared" si="0"/>
        <v>0.5</v>
      </c>
      <c r="R5" s="2">
        <f t="shared" si="4"/>
        <v>0.5</v>
      </c>
      <c r="S5" s="6" t="s">
        <v>45</v>
      </c>
      <c r="T5">
        <v>14</v>
      </c>
      <c r="U5">
        <v>5</v>
      </c>
      <c r="V5">
        <v>0</v>
      </c>
      <c r="W5" s="3">
        <f t="shared" si="1"/>
        <v>10.371214285714286</v>
      </c>
      <c r="X5" s="4">
        <f t="shared" si="2"/>
        <v>8.1999999999999993</v>
      </c>
      <c r="Y5" s="4">
        <f t="shared" si="3"/>
        <v>3</v>
      </c>
      <c r="Z5">
        <v>0</v>
      </c>
    </row>
    <row r="6" spans="1:26" x14ac:dyDescent="0.3">
      <c r="A6" s="1" t="str">
        <f>'Giannis Antetokounmpo'!A6</f>
        <v>@ DEF</v>
      </c>
      <c r="B6">
        <v>0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-4</v>
      </c>
      <c r="Q6" s="6" t="s">
        <v>45</v>
      </c>
      <c r="R6" s="6" t="s">
        <v>45</v>
      </c>
      <c r="S6" s="6" t="s">
        <v>45</v>
      </c>
      <c r="T6">
        <v>12</v>
      </c>
      <c r="U6">
        <v>4</v>
      </c>
      <c r="V6">
        <v>0</v>
      </c>
      <c r="W6" s="3">
        <f t="shared" si="1"/>
        <v>4.3483333333333336</v>
      </c>
      <c r="X6" s="4">
        <f t="shared" si="2"/>
        <v>3</v>
      </c>
      <c r="Y6" s="4">
        <f t="shared" si="3"/>
        <v>0.99999999999999989</v>
      </c>
      <c r="Z6">
        <v>0</v>
      </c>
    </row>
    <row r="7" spans="1:26" x14ac:dyDescent="0.3">
      <c r="A7" s="1" t="str">
        <f>'Giannis Antetokounmpo'!A7</f>
        <v>vs OCE</v>
      </c>
      <c r="B7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2</v>
      </c>
      <c r="I7">
        <v>4</v>
      </c>
      <c r="J7">
        <v>1</v>
      </c>
      <c r="K7">
        <v>2</v>
      </c>
      <c r="L7">
        <v>0</v>
      </c>
      <c r="M7">
        <v>2</v>
      </c>
      <c r="N7">
        <v>0</v>
      </c>
      <c r="O7">
        <v>0</v>
      </c>
      <c r="P7">
        <v>7</v>
      </c>
      <c r="Q7" s="2">
        <f t="shared" si="0"/>
        <v>0.5</v>
      </c>
      <c r="R7" s="2">
        <f t="shared" si="4"/>
        <v>0.5</v>
      </c>
      <c r="S7" s="2">
        <f t="shared" ref="S7:S46" si="5">L7/M7</f>
        <v>0</v>
      </c>
      <c r="T7">
        <v>11</v>
      </c>
      <c r="U7">
        <v>5</v>
      </c>
      <c r="V7">
        <v>0</v>
      </c>
      <c r="W7" s="3">
        <f t="shared" si="1"/>
        <v>9.5468181818181801</v>
      </c>
      <c r="X7" s="4">
        <f t="shared" si="2"/>
        <v>5</v>
      </c>
      <c r="Y7" s="4">
        <f t="shared" si="3"/>
        <v>2.2000000000000002</v>
      </c>
      <c r="Z7">
        <v>0</v>
      </c>
    </row>
    <row r="8" spans="1:26" x14ac:dyDescent="0.3">
      <c r="A8" s="1" t="str">
        <f>'Giannis Antetokounmpo'!A8</f>
        <v>@ FRA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-3</v>
      </c>
      <c r="Q8" s="2">
        <f t="shared" si="0"/>
        <v>0</v>
      </c>
      <c r="R8" s="2">
        <f t="shared" si="4"/>
        <v>0</v>
      </c>
      <c r="S8" s="6" t="s">
        <v>45</v>
      </c>
      <c r="T8">
        <v>14</v>
      </c>
      <c r="U8">
        <v>0</v>
      </c>
      <c r="V8">
        <v>0</v>
      </c>
      <c r="W8" s="3">
        <f t="shared" si="1"/>
        <v>-7.8757857142857137</v>
      </c>
      <c r="X8" s="4">
        <f t="shared" si="2"/>
        <v>-1</v>
      </c>
      <c r="Y8" s="4">
        <f t="shared" si="3"/>
        <v>-2.1</v>
      </c>
      <c r="Z8">
        <v>0</v>
      </c>
    </row>
    <row r="9" spans="1:26" x14ac:dyDescent="0.3">
      <c r="A9" s="1" t="str">
        <f>'Giannis Antetokounmpo'!A9</f>
        <v>vs INJ</v>
      </c>
      <c r="B9">
        <v>3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3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-5</v>
      </c>
      <c r="Q9" s="2">
        <f t="shared" si="0"/>
        <v>0.33333333333333331</v>
      </c>
      <c r="R9" s="2">
        <f t="shared" si="4"/>
        <v>1</v>
      </c>
      <c r="S9" s="6" t="s">
        <v>45</v>
      </c>
      <c r="T9">
        <v>14</v>
      </c>
      <c r="U9">
        <v>6</v>
      </c>
      <c r="V9">
        <v>0</v>
      </c>
      <c r="W9" s="3">
        <f t="shared" si="1"/>
        <v>6.7117142857142857</v>
      </c>
      <c r="X9" s="4">
        <f t="shared" si="2"/>
        <v>4.5</v>
      </c>
      <c r="Y9" s="4">
        <f t="shared" si="3"/>
        <v>2</v>
      </c>
      <c r="Z9">
        <v>0</v>
      </c>
    </row>
    <row r="10" spans="1:26" x14ac:dyDescent="0.3">
      <c r="A10" s="1" t="str">
        <f>'Giannis Antetokounmpo'!A10</f>
        <v>@ EUR</v>
      </c>
      <c r="B10">
        <v>4</v>
      </c>
      <c r="C10">
        <v>0</v>
      </c>
      <c r="D10">
        <v>0</v>
      </c>
      <c r="E10">
        <v>0</v>
      </c>
      <c r="F10">
        <v>0</v>
      </c>
      <c r="G10">
        <v>1</v>
      </c>
      <c r="H10">
        <v>2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-3</v>
      </c>
      <c r="Q10" s="2">
        <f t="shared" si="0"/>
        <v>1</v>
      </c>
      <c r="R10" s="6" t="s">
        <v>45</v>
      </c>
      <c r="S10" s="6" t="s">
        <v>45</v>
      </c>
      <c r="T10">
        <v>12</v>
      </c>
      <c r="U10">
        <v>4</v>
      </c>
      <c r="V10">
        <v>0</v>
      </c>
      <c r="W10" s="3">
        <f t="shared" si="1"/>
        <v>9.8269166666666674</v>
      </c>
      <c r="X10" s="4">
        <f t="shared" si="2"/>
        <v>3</v>
      </c>
      <c r="Y10" s="4">
        <f t="shared" si="3"/>
        <v>2.4</v>
      </c>
      <c r="Z10">
        <v>0</v>
      </c>
    </row>
    <row r="11" spans="1:26" x14ac:dyDescent="0.3">
      <c r="A11" s="1" t="str">
        <f>'Giannis Antetokounmpo'!A11</f>
        <v>vs RKS</v>
      </c>
      <c r="B11">
        <v>2</v>
      </c>
      <c r="C11">
        <v>1</v>
      </c>
      <c r="D11">
        <v>1</v>
      </c>
      <c r="E11">
        <v>0</v>
      </c>
      <c r="F11">
        <v>0</v>
      </c>
      <c r="G11">
        <v>0</v>
      </c>
      <c r="H11">
        <v>1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-2</v>
      </c>
      <c r="Q11" s="2">
        <f t="shared" si="0"/>
        <v>0.5</v>
      </c>
      <c r="R11" s="6" t="s">
        <v>45</v>
      </c>
      <c r="S11" s="6" t="s">
        <v>45</v>
      </c>
      <c r="T11">
        <v>14</v>
      </c>
      <c r="U11">
        <v>5</v>
      </c>
      <c r="V11">
        <v>0</v>
      </c>
      <c r="W11" s="3">
        <f t="shared" si="1"/>
        <v>6.8645714285714279</v>
      </c>
      <c r="X11" s="4">
        <f t="shared" si="2"/>
        <v>4.7</v>
      </c>
      <c r="Y11" s="4">
        <f t="shared" si="3"/>
        <v>2</v>
      </c>
      <c r="Z11">
        <v>0</v>
      </c>
    </row>
    <row r="12" spans="1:26" x14ac:dyDescent="0.3">
      <c r="A12" s="1" t="str">
        <f>'Giannis Antetokounmpo'!A12</f>
        <v>@ CHI</v>
      </c>
      <c r="B12">
        <v>2</v>
      </c>
      <c r="C12">
        <v>0</v>
      </c>
      <c r="D12">
        <v>1</v>
      </c>
      <c r="E12">
        <v>0</v>
      </c>
      <c r="F12">
        <v>0</v>
      </c>
      <c r="G12">
        <v>2</v>
      </c>
      <c r="H12">
        <v>1</v>
      </c>
      <c r="I12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2">
        <f t="shared" si="0"/>
        <v>0.25</v>
      </c>
      <c r="R12" s="6" t="s">
        <v>45</v>
      </c>
      <c r="S12" s="6" t="s">
        <v>45</v>
      </c>
      <c r="T12">
        <v>12</v>
      </c>
      <c r="U12">
        <v>4</v>
      </c>
      <c r="V12">
        <v>0</v>
      </c>
      <c r="W12" s="3">
        <f t="shared" si="1"/>
        <v>-8.7314166666666662</v>
      </c>
      <c r="X12" s="4">
        <f t="shared" si="2"/>
        <v>1.5</v>
      </c>
      <c r="Y12" s="4">
        <f t="shared" si="3"/>
        <v>-1.7</v>
      </c>
      <c r="Z12">
        <v>0</v>
      </c>
    </row>
    <row r="13" spans="1:26" x14ac:dyDescent="0.3">
      <c r="A13" s="1" t="str">
        <f>'Giannis Antetokounmpo'!A13</f>
        <v>@ OLD</v>
      </c>
      <c r="B13">
        <v>5</v>
      </c>
      <c r="C13">
        <v>1</v>
      </c>
      <c r="D13">
        <v>0</v>
      </c>
      <c r="E13">
        <v>1</v>
      </c>
      <c r="F13">
        <v>0</v>
      </c>
      <c r="G13">
        <v>0</v>
      </c>
      <c r="H13">
        <v>2</v>
      </c>
      <c r="I13">
        <v>2</v>
      </c>
      <c r="J13">
        <v>0</v>
      </c>
      <c r="K13">
        <v>0</v>
      </c>
      <c r="L13">
        <v>1</v>
      </c>
      <c r="M13">
        <v>2</v>
      </c>
      <c r="N13">
        <v>0</v>
      </c>
      <c r="O13">
        <v>2</v>
      </c>
      <c r="P13">
        <v>0</v>
      </c>
      <c r="Q13" s="2">
        <f t="shared" si="0"/>
        <v>1</v>
      </c>
      <c r="R13" s="6" t="s">
        <v>45</v>
      </c>
      <c r="S13" s="2">
        <f t="shared" si="5"/>
        <v>0.5</v>
      </c>
      <c r="T13">
        <v>12</v>
      </c>
      <c r="U13">
        <v>5</v>
      </c>
      <c r="V13">
        <v>0</v>
      </c>
      <c r="W13" s="3">
        <f t="shared" si="1"/>
        <v>18.176916666666667</v>
      </c>
      <c r="X13" s="4">
        <f t="shared" si="2"/>
        <v>9.1999999999999993</v>
      </c>
      <c r="Y13" s="4">
        <f t="shared" si="3"/>
        <v>4.2</v>
      </c>
      <c r="Z13">
        <v>0</v>
      </c>
    </row>
    <row r="14" spans="1:26" x14ac:dyDescent="0.3">
      <c r="A14" s="1" t="str">
        <f>'Giannis Antetokounmpo'!A14</f>
        <v>vs USA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7</v>
      </c>
      <c r="Q14" s="6" t="s">
        <v>45</v>
      </c>
      <c r="R14" s="6" t="s">
        <v>45</v>
      </c>
      <c r="S14" s="6" t="s">
        <v>45</v>
      </c>
      <c r="T14">
        <v>13</v>
      </c>
      <c r="U14">
        <v>0</v>
      </c>
      <c r="V14">
        <v>0</v>
      </c>
      <c r="W14" s="3">
        <f t="shared" si="1"/>
        <v>4.1459230769230766</v>
      </c>
      <c r="X14" s="4">
        <f t="shared" si="2"/>
        <v>3</v>
      </c>
      <c r="Y14" s="4">
        <f t="shared" si="3"/>
        <v>1</v>
      </c>
      <c r="Z14">
        <v>0</v>
      </c>
    </row>
    <row r="15" spans="1:26" x14ac:dyDescent="0.3">
      <c r="A15" s="1" t="str">
        <f>'Giannis Antetokounmpo'!A15</f>
        <v>@ SPA</v>
      </c>
      <c r="B15">
        <v>3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5</v>
      </c>
      <c r="Q15" s="2">
        <f t="shared" si="0"/>
        <v>1</v>
      </c>
      <c r="R15" s="6" t="s">
        <v>45</v>
      </c>
      <c r="S15" s="2">
        <f t="shared" si="5"/>
        <v>1</v>
      </c>
      <c r="T15">
        <v>7</v>
      </c>
      <c r="U15">
        <v>6</v>
      </c>
      <c r="V15">
        <v>0</v>
      </c>
      <c r="W15" s="3">
        <f t="shared" si="1"/>
        <v>23.918857142857142</v>
      </c>
      <c r="X15" s="4">
        <f t="shared" si="2"/>
        <v>4.5</v>
      </c>
      <c r="Y15" s="4">
        <f t="shared" si="3"/>
        <v>3.4000000000000004</v>
      </c>
      <c r="Z15">
        <v>0</v>
      </c>
    </row>
    <row r="16" spans="1:26" x14ac:dyDescent="0.3">
      <c r="A16" s="1" t="str">
        <f>'Giannis Antetokounmpo'!A16</f>
        <v>vs 6TH</v>
      </c>
      <c r="B16">
        <v>2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-11</v>
      </c>
      <c r="Q16" s="2">
        <f t="shared" si="0"/>
        <v>1</v>
      </c>
      <c r="R16" s="6" t="s">
        <v>45</v>
      </c>
      <c r="S16" s="6" t="s">
        <v>45</v>
      </c>
      <c r="T16">
        <v>15</v>
      </c>
      <c r="U16">
        <v>2</v>
      </c>
      <c r="V16">
        <v>0</v>
      </c>
      <c r="W16" s="3">
        <f t="shared" si="1"/>
        <v>2.1341999999999999</v>
      </c>
      <c r="X16" s="4">
        <f t="shared" si="2"/>
        <v>1</v>
      </c>
      <c r="Y16" s="4">
        <f t="shared" si="3"/>
        <v>0.7</v>
      </c>
      <c r="Z16">
        <v>0</v>
      </c>
    </row>
    <row r="17" spans="1:26" x14ac:dyDescent="0.3">
      <c r="A17" s="1" t="str">
        <f>'Giannis Antetokounmpo'!A17</f>
        <v>vs CAN</v>
      </c>
      <c r="B17">
        <v>10</v>
      </c>
      <c r="C17">
        <v>1</v>
      </c>
      <c r="D17">
        <v>3</v>
      </c>
      <c r="E17">
        <v>0</v>
      </c>
      <c r="F17">
        <v>0</v>
      </c>
      <c r="G17">
        <v>0</v>
      </c>
      <c r="H17">
        <v>4</v>
      </c>
      <c r="I17">
        <v>6</v>
      </c>
      <c r="J17">
        <v>2</v>
      </c>
      <c r="K17">
        <v>4</v>
      </c>
      <c r="L17">
        <v>0</v>
      </c>
      <c r="M17">
        <v>0</v>
      </c>
      <c r="N17">
        <v>0</v>
      </c>
      <c r="O17">
        <v>0</v>
      </c>
      <c r="P17">
        <v>8</v>
      </c>
      <c r="Q17" s="2">
        <f t="shared" si="0"/>
        <v>0.66666666666666663</v>
      </c>
      <c r="R17" s="2">
        <f t="shared" si="4"/>
        <v>0.5</v>
      </c>
      <c r="S17" s="6" t="s">
        <v>45</v>
      </c>
      <c r="T17">
        <v>13</v>
      </c>
      <c r="U17">
        <v>17</v>
      </c>
      <c r="V17">
        <v>0</v>
      </c>
      <c r="W17" s="3">
        <f t="shared" si="1"/>
        <v>37.500923076923073</v>
      </c>
      <c r="X17" s="4">
        <f t="shared" si="2"/>
        <v>15.7</v>
      </c>
      <c r="Y17" s="4">
        <f t="shared" si="3"/>
        <v>9.8000000000000007</v>
      </c>
      <c r="Z17">
        <v>0</v>
      </c>
    </row>
    <row r="18" spans="1:26" x14ac:dyDescent="0.3">
      <c r="A18" s="1" t="str">
        <f>'Giannis Antetokounmpo'!A18</f>
        <v>@ DNK</v>
      </c>
      <c r="B18">
        <v>4</v>
      </c>
      <c r="C18">
        <v>2</v>
      </c>
      <c r="D18">
        <v>2</v>
      </c>
      <c r="E18">
        <v>0</v>
      </c>
      <c r="F18">
        <v>1</v>
      </c>
      <c r="G18">
        <v>0</v>
      </c>
      <c r="H18">
        <v>1</v>
      </c>
      <c r="I18">
        <v>5</v>
      </c>
      <c r="J18">
        <v>1</v>
      </c>
      <c r="K18">
        <v>4</v>
      </c>
      <c r="L18">
        <v>1</v>
      </c>
      <c r="M18">
        <v>2</v>
      </c>
      <c r="N18">
        <v>2</v>
      </c>
      <c r="O18">
        <v>0</v>
      </c>
      <c r="P18">
        <v>-9</v>
      </c>
      <c r="Q18" s="2">
        <f t="shared" si="0"/>
        <v>0.2</v>
      </c>
      <c r="R18" s="2">
        <f t="shared" si="4"/>
        <v>0.25</v>
      </c>
      <c r="S18" s="2">
        <f t="shared" si="5"/>
        <v>0.5</v>
      </c>
      <c r="T18">
        <v>17</v>
      </c>
      <c r="U18">
        <v>8</v>
      </c>
      <c r="V18">
        <v>0</v>
      </c>
      <c r="W18" s="3">
        <f t="shared" si="1"/>
        <v>12.311294117647057</v>
      </c>
      <c r="X18" s="4">
        <f t="shared" si="2"/>
        <v>12.4</v>
      </c>
      <c r="Y18" s="4">
        <f t="shared" si="3"/>
        <v>4.3000000000000007</v>
      </c>
      <c r="Z18">
        <v>0</v>
      </c>
    </row>
    <row r="19" spans="1:26" x14ac:dyDescent="0.3">
      <c r="A19" s="1" t="str">
        <f>'Giannis Antetokounmpo'!A19</f>
        <v>vs IMP</v>
      </c>
      <c r="B19">
        <v>6</v>
      </c>
      <c r="C19">
        <v>2</v>
      </c>
      <c r="D19">
        <v>1</v>
      </c>
      <c r="E19">
        <v>0</v>
      </c>
      <c r="F19">
        <v>0</v>
      </c>
      <c r="G19">
        <v>0</v>
      </c>
      <c r="H19">
        <v>2</v>
      </c>
      <c r="I19">
        <v>2</v>
      </c>
      <c r="J19">
        <v>1</v>
      </c>
      <c r="K19">
        <v>1</v>
      </c>
      <c r="L19">
        <v>1</v>
      </c>
      <c r="M19">
        <v>2</v>
      </c>
      <c r="N19">
        <v>1</v>
      </c>
      <c r="O19">
        <v>0</v>
      </c>
      <c r="P19">
        <v>-2</v>
      </c>
      <c r="Q19" s="2">
        <f t="shared" si="0"/>
        <v>1</v>
      </c>
      <c r="R19" s="2">
        <f t="shared" si="4"/>
        <v>1</v>
      </c>
      <c r="S19" s="2">
        <f t="shared" si="5"/>
        <v>0.5</v>
      </c>
      <c r="T19">
        <v>14</v>
      </c>
      <c r="U19">
        <v>9</v>
      </c>
      <c r="V19">
        <v>0</v>
      </c>
      <c r="W19" s="3">
        <f t="shared" si="1"/>
        <v>24.207500000000003</v>
      </c>
      <c r="X19" s="4">
        <f t="shared" si="2"/>
        <v>9.9</v>
      </c>
      <c r="Y19" s="4">
        <f t="shared" si="3"/>
        <v>6.7</v>
      </c>
      <c r="Z19">
        <v>0</v>
      </c>
    </row>
    <row r="20" spans="1:26" x14ac:dyDescent="0.3">
      <c r="A20" s="1" t="str">
        <f>'Giannis Antetokounmpo'!A20</f>
        <v>@ 3PT</v>
      </c>
      <c r="B20">
        <v>4</v>
      </c>
      <c r="C20">
        <v>1</v>
      </c>
      <c r="D20">
        <v>0</v>
      </c>
      <c r="E20">
        <v>0</v>
      </c>
      <c r="F20">
        <v>1</v>
      </c>
      <c r="G20">
        <v>1</v>
      </c>
      <c r="H20">
        <v>2</v>
      </c>
      <c r="I20">
        <v>4</v>
      </c>
      <c r="J20">
        <v>0</v>
      </c>
      <c r="K20">
        <v>0</v>
      </c>
      <c r="L20">
        <v>0</v>
      </c>
      <c r="M20">
        <v>2</v>
      </c>
      <c r="N20">
        <v>0</v>
      </c>
      <c r="O20">
        <v>1</v>
      </c>
      <c r="P20">
        <v>-9</v>
      </c>
      <c r="Q20" s="2">
        <f t="shared" si="0"/>
        <v>0.5</v>
      </c>
      <c r="R20" s="6" t="s">
        <v>45</v>
      </c>
      <c r="S20" s="2">
        <f t="shared" si="5"/>
        <v>0</v>
      </c>
      <c r="T20">
        <v>14</v>
      </c>
      <c r="U20">
        <v>4</v>
      </c>
      <c r="V20">
        <v>0</v>
      </c>
      <c r="W20" s="3">
        <f t="shared" si="1"/>
        <v>3.6279285714285705</v>
      </c>
      <c r="X20" s="4">
        <f t="shared" si="2"/>
        <v>7.1999999999999993</v>
      </c>
      <c r="Y20" s="4">
        <f t="shared" si="3"/>
        <v>1.1000000000000001</v>
      </c>
      <c r="Z20">
        <v>0</v>
      </c>
    </row>
    <row r="21" spans="1:26" x14ac:dyDescent="0.3">
      <c r="A21" s="1" t="str">
        <f>'Giannis Antetokounmpo'!A21</f>
        <v>vs DEF</v>
      </c>
      <c r="B21">
        <v>11</v>
      </c>
      <c r="C21">
        <v>1</v>
      </c>
      <c r="D21">
        <v>0</v>
      </c>
      <c r="E21">
        <v>0</v>
      </c>
      <c r="F21">
        <v>1</v>
      </c>
      <c r="G21">
        <v>1</v>
      </c>
      <c r="H21">
        <v>4</v>
      </c>
      <c r="I21">
        <v>6</v>
      </c>
      <c r="J21">
        <v>3</v>
      </c>
      <c r="K21">
        <v>5</v>
      </c>
      <c r="L21">
        <v>0</v>
      </c>
      <c r="M21">
        <v>0</v>
      </c>
      <c r="N21">
        <v>0</v>
      </c>
      <c r="O21">
        <v>0</v>
      </c>
      <c r="P21">
        <v>9</v>
      </c>
      <c r="Q21" s="2">
        <f t="shared" si="0"/>
        <v>0.66666666666666663</v>
      </c>
      <c r="R21" s="2">
        <f t="shared" si="4"/>
        <v>0.6</v>
      </c>
      <c r="S21" s="6" t="s">
        <v>45</v>
      </c>
      <c r="T21">
        <v>12</v>
      </c>
      <c r="U21">
        <v>11</v>
      </c>
      <c r="V21">
        <v>0</v>
      </c>
      <c r="W21" s="3">
        <f t="shared" si="1"/>
        <v>36.269833333333331</v>
      </c>
      <c r="X21" s="4">
        <f t="shared" si="2"/>
        <v>14.2</v>
      </c>
      <c r="Y21" s="4">
        <f t="shared" si="3"/>
        <v>8.7000000000000011</v>
      </c>
      <c r="Z21">
        <v>0</v>
      </c>
    </row>
    <row r="22" spans="1:26" x14ac:dyDescent="0.3">
      <c r="A22" s="1" t="str">
        <f>'Giannis Antetokounmpo'!A22</f>
        <v>@ OCE</v>
      </c>
      <c r="B22">
        <v>3</v>
      </c>
      <c r="C22">
        <v>0</v>
      </c>
      <c r="D22">
        <v>1</v>
      </c>
      <c r="E22">
        <v>0</v>
      </c>
      <c r="F22">
        <v>0</v>
      </c>
      <c r="G22">
        <v>0</v>
      </c>
      <c r="H22">
        <v>1</v>
      </c>
      <c r="I22">
        <v>2</v>
      </c>
      <c r="J22">
        <v>1</v>
      </c>
      <c r="K22">
        <v>2</v>
      </c>
      <c r="L22">
        <v>0</v>
      </c>
      <c r="M22">
        <v>0</v>
      </c>
      <c r="N22">
        <v>0</v>
      </c>
      <c r="O22">
        <v>0</v>
      </c>
      <c r="P22">
        <v>0</v>
      </c>
      <c r="Q22" s="2">
        <f t="shared" si="0"/>
        <v>0.5</v>
      </c>
      <c r="R22" s="2">
        <f t="shared" si="4"/>
        <v>0.5</v>
      </c>
      <c r="S22" s="6" t="s">
        <v>45</v>
      </c>
      <c r="T22">
        <v>8</v>
      </c>
      <c r="U22">
        <v>5</v>
      </c>
      <c r="V22">
        <v>0</v>
      </c>
      <c r="W22" s="3">
        <f t="shared" si="1"/>
        <v>16.64425</v>
      </c>
      <c r="X22" s="4">
        <f t="shared" si="2"/>
        <v>4.5</v>
      </c>
      <c r="Y22" s="4">
        <f t="shared" si="3"/>
        <v>2.7</v>
      </c>
      <c r="Z22">
        <v>0</v>
      </c>
    </row>
    <row r="23" spans="1:26" x14ac:dyDescent="0.3">
      <c r="A23" s="1" t="str">
        <f>'Giannis Antetokounmpo'!A23</f>
        <v>vs FRA</v>
      </c>
      <c r="B23">
        <v>8</v>
      </c>
      <c r="C23">
        <v>3</v>
      </c>
      <c r="D23">
        <v>4</v>
      </c>
      <c r="E23">
        <v>1</v>
      </c>
      <c r="F23">
        <v>0</v>
      </c>
      <c r="G23">
        <v>1</v>
      </c>
      <c r="H23">
        <v>4</v>
      </c>
      <c r="I23">
        <v>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20</v>
      </c>
      <c r="Q23" s="2">
        <f t="shared" si="0"/>
        <v>0.8</v>
      </c>
      <c r="R23" s="6" t="s">
        <v>45</v>
      </c>
      <c r="S23" s="6" t="s">
        <v>45</v>
      </c>
      <c r="T23">
        <v>18</v>
      </c>
      <c r="U23">
        <v>18</v>
      </c>
      <c r="V23">
        <v>0</v>
      </c>
      <c r="W23" s="3">
        <f t="shared" si="1"/>
        <v>26.254000000000005</v>
      </c>
      <c r="X23" s="4">
        <f t="shared" si="2"/>
        <v>19.600000000000001</v>
      </c>
      <c r="Y23" s="4">
        <f t="shared" si="3"/>
        <v>9.5</v>
      </c>
      <c r="Z23">
        <v>0</v>
      </c>
    </row>
    <row r="24" spans="1:26" x14ac:dyDescent="0.3">
      <c r="A24" s="1" t="str">
        <f>'Giannis Antetokounmpo'!A24</f>
        <v>@ INJ</v>
      </c>
      <c r="B24">
        <v>6</v>
      </c>
      <c r="C24">
        <v>3</v>
      </c>
      <c r="D24">
        <v>0</v>
      </c>
      <c r="E24">
        <v>0</v>
      </c>
      <c r="F24">
        <v>0</v>
      </c>
      <c r="G24">
        <v>1</v>
      </c>
      <c r="H24">
        <v>2</v>
      </c>
      <c r="I24">
        <v>6</v>
      </c>
      <c r="J24">
        <v>0</v>
      </c>
      <c r="K24">
        <v>1</v>
      </c>
      <c r="L24">
        <v>2</v>
      </c>
      <c r="M24">
        <v>2</v>
      </c>
      <c r="N24">
        <v>0</v>
      </c>
      <c r="O24">
        <v>0</v>
      </c>
      <c r="P24">
        <v>-5</v>
      </c>
      <c r="Q24" s="2">
        <f t="shared" si="0"/>
        <v>0.33333333333333331</v>
      </c>
      <c r="R24" s="2">
        <f t="shared" si="4"/>
        <v>0</v>
      </c>
      <c r="S24" s="2">
        <f t="shared" si="5"/>
        <v>1</v>
      </c>
      <c r="T24">
        <v>11</v>
      </c>
      <c r="U24">
        <v>6</v>
      </c>
      <c r="V24">
        <v>0</v>
      </c>
      <c r="W24" s="3">
        <f t="shared" si="1"/>
        <v>8.9976363636363619</v>
      </c>
      <c r="X24" s="4">
        <f t="shared" si="2"/>
        <v>8.6</v>
      </c>
      <c r="Y24" s="4">
        <f t="shared" si="3"/>
        <v>2.5000000000000004</v>
      </c>
      <c r="Z24">
        <v>0</v>
      </c>
    </row>
    <row r="25" spans="1:26" x14ac:dyDescent="0.3">
      <c r="A25" s="1" t="str">
        <f>'Giannis Antetokounmpo'!A25</f>
        <v>vs EUR</v>
      </c>
      <c r="B25">
        <v>3</v>
      </c>
      <c r="C25">
        <v>1</v>
      </c>
      <c r="D25">
        <v>3</v>
      </c>
      <c r="E25">
        <v>0</v>
      </c>
      <c r="F25">
        <v>0</v>
      </c>
      <c r="G25">
        <v>0</v>
      </c>
      <c r="H25">
        <v>1</v>
      </c>
      <c r="I25">
        <v>4</v>
      </c>
      <c r="J25">
        <v>0</v>
      </c>
      <c r="K25">
        <v>2</v>
      </c>
      <c r="L25">
        <v>1</v>
      </c>
      <c r="M25">
        <v>1</v>
      </c>
      <c r="N25">
        <v>0</v>
      </c>
      <c r="O25">
        <v>3</v>
      </c>
      <c r="P25">
        <v>-7</v>
      </c>
      <c r="Q25" s="2">
        <f t="shared" si="0"/>
        <v>0.25</v>
      </c>
      <c r="R25" s="2">
        <f t="shared" si="4"/>
        <v>0</v>
      </c>
      <c r="S25" s="2">
        <f t="shared" si="5"/>
        <v>1</v>
      </c>
      <c r="T25">
        <v>14</v>
      </c>
      <c r="U25">
        <v>12</v>
      </c>
      <c r="V25">
        <v>0</v>
      </c>
      <c r="W25" s="3">
        <f t="shared" si="1"/>
        <v>5.8857857142857153</v>
      </c>
      <c r="X25" s="4">
        <f t="shared" si="2"/>
        <v>8.6999999999999993</v>
      </c>
      <c r="Y25" s="4">
        <f t="shared" si="3"/>
        <v>1.7999999999999998</v>
      </c>
      <c r="Z25">
        <v>0</v>
      </c>
    </row>
    <row r="26" spans="1:26" x14ac:dyDescent="0.3">
      <c r="A26" s="1" t="str">
        <f>'Giannis Antetokounmpo'!A26</f>
        <v>@ RKS</v>
      </c>
      <c r="B26">
        <v>0</v>
      </c>
      <c r="C26">
        <v>2</v>
      </c>
      <c r="D26">
        <v>2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1</v>
      </c>
      <c r="Q26" s="2">
        <f t="shared" si="0"/>
        <v>0</v>
      </c>
      <c r="R26" s="2">
        <f t="shared" si="4"/>
        <v>0</v>
      </c>
      <c r="S26" s="6" t="s">
        <v>45</v>
      </c>
      <c r="T26">
        <v>16</v>
      </c>
      <c r="U26">
        <v>4</v>
      </c>
      <c r="V26">
        <v>0</v>
      </c>
      <c r="W26" s="3">
        <f t="shared" si="1"/>
        <v>2.6502499999999998</v>
      </c>
      <c r="X26" s="4">
        <f t="shared" si="2"/>
        <v>5.4</v>
      </c>
      <c r="Y26" s="4">
        <f t="shared" si="3"/>
        <v>0.8999999999999998</v>
      </c>
      <c r="Z26">
        <v>0</v>
      </c>
    </row>
    <row r="27" spans="1:26" x14ac:dyDescent="0.3">
      <c r="A27" s="1" t="str">
        <f>'Giannis Antetokounmpo'!A27</f>
        <v>vs CHI</v>
      </c>
      <c r="B27">
        <v>2</v>
      </c>
      <c r="C27">
        <v>1</v>
      </c>
      <c r="D27">
        <v>2</v>
      </c>
      <c r="E27">
        <v>0</v>
      </c>
      <c r="F27">
        <v>1</v>
      </c>
      <c r="G27">
        <v>1</v>
      </c>
      <c r="H27">
        <v>0</v>
      </c>
      <c r="I27">
        <v>3</v>
      </c>
      <c r="J27">
        <v>0</v>
      </c>
      <c r="K27">
        <v>2</v>
      </c>
      <c r="L27">
        <v>2</v>
      </c>
      <c r="M27">
        <v>2</v>
      </c>
      <c r="N27">
        <v>1</v>
      </c>
      <c r="O27">
        <v>1</v>
      </c>
      <c r="P27">
        <v>6</v>
      </c>
      <c r="Q27" s="2">
        <f t="shared" si="0"/>
        <v>0</v>
      </c>
      <c r="R27" s="2">
        <f t="shared" si="4"/>
        <v>0</v>
      </c>
      <c r="S27" s="2">
        <f t="shared" si="5"/>
        <v>1</v>
      </c>
      <c r="T27">
        <v>13</v>
      </c>
      <c r="U27">
        <v>7</v>
      </c>
      <c r="V27">
        <v>0</v>
      </c>
      <c r="W27" s="3">
        <f t="shared" si="1"/>
        <v>5.1915384615384603</v>
      </c>
      <c r="X27" s="4">
        <f t="shared" si="2"/>
        <v>8.1999999999999993</v>
      </c>
      <c r="Y27" s="4">
        <f t="shared" si="3"/>
        <v>1.6</v>
      </c>
      <c r="Z27">
        <v>0</v>
      </c>
    </row>
    <row r="28" spans="1:26" x14ac:dyDescent="0.3">
      <c r="A28" s="1">
        <f>'Giannis Antetokounmpo'!A28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'Giannis Antetokounmpo'!A29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'Giannis Antetokounmpo'!A30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'Giannis Antetokounmpo'!A31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'Giannis Antetokounmpo'!A32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'Giannis Antetokounmpo'!A33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'Giannis Antetokounmpo'!A34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'Giannis Antetokounmpo'!A35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'Giannis Antetokounmpo'!A36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'Giannis Antetokounmpo'!A37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'Giannis Antetokounmpo'!A38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'Giannis Antetokounmpo'!A39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'Giannis Antetokounmpo'!A40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'Giannis Antetokounmpo'!A41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'Giannis Antetokounmpo'!A42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'Giannis Antetokounmpo'!A43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'Giannis Antetokounmpo'!A44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'Giannis Antetokounmpo'!A45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'Giannis Antetokounmpo'!A46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3.5384615384615383</v>
      </c>
      <c r="C47" s="4">
        <f t="shared" ref="C47:P47" si="6">AVERAGE(C2:C46)</f>
        <v>0.88461538461538458</v>
      </c>
      <c r="D47" s="4">
        <f t="shared" si="6"/>
        <v>1.0384615384615385</v>
      </c>
      <c r="E47" s="4">
        <f t="shared" si="6"/>
        <v>0.11538461538461539</v>
      </c>
      <c r="F47" s="4">
        <f t="shared" si="6"/>
        <v>0.23076923076923078</v>
      </c>
      <c r="G47" s="4">
        <f t="shared" si="6"/>
        <v>0.5</v>
      </c>
      <c r="H47" s="4">
        <f t="shared" si="6"/>
        <v>1.3846153846153846</v>
      </c>
      <c r="I47" s="4">
        <f t="shared" si="6"/>
        <v>2.8076923076923075</v>
      </c>
      <c r="J47" s="4">
        <f t="shared" si="6"/>
        <v>0.42307692307692307</v>
      </c>
      <c r="K47" s="4">
        <f t="shared" si="6"/>
        <v>1.1153846153846154</v>
      </c>
      <c r="L47" s="4">
        <f t="shared" si="6"/>
        <v>0.34615384615384615</v>
      </c>
      <c r="M47" s="4">
        <f t="shared" si="6"/>
        <v>0.61538461538461542</v>
      </c>
      <c r="N47" s="4">
        <f t="shared" si="6"/>
        <v>0.15384615384615385</v>
      </c>
      <c r="O47" s="4">
        <f t="shared" si="6"/>
        <v>0.42307692307692307</v>
      </c>
      <c r="P47" s="4">
        <f t="shared" si="6"/>
        <v>-0.88461538461538458</v>
      </c>
      <c r="Q47" s="2">
        <f>SUM(H2:H46)/SUM(I2:I46)</f>
        <v>0.49315068493150682</v>
      </c>
      <c r="R47" s="2">
        <f>SUM(J2:J46)/SUM(K2:K46)</f>
        <v>0.37931034482758619</v>
      </c>
      <c r="S47" s="2">
        <f>SUM(L2:L46)/SUM(M2:M46)</f>
        <v>0.5625</v>
      </c>
      <c r="T47" s="4">
        <f t="shared" ref="T47:V47" si="7">AVERAGE(T2:T46)</f>
        <v>12.846153846153847</v>
      </c>
      <c r="U47" s="4">
        <f t="shared" si="7"/>
        <v>6.1538461538461542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10.230161676646711</v>
      </c>
      <c r="X47" s="4">
        <f t="shared" ref="X47" si="8">B47+(C47*1.2)+(D47*1.5)+(E47*3)+(F47*3)-G47</f>
        <v>6.6961538461538463</v>
      </c>
      <c r="Y47" s="4">
        <f t="shared" ref="Y47" si="9">B47+0.4*H47-0.7*I47-0.4*(M47-L47)+0.7*N47+0.3*(C47-N47)+F47+D47*0.7+0.7*E47-0.4*O47-G47</f>
        <v>2.715384615384616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92</v>
      </c>
      <c r="C49">
        <f t="shared" ref="C49:P49" si="10">SUM(C2:C46)</f>
        <v>23</v>
      </c>
      <c r="D49">
        <f t="shared" si="10"/>
        <v>27</v>
      </c>
      <c r="E49">
        <f t="shared" si="10"/>
        <v>3</v>
      </c>
      <c r="F49">
        <f t="shared" si="10"/>
        <v>6</v>
      </c>
      <c r="G49">
        <f t="shared" si="10"/>
        <v>13</v>
      </c>
      <c r="H49">
        <f t="shared" si="10"/>
        <v>36</v>
      </c>
      <c r="I49">
        <f t="shared" si="10"/>
        <v>73</v>
      </c>
      <c r="J49">
        <f t="shared" si="10"/>
        <v>11</v>
      </c>
      <c r="K49">
        <f t="shared" si="10"/>
        <v>29</v>
      </c>
      <c r="L49">
        <f t="shared" si="10"/>
        <v>9</v>
      </c>
      <c r="M49">
        <f t="shared" si="10"/>
        <v>16</v>
      </c>
      <c r="N49">
        <f t="shared" si="10"/>
        <v>4</v>
      </c>
      <c r="O49">
        <f t="shared" si="10"/>
        <v>11</v>
      </c>
      <c r="P49">
        <f t="shared" si="10"/>
        <v>-23</v>
      </c>
      <c r="T49">
        <f>SUM(T2:T46)</f>
        <v>334</v>
      </c>
      <c r="U49">
        <f>SUM(U2:U46)</f>
        <v>160</v>
      </c>
      <c r="V49">
        <f>SUM(V2:V46)</f>
        <v>0</v>
      </c>
      <c r="X49" s="4">
        <f>SUM(X2:X46)</f>
        <v>174.1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'Giannis Antetokounmpo'!A2</f>
        <v>@ CAN</v>
      </c>
      <c r="B2">
        <v>8</v>
      </c>
      <c r="C2">
        <v>3</v>
      </c>
      <c r="D2">
        <v>0</v>
      </c>
      <c r="E2">
        <v>0</v>
      </c>
      <c r="F2">
        <v>0</v>
      </c>
      <c r="G2">
        <v>1</v>
      </c>
      <c r="H2">
        <v>2</v>
      </c>
      <c r="I2">
        <v>3</v>
      </c>
      <c r="J2">
        <v>0</v>
      </c>
      <c r="K2">
        <v>0</v>
      </c>
      <c r="L2">
        <v>4</v>
      </c>
      <c r="M2">
        <v>4</v>
      </c>
      <c r="N2">
        <v>2</v>
      </c>
      <c r="O2">
        <v>1</v>
      </c>
      <c r="P2">
        <v>3</v>
      </c>
      <c r="Q2" s="2">
        <f t="shared" ref="Q2:Q46" si="0">H2/I2</f>
        <v>0.66666666666666663</v>
      </c>
      <c r="R2" s="6" t="s">
        <v>45</v>
      </c>
      <c r="S2" s="2">
        <f>L2/M2</f>
        <v>1</v>
      </c>
      <c r="T2">
        <v>8</v>
      </c>
      <c r="U2">
        <v>8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42.753250000000001</v>
      </c>
      <c r="X2" s="4">
        <f t="shared" ref="X2:X46" si="2">B2+(C2*1.2)+(D2*1.5)+(E2*3)+(F2*3)-G2</f>
        <v>10.6</v>
      </c>
      <c r="Y2" s="4">
        <f t="shared" ref="Y2:Y46" si="3">B2+0.4*H2-0.7*I2-0.4*(M2-L2)+0.7*N2+0.3*(C2-N2)+F2+D2*0.7+0.7*E2-0.4*O2-G2</f>
        <v>7.0000000000000018</v>
      </c>
      <c r="Z2">
        <v>0</v>
      </c>
    </row>
    <row r="3" spans="1:26" x14ac:dyDescent="0.3">
      <c r="A3" s="1" t="str">
        <f>'Giannis Antetokounmpo'!A3</f>
        <v>vs DNK</v>
      </c>
      <c r="B3">
        <v>2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-2</v>
      </c>
      <c r="Q3" s="2">
        <f t="shared" si="0"/>
        <v>0.5</v>
      </c>
      <c r="R3" s="6" t="s">
        <v>45</v>
      </c>
      <c r="S3" s="6" t="s">
        <v>45</v>
      </c>
      <c r="T3">
        <v>12</v>
      </c>
      <c r="U3">
        <v>4</v>
      </c>
      <c r="V3">
        <v>0</v>
      </c>
      <c r="W3" s="3">
        <f t="shared" si="1"/>
        <v>8.4121666666666641</v>
      </c>
      <c r="X3" s="4">
        <f t="shared" si="2"/>
        <v>7.7</v>
      </c>
      <c r="Y3" s="4">
        <f t="shared" si="3"/>
        <v>1.9000000000000001</v>
      </c>
      <c r="Z3">
        <v>0</v>
      </c>
    </row>
    <row r="4" spans="1:26" x14ac:dyDescent="0.3">
      <c r="A4" s="1" t="str">
        <f>'Giannis Antetokounmpo'!A4</f>
        <v>@ IMP</v>
      </c>
      <c r="B4">
        <v>4</v>
      </c>
      <c r="C4">
        <v>2</v>
      </c>
      <c r="D4">
        <v>1</v>
      </c>
      <c r="E4">
        <v>0</v>
      </c>
      <c r="F4">
        <v>0</v>
      </c>
      <c r="G4">
        <v>0</v>
      </c>
      <c r="H4">
        <v>2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-15</v>
      </c>
      <c r="Q4" s="2">
        <f t="shared" si="0"/>
        <v>1</v>
      </c>
      <c r="R4" s="6" t="s">
        <v>45</v>
      </c>
      <c r="S4" s="6" t="s">
        <v>45</v>
      </c>
      <c r="T4">
        <v>10</v>
      </c>
      <c r="U4">
        <v>6</v>
      </c>
      <c r="V4">
        <v>0</v>
      </c>
      <c r="W4" s="3">
        <f t="shared" si="1"/>
        <v>23.591100000000001</v>
      </c>
      <c r="X4" s="4">
        <f t="shared" si="2"/>
        <v>7.9</v>
      </c>
      <c r="Y4" s="4">
        <f t="shared" si="3"/>
        <v>4.7</v>
      </c>
      <c r="Z4">
        <v>0</v>
      </c>
    </row>
    <row r="5" spans="1:26" x14ac:dyDescent="0.3">
      <c r="A5" s="1" t="str">
        <f>'Giannis Antetokounmpo'!A5</f>
        <v>vs 3PT</v>
      </c>
      <c r="B5">
        <v>8</v>
      </c>
      <c r="C5">
        <v>2</v>
      </c>
      <c r="D5">
        <v>0</v>
      </c>
      <c r="E5">
        <v>0</v>
      </c>
      <c r="F5">
        <v>0</v>
      </c>
      <c r="G5">
        <v>1</v>
      </c>
      <c r="H5">
        <v>4</v>
      </c>
      <c r="I5">
        <v>5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-6</v>
      </c>
      <c r="Q5" s="2">
        <f t="shared" si="0"/>
        <v>0.8</v>
      </c>
      <c r="R5" s="6" t="s">
        <v>45</v>
      </c>
      <c r="S5" s="6" t="s">
        <v>45</v>
      </c>
      <c r="T5">
        <v>12</v>
      </c>
      <c r="U5">
        <v>8</v>
      </c>
      <c r="V5">
        <v>0</v>
      </c>
      <c r="W5" s="3">
        <f t="shared" si="1"/>
        <v>21.899416666666667</v>
      </c>
      <c r="X5" s="4">
        <f t="shared" si="2"/>
        <v>9.4</v>
      </c>
      <c r="Y5" s="4">
        <f t="shared" si="3"/>
        <v>5.2999999999999989</v>
      </c>
      <c r="Z5">
        <v>0</v>
      </c>
    </row>
    <row r="6" spans="1:26" x14ac:dyDescent="0.3">
      <c r="A6" s="1" t="str">
        <f>'Giannis Antetokounmpo'!A6</f>
        <v>@ DEF</v>
      </c>
      <c r="B6">
        <v>2</v>
      </c>
      <c r="C6">
        <v>0</v>
      </c>
      <c r="D6">
        <v>1</v>
      </c>
      <c r="E6">
        <v>0</v>
      </c>
      <c r="F6">
        <v>0</v>
      </c>
      <c r="G6">
        <v>1</v>
      </c>
      <c r="H6">
        <v>1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-4</v>
      </c>
      <c r="Q6" s="2">
        <f t="shared" si="0"/>
        <v>0.33333333333333331</v>
      </c>
      <c r="R6" s="6" t="s">
        <v>45</v>
      </c>
      <c r="S6" s="6" t="s">
        <v>45</v>
      </c>
      <c r="T6">
        <v>12</v>
      </c>
      <c r="U6">
        <v>5</v>
      </c>
      <c r="V6">
        <v>0</v>
      </c>
      <c r="W6" s="3">
        <f t="shared" si="1"/>
        <v>-0.97416666666666707</v>
      </c>
      <c r="X6" s="4">
        <f t="shared" si="2"/>
        <v>2.5</v>
      </c>
      <c r="Y6" s="4">
        <f t="shared" si="3"/>
        <v>0</v>
      </c>
      <c r="Z6">
        <v>0</v>
      </c>
    </row>
    <row r="7" spans="1:26" x14ac:dyDescent="0.3">
      <c r="A7" s="1" t="str">
        <f>'Giannis Antetokounmpo'!A7</f>
        <v>vs OCE</v>
      </c>
      <c r="B7">
        <v>4</v>
      </c>
      <c r="C7">
        <v>3</v>
      </c>
      <c r="D7">
        <v>0</v>
      </c>
      <c r="E7">
        <v>0</v>
      </c>
      <c r="F7">
        <v>1</v>
      </c>
      <c r="G7">
        <v>0</v>
      </c>
      <c r="H7">
        <v>2</v>
      </c>
      <c r="I7">
        <v>2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4</v>
      </c>
      <c r="Q7" s="2">
        <f t="shared" si="0"/>
        <v>1</v>
      </c>
      <c r="R7" s="6" t="s">
        <v>45</v>
      </c>
      <c r="S7" s="6" t="s">
        <v>45</v>
      </c>
      <c r="T7">
        <v>9</v>
      </c>
      <c r="U7">
        <v>4</v>
      </c>
      <c r="V7">
        <v>0</v>
      </c>
      <c r="W7" s="3">
        <f t="shared" si="1"/>
        <v>35.422666666666665</v>
      </c>
      <c r="X7" s="4">
        <f t="shared" si="2"/>
        <v>10.6</v>
      </c>
      <c r="Y7" s="4">
        <f t="shared" si="3"/>
        <v>6.1</v>
      </c>
      <c r="Z7">
        <v>0</v>
      </c>
    </row>
    <row r="8" spans="1:26" x14ac:dyDescent="0.3">
      <c r="A8" s="1" t="str">
        <f>'Giannis Antetokounmpo'!A8</f>
        <v>@ FRA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-6</v>
      </c>
      <c r="Q8" s="6" t="s">
        <v>45</v>
      </c>
      <c r="R8" s="6" t="s">
        <v>45</v>
      </c>
      <c r="S8" s="6" t="s">
        <v>45</v>
      </c>
      <c r="T8">
        <v>8</v>
      </c>
      <c r="U8">
        <v>3</v>
      </c>
      <c r="V8">
        <v>0</v>
      </c>
      <c r="W8" s="3">
        <f t="shared" si="1"/>
        <v>3.7178750000000012</v>
      </c>
      <c r="X8" s="4">
        <f t="shared" si="2"/>
        <v>3.9</v>
      </c>
      <c r="Y8" s="4">
        <f t="shared" si="3"/>
        <v>0.49999999999999978</v>
      </c>
      <c r="Z8">
        <v>0</v>
      </c>
    </row>
    <row r="9" spans="1:26" x14ac:dyDescent="0.3">
      <c r="A9" s="1" t="str">
        <f>'Giannis Antetokounmpo'!A9</f>
        <v>vs INJ</v>
      </c>
      <c r="B9">
        <v>2</v>
      </c>
      <c r="C9">
        <v>2</v>
      </c>
      <c r="D9">
        <v>0</v>
      </c>
      <c r="E9">
        <v>0</v>
      </c>
      <c r="F9">
        <v>0</v>
      </c>
      <c r="G9">
        <v>1</v>
      </c>
      <c r="H9">
        <v>1</v>
      </c>
      <c r="I9">
        <v>2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-1</v>
      </c>
      <c r="Q9" s="2">
        <f t="shared" si="0"/>
        <v>0.5</v>
      </c>
      <c r="R9" s="2">
        <f t="shared" ref="R9:R46" si="4">J9/K9</f>
        <v>0</v>
      </c>
      <c r="S9" s="6" t="s">
        <v>45</v>
      </c>
      <c r="T9">
        <v>10</v>
      </c>
      <c r="U9">
        <v>2</v>
      </c>
      <c r="V9">
        <v>0</v>
      </c>
      <c r="W9" s="3">
        <f t="shared" si="1"/>
        <v>2.2237</v>
      </c>
      <c r="X9" s="4">
        <f t="shared" si="2"/>
        <v>3.4000000000000004</v>
      </c>
      <c r="Y9" s="4">
        <f t="shared" si="3"/>
        <v>0.60000000000000009</v>
      </c>
      <c r="Z9">
        <v>0</v>
      </c>
    </row>
    <row r="10" spans="1:26" x14ac:dyDescent="0.3">
      <c r="A10" s="1" t="str">
        <f>'Giannis Antetokounmpo'!A10</f>
        <v>@ EUR</v>
      </c>
      <c r="B10">
        <v>0</v>
      </c>
      <c r="C10">
        <v>2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</v>
      </c>
      <c r="Q10" s="6" t="s">
        <v>45</v>
      </c>
      <c r="R10" s="6" t="s">
        <v>45</v>
      </c>
      <c r="S10" s="6" t="s">
        <v>45</v>
      </c>
      <c r="T10">
        <v>9</v>
      </c>
      <c r="U10">
        <v>0</v>
      </c>
      <c r="V10">
        <v>0</v>
      </c>
      <c r="W10" s="3">
        <f t="shared" si="1"/>
        <v>7.6226666666666665</v>
      </c>
      <c r="X10" s="4">
        <f t="shared" si="2"/>
        <v>5.4</v>
      </c>
      <c r="Y10" s="4">
        <f t="shared" si="3"/>
        <v>1.2999999999999998</v>
      </c>
      <c r="Z10">
        <v>0</v>
      </c>
    </row>
    <row r="11" spans="1:26" x14ac:dyDescent="0.3">
      <c r="A11" s="1" t="str">
        <f>'Giannis Antetokounmpo'!A11</f>
        <v>vs RKS</v>
      </c>
      <c r="B11">
        <v>10</v>
      </c>
      <c r="C11">
        <v>6</v>
      </c>
      <c r="D11">
        <v>1</v>
      </c>
      <c r="E11">
        <v>0</v>
      </c>
      <c r="F11">
        <v>0</v>
      </c>
      <c r="G11">
        <v>0</v>
      </c>
      <c r="H11">
        <v>2</v>
      </c>
      <c r="I11">
        <v>2</v>
      </c>
      <c r="J11">
        <v>1</v>
      </c>
      <c r="K11">
        <v>1</v>
      </c>
      <c r="L11">
        <v>5</v>
      </c>
      <c r="M11">
        <v>6</v>
      </c>
      <c r="N11">
        <v>2</v>
      </c>
      <c r="O11">
        <v>1</v>
      </c>
      <c r="P11">
        <v>9</v>
      </c>
      <c r="Q11" s="2">
        <f t="shared" si="0"/>
        <v>1</v>
      </c>
      <c r="R11" s="2">
        <f t="shared" si="4"/>
        <v>1</v>
      </c>
      <c r="S11" s="2">
        <f t="shared" ref="S11:S46" si="5">L11/M11</f>
        <v>0.83333333333333337</v>
      </c>
      <c r="T11">
        <v>14</v>
      </c>
      <c r="U11">
        <v>12</v>
      </c>
      <c r="V11">
        <v>0</v>
      </c>
      <c r="W11" s="3">
        <f t="shared" si="1"/>
        <v>42.315857142857148</v>
      </c>
      <c r="X11" s="4">
        <f t="shared" si="2"/>
        <v>18.7</v>
      </c>
      <c r="Y11" s="4">
        <f t="shared" si="3"/>
        <v>11.899999999999999</v>
      </c>
      <c r="Z11">
        <v>0</v>
      </c>
    </row>
    <row r="12" spans="1:26" x14ac:dyDescent="0.3">
      <c r="A12" s="1" t="str">
        <f>'Giannis Antetokounmpo'!A12</f>
        <v>@ CHI</v>
      </c>
      <c r="B12">
        <v>6</v>
      </c>
      <c r="C12">
        <v>4</v>
      </c>
      <c r="D12">
        <v>0</v>
      </c>
      <c r="E12">
        <v>0</v>
      </c>
      <c r="F12">
        <v>0</v>
      </c>
      <c r="G12">
        <v>0</v>
      </c>
      <c r="H12">
        <v>3</v>
      </c>
      <c r="I12">
        <v>4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2</v>
      </c>
      <c r="Q12" s="2">
        <f t="shared" si="0"/>
        <v>0.75</v>
      </c>
      <c r="R12" s="6" t="s">
        <v>45</v>
      </c>
      <c r="S12" s="6" t="s">
        <v>45</v>
      </c>
      <c r="T12">
        <v>11</v>
      </c>
      <c r="U12">
        <v>6</v>
      </c>
      <c r="V12">
        <v>0</v>
      </c>
      <c r="W12" s="3">
        <f t="shared" si="1"/>
        <v>25.879727272727276</v>
      </c>
      <c r="X12" s="4">
        <f t="shared" si="2"/>
        <v>10.8</v>
      </c>
      <c r="Y12" s="4">
        <f t="shared" si="3"/>
        <v>5.6</v>
      </c>
      <c r="Z12">
        <v>0</v>
      </c>
    </row>
    <row r="13" spans="1:26" x14ac:dyDescent="0.3">
      <c r="A13" s="1" t="str">
        <f>'Giannis Antetokounmpo'!A13</f>
        <v>@ OLD</v>
      </c>
      <c r="B13">
        <v>6</v>
      </c>
      <c r="C13">
        <v>3</v>
      </c>
      <c r="D13">
        <v>0</v>
      </c>
      <c r="E13">
        <v>0</v>
      </c>
      <c r="F13">
        <v>0</v>
      </c>
      <c r="G13">
        <v>0</v>
      </c>
      <c r="H13">
        <v>3</v>
      </c>
      <c r="I13">
        <v>4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-4</v>
      </c>
      <c r="Q13" s="2">
        <f t="shared" si="0"/>
        <v>0.75</v>
      </c>
      <c r="R13" s="6" t="s">
        <v>45</v>
      </c>
      <c r="S13" s="6" t="s">
        <v>45</v>
      </c>
      <c r="T13">
        <v>10</v>
      </c>
      <c r="U13">
        <v>6</v>
      </c>
      <c r="V13">
        <v>1</v>
      </c>
      <c r="W13" s="3">
        <f t="shared" si="1"/>
        <v>28.714400000000001</v>
      </c>
      <c r="X13" s="4">
        <f t="shared" si="2"/>
        <v>9.6</v>
      </c>
      <c r="Y13" s="4">
        <f t="shared" si="3"/>
        <v>5.7</v>
      </c>
      <c r="Z13">
        <v>0</v>
      </c>
    </row>
    <row r="14" spans="1:26" x14ac:dyDescent="0.3">
      <c r="A14" s="1" t="str">
        <f>'Giannis Antetokounmpo'!A14</f>
        <v>vs USA</v>
      </c>
      <c r="B14">
        <v>2</v>
      </c>
      <c r="C14">
        <v>2</v>
      </c>
      <c r="D14">
        <v>0</v>
      </c>
      <c r="E14">
        <v>0</v>
      </c>
      <c r="F14">
        <v>1</v>
      </c>
      <c r="G14">
        <v>0</v>
      </c>
      <c r="H14">
        <v>1</v>
      </c>
      <c r="I14">
        <v>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-1</v>
      </c>
      <c r="Q14" s="2">
        <f t="shared" si="0"/>
        <v>0.33333333333333331</v>
      </c>
      <c r="R14" s="2">
        <f t="shared" si="4"/>
        <v>0</v>
      </c>
      <c r="S14" s="6" t="s">
        <v>45</v>
      </c>
      <c r="T14">
        <v>11</v>
      </c>
      <c r="U14">
        <v>2</v>
      </c>
      <c r="V14">
        <v>0</v>
      </c>
      <c r="W14" s="3">
        <f t="shared" si="1"/>
        <v>8.2582727272727272</v>
      </c>
      <c r="X14" s="4">
        <f t="shared" si="2"/>
        <v>7.4</v>
      </c>
      <c r="Y14" s="4">
        <f t="shared" si="3"/>
        <v>1.9000000000000004</v>
      </c>
      <c r="Z14">
        <v>0</v>
      </c>
    </row>
    <row r="15" spans="1:26" x14ac:dyDescent="0.3">
      <c r="A15" s="1" t="str">
        <f>'Giannis Antetokounmpo'!A15</f>
        <v>@ SPA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6</v>
      </c>
      <c r="Q15" s="6" t="s">
        <v>45</v>
      </c>
      <c r="R15" s="6" t="s">
        <v>45</v>
      </c>
      <c r="S15" s="6" t="s">
        <v>45</v>
      </c>
      <c r="T15">
        <v>10</v>
      </c>
      <c r="U15">
        <v>0</v>
      </c>
      <c r="V15">
        <v>0</v>
      </c>
      <c r="W15" s="3">
        <f t="shared" si="1"/>
        <v>-0.24669999999999986</v>
      </c>
      <c r="X15" s="4">
        <f t="shared" si="2"/>
        <v>1.2</v>
      </c>
      <c r="Y15" s="4">
        <f t="shared" si="3"/>
        <v>-0.10000000000000003</v>
      </c>
      <c r="Z15">
        <v>0</v>
      </c>
    </row>
    <row r="16" spans="1:26" x14ac:dyDescent="0.3">
      <c r="A16" s="1" t="str">
        <f>'Giannis Antetokounmpo'!A16</f>
        <v>vs 6TH</v>
      </c>
      <c r="B16">
        <v>2</v>
      </c>
      <c r="C16">
        <v>2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-3</v>
      </c>
      <c r="Q16" s="2">
        <f t="shared" si="0"/>
        <v>1</v>
      </c>
      <c r="R16" s="6" t="s">
        <v>45</v>
      </c>
      <c r="S16" s="6" t="s">
        <v>45</v>
      </c>
      <c r="T16">
        <v>11</v>
      </c>
      <c r="U16">
        <v>2</v>
      </c>
      <c r="V16">
        <v>0</v>
      </c>
      <c r="W16" s="3">
        <f t="shared" si="1"/>
        <v>10.484</v>
      </c>
      <c r="X16" s="4">
        <f t="shared" si="2"/>
        <v>4.4000000000000004</v>
      </c>
      <c r="Y16" s="4">
        <f t="shared" si="3"/>
        <v>2.2999999999999998</v>
      </c>
      <c r="Z16">
        <v>0</v>
      </c>
    </row>
    <row r="17" spans="1:26" x14ac:dyDescent="0.3">
      <c r="A17" s="1" t="str">
        <f>'Giannis Antetokounmpo'!A17</f>
        <v>vs CAN</v>
      </c>
      <c r="B17">
        <v>8</v>
      </c>
      <c r="C17">
        <v>5</v>
      </c>
      <c r="D17">
        <v>0</v>
      </c>
      <c r="E17">
        <v>1</v>
      </c>
      <c r="F17">
        <v>1</v>
      </c>
      <c r="G17">
        <v>0</v>
      </c>
      <c r="H17">
        <v>3</v>
      </c>
      <c r="I17">
        <v>6</v>
      </c>
      <c r="J17">
        <v>0</v>
      </c>
      <c r="K17">
        <v>0</v>
      </c>
      <c r="L17">
        <v>2</v>
      </c>
      <c r="M17">
        <v>2</v>
      </c>
      <c r="N17">
        <v>1</v>
      </c>
      <c r="O17">
        <v>0</v>
      </c>
      <c r="P17">
        <v>10</v>
      </c>
      <c r="Q17" s="2">
        <f t="shared" si="0"/>
        <v>0.5</v>
      </c>
      <c r="R17" s="6" t="s">
        <v>45</v>
      </c>
      <c r="S17" s="2">
        <f t="shared" si="5"/>
        <v>1</v>
      </c>
      <c r="T17">
        <v>15</v>
      </c>
      <c r="U17">
        <v>8</v>
      </c>
      <c r="V17">
        <v>1</v>
      </c>
      <c r="W17" s="3">
        <f t="shared" si="1"/>
        <v>28.330333333333332</v>
      </c>
      <c r="X17" s="4">
        <f t="shared" si="2"/>
        <v>20</v>
      </c>
      <c r="Y17" s="4">
        <f t="shared" si="3"/>
        <v>8.6</v>
      </c>
      <c r="Z17">
        <v>0</v>
      </c>
    </row>
    <row r="18" spans="1:26" x14ac:dyDescent="0.3">
      <c r="A18" s="1" t="str">
        <f>'Giannis Antetokounmpo'!A18</f>
        <v>@ DNK</v>
      </c>
      <c r="B18">
        <v>2</v>
      </c>
      <c r="C18">
        <v>4</v>
      </c>
      <c r="D18">
        <v>1</v>
      </c>
      <c r="E18">
        <v>0</v>
      </c>
      <c r="F18">
        <v>1</v>
      </c>
      <c r="G18">
        <v>0</v>
      </c>
      <c r="H18">
        <v>1</v>
      </c>
      <c r="I18">
        <v>3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-14</v>
      </c>
      <c r="Q18" s="2">
        <f t="shared" si="0"/>
        <v>0.33333333333333331</v>
      </c>
      <c r="R18" s="6" t="s">
        <v>45</v>
      </c>
      <c r="S18" s="6" t="s">
        <v>45</v>
      </c>
      <c r="T18">
        <v>11</v>
      </c>
      <c r="U18">
        <v>5</v>
      </c>
      <c r="V18">
        <v>0</v>
      </c>
      <c r="W18" s="3">
        <f t="shared" si="1"/>
        <v>14.749181818181814</v>
      </c>
      <c r="X18" s="4">
        <f t="shared" si="2"/>
        <v>11.3</v>
      </c>
      <c r="Y18" s="4">
        <f t="shared" si="3"/>
        <v>3.2000000000000006</v>
      </c>
      <c r="Z18">
        <v>0</v>
      </c>
    </row>
    <row r="19" spans="1:26" x14ac:dyDescent="0.3">
      <c r="A19" s="1" t="str">
        <f>'Giannis Antetokounmpo'!A19</f>
        <v>vs IMP</v>
      </c>
      <c r="B19">
        <v>4</v>
      </c>
      <c r="C19">
        <v>2</v>
      </c>
      <c r="D19">
        <v>3</v>
      </c>
      <c r="E19">
        <v>0</v>
      </c>
      <c r="F19">
        <v>0</v>
      </c>
      <c r="G19">
        <v>0</v>
      </c>
      <c r="H19">
        <v>2</v>
      </c>
      <c r="I19">
        <v>2</v>
      </c>
      <c r="J19">
        <v>0</v>
      </c>
      <c r="K19">
        <v>0</v>
      </c>
      <c r="L19">
        <v>0</v>
      </c>
      <c r="M19">
        <v>0</v>
      </c>
      <c r="N19">
        <v>2</v>
      </c>
      <c r="O19">
        <v>1</v>
      </c>
      <c r="P19">
        <v>3</v>
      </c>
      <c r="Q19" s="2">
        <f t="shared" si="0"/>
        <v>1</v>
      </c>
      <c r="R19" s="6" t="s">
        <v>45</v>
      </c>
      <c r="S19" s="6" t="s">
        <v>45</v>
      </c>
      <c r="T19">
        <v>11</v>
      </c>
      <c r="U19">
        <v>13</v>
      </c>
      <c r="V19">
        <v>0</v>
      </c>
      <c r="W19" s="3">
        <f t="shared" si="1"/>
        <v>30.641545454545454</v>
      </c>
      <c r="X19" s="4">
        <f t="shared" si="2"/>
        <v>10.9</v>
      </c>
      <c r="Y19" s="4">
        <f t="shared" si="3"/>
        <v>6.4999999999999991</v>
      </c>
      <c r="Z19">
        <v>0</v>
      </c>
    </row>
    <row r="20" spans="1:26" x14ac:dyDescent="0.3">
      <c r="A20" s="1" t="str">
        <f>'Giannis Antetokounmpo'!A20</f>
        <v>@ 3PT</v>
      </c>
      <c r="B20">
        <v>4</v>
      </c>
      <c r="C20">
        <v>4</v>
      </c>
      <c r="D20">
        <v>0</v>
      </c>
      <c r="E20">
        <v>0</v>
      </c>
      <c r="F20">
        <v>0</v>
      </c>
      <c r="G20">
        <v>1</v>
      </c>
      <c r="H20">
        <v>2</v>
      </c>
      <c r="I20">
        <v>3</v>
      </c>
      <c r="J20">
        <v>0</v>
      </c>
      <c r="K20">
        <v>0</v>
      </c>
      <c r="L20">
        <v>0</v>
      </c>
      <c r="M20">
        <v>0</v>
      </c>
      <c r="N20">
        <v>3</v>
      </c>
      <c r="O20">
        <v>0</v>
      </c>
      <c r="P20">
        <v>-12</v>
      </c>
      <c r="Q20" s="2">
        <f t="shared" si="0"/>
        <v>0.66666666666666663</v>
      </c>
      <c r="R20" s="6" t="s">
        <v>45</v>
      </c>
      <c r="S20" s="6" t="s">
        <v>45</v>
      </c>
      <c r="T20">
        <v>11</v>
      </c>
      <c r="U20">
        <v>4</v>
      </c>
      <c r="V20">
        <v>0</v>
      </c>
      <c r="W20" s="3">
        <f t="shared" si="1"/>
        <v>19.182727272727274</v>
      </c>
      <c r="X20" s="4">
        <f t="shared" si="2"/>
        <v>7.8000000000000007</v>
      </c>
      <c r="Y20" s="4">
        <f t="shared" si="3"/>
        <v>4.0999999999999996</v>
      </c>
      <c r="Z20">
        <v>0</v>
      </c>
    </row>
    <row r="21" spans="1:26" x14ac:dyDescent="0.3">
      <c r="A21" s="1" t="str">
        <f>'Giannis Antetokounmpo'!A21</f>
        <v>vs DEF</v>
      </c>
      <c r="B21">
        <v>0</v>
      </c>
      <c r="C21">
        <v>2</v>
      </c>
      <c r="D21">
        <v>2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14</v>
      </c>
      <c r="Q21" s="6" t="s">
        <v>45</v>
      </c>
      <c r="R21" s="6" t="s">
        <v>45</v>
      </c>
      <c r="S21" s="6" t="s">
        <v>45</v>
      </c>
      <c r="T21">
        <v>10</v>
      </c>
      <c r="U21">
        <v>5</v>
      </c>
      <c r="V21">
        <v>0</v>
      </c>
      <c r="W21" s="3">
        <f t="shared" si="1"/>
        <v>11.831700000000001</v>
      </c>
      <c r="X21" s="4">
        <f t="shared" si="2"/>
        <v>8.4</v>
      </c>
      <c r="Y21" s="4">
        <f t="shared" si="3"/>
        <v>2.2000000000000002</v>
      </c>
      <c r="Z21">
        <v>0</v>
      </c>
    </row>
    <row r="22" spans="1:26" x14ac:dyDescent="0.3">
      <c r="A22" s="1" t="str">
        <f>'Giannis Antetokounmpo'!A22</f>
        <v>@ OCE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-8</v>
      </c>
      <c r="Q22" s="2">
        <f t="shared" si="0"/>
        <v>0</v>
      </c>
      <c r="R22" s="6" t="s">
        <v>45</v>
      </c>
      <c r="S22" s="6" t="s">
        <v>45</v>
      </c>
      <c r="T22">
        <v>9</v>
      </c>
      <c r="U22">
        <v>0</v>
      </c>
      <c r="V22">
        <v>0</v>
      </c>
      <c r="W22" s="3">
        <f t="shared" si="1"/>
        <v>-6.2626666666666662</v>
      </c>
      <c r="X22" s="4">
        <f t="shared" si="2"/>
        <v>0</v>
      </c>
      <c r="Y22" s="4">
        <f t="shared" si="3"/>
        <v>-1.1000000000000001</v>
      </c>
      <c r="Z22">
        <v>0</v>
      </c>
    </row>
    <row r="23" spans="1:26" x14ac:dyDescent="0.3">
      <c r="A23" s="1" t="str">
        <f>'Giannis Antetokounmpo'!A23</f>
        <v>vs FRA</v>
      </c>
      <c r="B23">
        <v>2</v>
      </c>
      <c r="C23">
        <v>2</v>
      </c>
      <c r="D23">
        <v>0</v>
      </c>
      <c r="E23">
        <v>1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6</v>
      </c>
      <c r="Q23" s="2">
        <f t="shared" si="0"/>
        <v>1</v>
      </c>
      <c r="R23" s="6" t="s">
        <v>45</v>
      </c>
      <c r="S23" s="6" t="s">
        <v>45</v>
      </c>
      <c r="T23">
        <v>12</v>
      </c>
      <c r="U23">
        <v>2</v>
      </c>
      <c r="V23">
        <v>0</v>
      </c>
      <c r="W23" s="3">
        <f t="shared" si="1"/>
        <v>11.445</v>
      </c>
      <c r="X23" s="4">
        <f t="shared" si="2"/>
        <v>7.4</v>
      </c>
      <c r="Y23" s="4">
        <f t="shared" si="3"/>
        <v>2.6</v>
      </c>
      <c r="Z23">
        <v>0</v>
      </c>
    </row>
    <row r="24" spans="1:26" x14ac:dyDescent="0.3">
      <c r="A24" s="1" t="str">
        <f>'Giannis Antetokounmpo'!A24</f>
        <v>@ INJ</v>
      </c>
      <c r="B24">
        <v>0</v>
      </c>
      <c r="C24">
        <v>3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-3</v>
      </c>
      <c r="Q24" s="2">
        <f t="shared" si="0"/>
        <v>0</v>
      </c>
      <c r="R24" s="6" t="s">
        <v>45</v>
      </c>
      <c r="S24" s="6" t="s">
        <v>45</v>
      </c>
      <c r="T24">
        <v>14</v>
      </c>
      <c r="U24">
        <v>0</v>
      </c>
      <c r="V24">
        <v>0</v>
      </c>
      <c r="W24" s="3">
        <f t="shared" si="1"/>
        <v>3.1515000000000009</v>
      </c>
      <c r="X24" s="4">
        <f t="shared" si="2"/>
        <v>6.6</v>
      </c>
      <c r="Y24" s="4">
        <f t="shared" si="3"/>
        <v>0.89999999999999991</v>
      </c>
      <c r="Z24">
        <v>0</v>
      </c>
    </row>
    <row r="25" spans="1:26" x14ac:dyDescent="0.3">
      <c r="A25" s="1" t="str">
        <f>'Giannis Antetokounmpo'!A25</f>
        <v>vs EUR</v>
      </c>
      <c r="B25">
        <v>4</v>
      </c>
      <c r="C25">
        <v>1</v>
      </c>
      <c r="D25">
        <v>2</v>
      </c>
      <c r="E25">
        <v>0</v>
      </c>
      <c r="F25">
        <v>0</v>
      </c>
      <c r="G25">
        <v>1</v>
      </c>
      <c r="H25">
        <v>2</v>
      </c>
      <c r="I25">
        <v>6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-11</v>
      </c>
      <c r="Q25" s="2">
        <f t="shared" si="0"/>
        <v>0.33333333333333331</v>
      </c>
      <c r="R25" s="6" t="s">
        <v>45</v>
      </c>
      <c r="S25" s="6" t="s">
        <v>45</v>
      </c>
      <c r="T25">
        <v>13</v>
      </c>
      <c r="U25">
        <v>10</v>
      </c>
      <c r="V25">
        <v>0</v>
      </c>
      <c r="W25" s="3">
        <f t="shared" si="1"/>
        <v>5.3620769230769225</v>
      </c>
      <c r="X25" s="4">
        <f t="shared" si="2"/>
        <v>7.1999999999999993</v>
      </c>
      <c r="Y25" s="4">
        <f t="shared" si="3"/>
        <v>1.7000000000000002</v>
      </c>
      <c r="Z25">
        <v>0</v>
      </c>
    </row>
    <row r="26" spans="1:26" x14ac:dyDescent="0.3">
      <c r="A26" s="1" t="str">
        <f>'Giannis Antetokounmpo'!A26</f>
        <v>@ RKS</v>
      </c>
      <c r="B26">
        <v>2</v>
      </c>
      <c r="C26">
        <v>1</v>
      </c>
      <c r="D26">
        <v>0</v>
      </c>
      <c r="E26">
        <v>0</v>
      </c>
      <c r="F26">
        <v>2</v>
      </c>
      <c r="G26">
        <v>0</v>
      </c>
      <c r="H26">
        <v>1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9</v>
      </c>
      <c r="Q26" s="2">
        <f t="shared" si="0"/>
        <v>0.5</v>
      </c>
      <c r="R26" s="6" t="s">
        <v>45</v>
      </c>
      <c r="S26" s="6" t="s">
        <v>45</v>
      </c>
      <c r="T26">
        <v>11</v>
      </c>
      <c r="U26">
        <v>2</v>
      </c>
      <c r="V26">
        <v>0</v>
      </c>
      <c r="W26" s="3">
        <f t="shared" si="1"/>
        <v>15.383727272727272</v>
      </c>
      <c r="X26" s="4">
        <f t="shared" si="2"/>
        <v>9.1999999999999993</v>
      </c>
      <c r="Y26" s="4">
        <f t="shared" si="3"/>
        <v>3.3</v>
      </c>
      <c r="Z26">
        <v>0</v>
      </c>
    </row>
    <row r="27" spans="1:26" x14ac:dyDescent="0.3">
      <c r="A27" s="1" t="str">
        <f>'Giannis Antetokounmpo'!A27</f>
        <v>vs CHI</v>
      </c>
      <c r="B27">
        <v>2</v>
      </c>
      <c r="C27">
        <v>1</v>
      </c>
      <c r="D27">
        <v>0</v>
      </c>
      <c r="E27">
        <v>1</v>
      </c>
      <c r="F27">
        <v>0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4</v>
      </c>
      <c r="Q27" s="2">
        <f t="shared" si="0"/>
        <v>1</v>
      </c>
      <c r="R27" s="6" t="s">
        <v>45</v>
      </c>
      <c r="S27" s="6" t="s">
        <v>45</v>
      </c>
      <c r="T27">
        <v>11</v>
      </c>
      <c r="U27">
        <v>2</v>
      </c>
      <c r="V27">
        <v>0</v>
      </c>
      <c r="W27" s="3">
        <f t="shared" si="1"/>
        <v>10.035727272727273</v>
      </c>
      <c r="X27" s="4">
        <f t="shared" si="2"/>
        <v>5.2</v>
      </c>
      <c r="Y27" s="4">
        <f t="shared" si="3"/>
        <v>2.0999999999999996</v>
      </c>
      <c r="Z27">
        <v>0</v>
      </c>
    </row>
    <row r="28" spans="1:26" x14ac:dyDescent="0.3">
      <c r="A28" s="1">
        <f>'Giannis Antetokounmpo'!A28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'Giannis Antetokounmpo'!A29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'Giannis Antetokounmpo'!A30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'Giannis Antetokounmpo'!A31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'Giannis Antetokounmpo'!A32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'Giannis Antetokounmpo'!A33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'Giannis Antetokounmpo'!A34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'Giannis Antetokounmpo'!A35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'Giannis Antetokounmpo'!A36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'Giannis Antetokounmpo'!A37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'Giannis Antetokounmpo'!A38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'Giannis Antetokounmpo'!A39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'Giannis Antetokounmpo'!A40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'Giannis Antetokounmpo'!A41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'Giannis Antetokounmpo'!A42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'Giannis Antetokounmpo'!A43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'Giannis Antetokounmpo'!A44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'Giannis Antetokounmpo'!A45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'Giannis Antetokounmpo'!A46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3.2307692307692308</v>
      </c>
      <c r="C47" s="4">
        <f t="shared" ref="C47:P47" si="6">AVERAGE(C2:C46)</f>
        <v>2.3076923076923075</v>
      </c>
      <c r="D47" s="4">
        <f t="shared" si="6"/>
        <v>0.5</v>
      </c>
      <c r="E47" s="4">
        <f t="shared" si="6"/>
        <v>0.23076923076923078</v>
      </c>
      <c r="F47" s="4">
        <f t="shared" si="6"/>
        <v>0.26923076923076922</v>
      </c>
      <c r="G47" s="4">
        <f t="shared" si="6"/>
        <v>0.26923076923076922</v>
      </c>
      <c r="H47" s="4">
        <f t="shared" si="6"/>
        <v>1.3846153846153846</v>
      </c>
      <c r="I47" s="4">
        <f t="shared" si="6"/>
        <v>2.2692307692307692</v>
      </c>
      <c r="J47" s="4">
        <f t="shared" si="6"/>
        <v>3.8461538461538464E-2</v>
      </c>
      <c r="K47" s="4">
        <f t="shared" si="6"/>
        <v>0.11538461538461539</v>
      </c>
      <c r="L47" s="4">
        <f t="shared" si="6"/>
        <v>0.42307692307692307</v>
      </c>
      <c r="M47" s="4">
        <f t="shared" si="6"/>
        <v>0.46153846153846156</v>
      </c>
      <c r="N47" s="4">
        <f t="shared" si="6"/>
        <v>0.65384615384615385</v>
      </c>
      <c r="O47" s="4">
        <f t="shared" si="6"/>
        <v>0.57692307692307687</v>
      </c>
      <c r="P47" s="4">
        <f t="shared" si="6"/>
        <v>-0.53846153846153844</v>
      </c>
      <c r="Q47" s="2">
        <f>SUM(H2:H46)/SUM(I2:I46)</f>
        <v>0.61016949152542377</v>
      </c>
      <c r="R47" s="2">
        <f>SUM(J2:J46)/SUM(K2:K46)</f>
        <v>0.33333333333333331</v>
      </c>
      <c r="S47" s="2">
        <f>SUM(L2:L46)/SUM(M2:M46)</f>
        <v>0.91666666666666663</v>
      </c>
      <c r="T47" s="4">
        <f t="shared" ref="T47:V47" si="7">AVERAGE(T2:T46)</f>
        <v>10.961538461538462</v>
      </c>
      <c r="U47" s="4">
        <f t="shared" si="7"/>
        <v>4.5769230769230766</v>
      </c>
      <c r="V47" s="4">
        <f t="shared" si="7"/>
        <v>7.6923076923076927E-2</v>
      </c>
      <c r="W47" s="3">
        <f>((H49*85.91) +(F49*53.897)+(J49*51.757)+(L49*46.845)+(E49*39.19)+(N49*39.19)+(D49*34.677)+((C49-N49)*14.707)-(O49*17.174)-((M49-L49)*20.091)-((I49-H49)*39.19)-(G49*53.897))/T49</f>
        <v>15.667764912280703</v>
      </c>
      <c r="X47" s="4">
        <f t="shared" ref="X47" si="8">B47+(C47*1.2)+(D47*1.5)+(E47*3)+(F47*3)-G47</f>
        <v>7.9807692307692308</v>
      </c>
      <c r="Y47" s="4">
        <f t="shared" ref="Y47" si="9">B47+0.4*H47-0.7*I47-0.4*(M47-L47)+0.7*N47+0.3*(C47-N47)+F47+D47*0.7+0.7*E47-0.4*O47-G47</f>
        <v>3.4153846153846157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84</v>
      </c>
      <c r="C49">
        <f t="shared" ref="C49:P49" si="10">SUM(C2:C46)</f>
        <v>60</v>
      </c>
      <c r="D49">
        <f t="shared" si="10"/>
        <v>13</v>
      </c>
      <c r="E49">
        <f t="shared" si="10"/>
        <v>6</v>
      </c>
      <c r="F49">
        <f t="shared" si="10"/>
        <v>7</v>
      </c>
      <c r="G49">
        <f t="shared" si="10"/>
        <v>7</v>
      </c>
      <c r="H49">
        <f t="shared" si="10"/>
        <v>36</v>
      </c>
      <c r="I49">
        <f t="shared" si="10"/>
        <v>59</v>
      </c>
      <c r="J49">
        <f t="shared" si="10"/>
        <v>1</v>
      </c>
      <c r="K49">
        <f t="shared" si="10"/>
        <v>3</v>
      </c>
      <c r="L49">
        <f t="shared" si="10"/>
        <v>11</v>
      </c>
      <c r="M49">
        <f t="shared" si="10"/>
        <v>12</v>
      </c>
      <c r="N49">
        <f t="shared" si="10"/>
        <v>17</v>
      </c>
      <c r="O49">
        <f t="shared" si="10"/>
        <v>15</v>
      </c>
      <c r="P49">
        <f t="shared" si="10"/>
        <v>-14</v>
      </c>
      <c r="T49">
        <f>SUM(T2:T46)</f>
        <v>285</v>
      </c>
      <c r="U49">
        <f>SUM(U2:U46)</f>
        <v>119</v>
      </c>
      <c r="V49">
        <f>SUM(V2:V46)</f>
        <v>2</v>
      </c>
      <c r="X49" s="4">
        <f>SUM(X2:X46)</f>
        <v>207.5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'Giannis Antetokounmpo'!A2</f>
        <v>@ CAN</v>
      </c>
      <c r="B2">
        <v>5</v>
      </c>
      <c r="C2">
        <v>0</v>
      </c>
      <c r="D2">
        <v>1</v>
      </c>
      <c r="E2">
        <v>0</v>
      </c>
      <c r="F2">
        <v>0</v>
      </c>
      <c r="G2">
        <v>0</v>
      </c>
      <c r="H2">
        <v>2</v>
      </c>
      <c r="I2">
        <v>4</v>
      </c>
      <c r="J2">
        <v>0</v>
      </c>
      <c r="K2">
        <v>1</v>
      </c>
      <c r="L2">
        <v>1</v>
      </c>
      <c r="M2">
        <v>2</v>
      </c>
      <c r="N2">
        <v>0</v>
      </c>
      <c r="O2">
        <v>0</v>
      </c>
      <c r="P2">
        <v>-3</v>
      </c>
      <c r="Q2" s="2">
        <f t="shared" ref="Q2:Q46" si="0">H2/I2</f>
        <v>0.5</v>
      </c>
      <c r="R2" s="2">
        <f t="shared" ref="R2:R46" si="1">J2/K2</f>
        <v>0</v>
      </c>
      <c r="S2" s="2">
        <f>L2/M2</f>
        <v>0.5</v>
      </c>
      <c r="T2">
        <v>8</v>
      </c>
      <c r="U2">
        <v>7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19.358874999999998</v>
      </c>
      <c r="X2" s="4">
        <f t="shared" ref="X2:X46" si="3">B2+(C2*1.2)+(D2*1.5)+(E2*3)+(F2*3)-G2</f>
        <v>6.5</v>
      </c>
      <c r="Y2" s="4">
        <f t="shared" ref="Y2:Y46" si="4">B2+0.4*H2-0.7*I2-0.4*(M2-L2)+0.7*N2+0.3*(C2-N2)+F2+D2*0.7+0.7*E2-0.4*O2-G2</f>
        <v>3.3</v>
      </c>
      <c r="Z2">
        <v>0</v>
      </c>
    </row>
    <row r="3" spans="1:26" x14ac:dyDescent="0.3">
      <c r="A3" s="1" t="str">
        <f>'Giannis Antetokounmpo'!A3</f>
        <v>vs DNK</v>
      </c>
      <c r="B3">
        <v>4</v>
      </c>
      <c r="C3">
        <v>1</v>
      </c>
      <c r="D3">
        <v>1</v>
      </c>
      <c r="E3">
        <v>0</v>
      </c>
      <c r="F3">
        <v>0</v>
      </c>
      <c r="G3">
        <v>0</v>
      </c>
      <c r="H3">
        <v>2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 s="2">
        <f t="shared" si="0"/>
        <v>1</v>
      </c>
      <c r="R3" s="6" t="s">
        <v>45</v>
      </c>
      <c r="S3" s="6" t="s">
        <v>45</v>
      </c>
      <c r="T3">
        <v>9</v>
      </c>
      <c r="U3">
        <v>7</v>
      </c>
      <c r="V3">
        <v>0</v>
      </c>
      <c r="W3" s="3">
        <f t="shared" si="2"/>
        <v>22.669999999999998</v>
      </c>
      <c r="X3" s="4">
        <f t="shared" si="3"/>
        <v>6.7</v>
      </c>
      <c r="Y3" s="4">
        <f t="shared" si="4"/>
        <v>3.9999999999999996</v>
      </c>
      <c r="Z3">
        <v>0</v>
      </c>
    </row>
    <row r="4" spans="1:26" x14ac:dyDescent="0.3">
      <c r="A4" s="1" t="str">
        <f>'Giannis Antetokounmpo'!A4</f>
        <v>@ IMP</v>
      </c>
      <c r="B4">
        <v>2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2</v>
      </c>
      <c r="M4">
        <v>2</v>
      </c>
      <c r="N4">
        <v>0</v>
      </c>
      <c r="O4">
        <v>1</v>
      </c>
      <c r="P4">
        <v>1</v>
      </c>
      <c r="Q4" s="6" t="s">
        <v>45</v>
      </c>
      <c r="R4" s="6" t="s">
        <v>45</v>
      </c>
      <c r="S4" s="2">
        <f>L4/M4</f>
        <v>1</v>
      </c>
      <c r="T4">
        <v>6</v>
      </c>
      <c r="U4">
        <v>5</v>
      </c>
      <c r="V4">
        <v>0</v>
      </c>
      <c r="W4" s="3">
        <f t="shared" si="2"/>
        <v>9.5493333333333315</v>
      </c>
      <c r="X4" s="4">
        <f t="shared" si="3"/>
        <v>2.5</v>
      </c>
      <c r="Y4" s="4">
        <f t="shared" si="4"/>
        <v>1.3000000000000003</v>
      </c>
      <c r="Z4">
        <v>0</v>
      </c>
    </row>
    <row r="5" spans="1:26" x14ac:dyDescent="0.3">
      <c r="A5" s="1" t="str">
        <f>'Giannis Antetokounmpo'!A5</f>
        <v>vs 3PT</v>
      </c>
      <c r="B5">
        <v>3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3</v>
      </c>
      <c r="J5">
        <v>1</v>
      </c>
      <c r="K5">
        <v>1</v>
      </c>
      <c r="L5">
        <v>0</v>
      </c>
      <c r="M5">
        <v>0</v>
      </c>
      <c r="N5">
        <v>0</v>
      </c>
      <c r="O5">
        <v>1</v>
      </c>
      <c r="P5">
        <v>-15</v>
      </c>
      <c r="Q5" s="2">
        <f t="shared" si="0"/>
        <v>0.33333333333333331</v>
      </c>
      <c r="R5" s="2">
        <f t="shared" si="1"/>
        <v>1</v>
      </c>
      <c r="S5" s="6" t="s">
        <v>45</v>
      </c>
      <c r="T5">
        <v>9</v>
      </c>
      <c r="U5">
        <v>3</v>
      </c>
      <c r="V5">
        <v>0</v>
      </c>
      <c r="W5" s="3">
        <f t="shared" si="2"/>
        <v>-1.3093333333333332</v>
      </c>
      <c r="X5" s="4">
        <f t="shared" si="3"/>
        <v>2</v>
      </c>
      <c r="Y5" s="4">
        <f t="shared" si="4"/>
        <v>-9.9999999999999756E-2</v>
      </c>
      <c r="Z5">
        <v>0</v>
      </c>
    </row>
    <row r="6" spans="1:26" x14ac:dyDescent="0.3">
      <c r="A6" s="1" t="str">
        <f>'Giannis Antetokounmpo'!A6</f>
        <v>@ DEF</v>
      </c>
      <c r="B6">
        <v>2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2">
        <f t="shared" si="0"/>
        <v>0.5</v>
      </c>
      <c r="R6" s="6" t="s">
        <v>45</v>
      </c>
      <c r="S6" s="6" t="s">
        <v>45</v>
      </c>
      <c r="T6">
        <v>9</v>
      </c>
      <c r="U6">
        <v>2</v>
      </c>
      <c r="V6">
        <v>0</v>
      </c>
      <c r="W6" s="3">
        <f t="shared" si="2"/>
        <v>-0.7974444444444444</v>
      </c>
      <c r="X6" s="4">
        <f t="shared" si="3"/>
        <v>1</v>
      </c>
      <c r="Y6" s="4">
        <f t="shared" si="4"/>
        <v>0</v>
      </c>
      <c r="Z6">
        <v>0</v>
      </c>
    </row>
    <row r="7" spans="1:26" x14ac:dyDescent="0.3">
      <c r="A7" s="1" t="str">
        <f>'Giannis Antetokounmpo'!A7</f>
        <v>vs OCE</v>
      </c>
      <c r="B7">
        <v>2</v>
      </c>
      <c r="C7">
        <v>3</v>
      </c>
      <c r="D7">
        <v>2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2</v>
      </c>
      <c r="L7">
        <v>2</v>
      </c>
      <c r="M7">
        <v>2</v>
      </c>
      <c r="N7">
        <v>0</v>
      </c>
      <c r="O7">
        <v>0</v>
      </c>
      <c r="P7">
        <v>-6</v>
      </c>
      <c r="Q7" s="2">
        <f t="shared" si="0"/>
        <v>0</v>
      </c>
      <c r="R7" s="2">
        <f t="shared" si="1"/>
        <v>0</v>
      </c>
      <c r="S7" s="2">
        <f t="shared" ref="S7:S46" si="5">L7/M7</f>
        <v>1</v>
      </c>
      <c r="T7">
        <v>9</v>
      </c>
      <c r="U7">
        <v>8</v>
      </c>
      <c r="V7">
        <v>0</v>
      </c>
      <c r="W7" s="3">
        <f t="shared" si="2"/>
        <v>14.309444444444445</v>
      </c>
      <c r="X7" s="4">
        <f t="shared" si="3"/>
        <v>8.6</v>
      </c>
      <c r="Y7" s="4">
        <f t="shared" si="4"/>
        <v>2.9</v>
      </c>
      <c r="Z7">
        <v>0</v>
      </c>
    </row>
    <row r="8" spans="1:26" x14ac:dyDescent="0.3">
      <c r="A8" s="1" t="str">
        <f>'Giannis Antetokounmpo'!A8</f>
        <v>@ FRA</v>
      </c>
      <c r="B8">
        <v>2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-4</v>
      </c>
      <c r="Q8" s="2">
        <f t="shared" si="0"/>
        <v>1</v>
      </c>
      <c r="R8" s="6" t="s">
        <v>45</v>
      </c>
      <c r="S8" s="6" t="s">
        <v>45</v>
      </c>
      <c r="T8">
        <v>11</v>
      </c>
      <c r="U8">
        <v>2</v>
      </c>
      <c r="V8">
        <v>0</v>
      </c>
      <c r="W8" s="3">
        <f t="shared" si="2"/>
        <v>4.2472727272727262</v>
      </c>
      <c r="X8" s="4">
        <f t="shared" si="3"/>
        <v>2.2000000000000002</v>
      </c>
      <c r="Y8" s="4">
        <f t="shared" si="4"/>
        <v>1</v>
      </c>
      <c r="Z8">
        <v>0</v>
      </c>
    </row>
    <row r="9" spans="1:26" x14ac:dyDescent="0.3">
      <c r="A9" s="1" t="str">
        <f>'Giannis Antetokounmpo'!A9</f>
        <v>vs INJ</v>
      </c>
      <c r="B9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3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-11</v>
      </c>
      <c r="Q9" s="2">
        <f t="shared" si="0"/>
        <v>0.75</v>
      </c>
      <c r="R9" s="6" t="s">
        <v>45</v>
      </c>
      <c r="S9" s="6" t="s">
        <v>45</v>
      </c>
      <c r="T9">
        <v>8</v>
      </c>
      <c r="U9">
        <v>6</v>
      </c>
      <c r="V9">
        <v>0</v>
      </c>
      <c r="W9" s="3">
        <f t="shared" si="2"/>
        <v>25.170750000000002</v>
      </c>
      <c r="X9" s="4">
        <f t="shared" si="3"/>
        <v>6</v>
      </c>
      <c r="Y9" s="4">
        <f t="shared" si="4"/>
        <v>4</v>
      </c>
      <c r="Z9">
        <v>0</v>
      </c>
    </row>
    <row r="10" spans="1:26" x14ac:dyDescent="0.3">
      <c r="A10" s="1" t="str">
        <f>'Giannis Antetokounmpo'!A10</f>
        <v>@ EUR</v>
      </c>
      <c r="B10">
        <v>9</v>
      </c>
      <c r="C10">
        <v>1</v>
      </c>
      <c r="D10">
        <v>1</v>
      </c>
      <c r="E10">
        <v>0</v>
      </c>
      <c r="F10">
        <v>0</v>
      </c>
      <c r="G10">
        <v>0</v>
      </c>
      <c r="H10">
        <v>3</v>
      </c>
      <c r="I10">
        <v>4</v>
      </c>
      <c r="J10">
        <v>1</v>
      </c>
      <c r="K10">
        <v>1</v>
      </c>
      <c r="L10">
        <v>2</v>
      </c>
      <c r="M10">
        <v>2</v>
      </c>
      <c r="N10">
        <v>0</v>
      </c>
      <c r="O10">
        <v>0</v>
      </c>
      <c r="P10">
        <v>6</v>
      </c>
      <c r="Q10" s="2">
        <f t="shared" si="0"/>
        <v>0.75</v>
      </c>
      <c r="R10" s="2">
        <f t="shared" si="1"/>
        <v>1</v>
      </c>
      <c r="S10" s="2">
        <f t="shared" si="5"/>
        <v>1</v>
      </c>
      <c r="T10">
        <v>19</v>
      </c>
      <c r="U10">
        <v>12</v>
      </c>
      <c r="V10">
        <v>0</v>
      </c>
      <c r="W10" s="3">
        <f t="shared" si="2"/>
        <v>21.756368421052635</v>
      </c>
      <c r="X10" s="4">
        <f t="shared" si="3"/>
        <v>11.7</v>
      </c>
      <c r="Y10" s="4">
        <f t="shared" si="4"/>
        <v>8.3999999999999986</v>
      </c>
      <c r="Z10">
        <v>0</v>
      </c>
    </row>
    <row r="11" spans="1:26" x14ac:dyDescent="0.3">
      <c r="A11" s="1" t="str">
        <f>'Giannis Antetokounmpo'!A11</f>
        <v>vs RKS</v>
      </c>
      <c r="B11">
        <v>2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-9</v>
      </c>
      <c r="Q11" s="2">
        <f t="shared" si="0"/>
        <v>0.33333333333333331</v>
      </c>
      <c r="R11" s="6" t="s">
        <v>45</v>
      </c>
      <c r="S11" s="6" t="s">
        <v>45</v>
      </c>
      <c r="T11">
        <v>10</v>
      </c>
      <c r="U11">
        <v>5</v>
      </c>
      <c r="V11">
        <v>0</v>
      </c>
      <c r="W11" s="3">
        <f t="shared" si="2"/>
        <v>4.220699999999999</v>
      </c>
      <c r="X11" s="4">
        <f t="shared" si="3"/>
        <v>6.7</v>
      </c>
      <c r="Y11" s="4">
        <f t="shared" si="4"/>
        <v>1</v>
      </c>
      <c r="Z11">
        <v>0</v>
      </c>
    </row>
    <row r="12" spans="1:26" x14ac:dyDescent="0.3">
      <c r="A12" s="1" t="str">
        <f>'Giannis Antetokounmpo'!A12</f>
        <v>@ CHI</v>
      </c>
      <c r="B12">
        <v>3</v>
      </c>
      <c r="C12">
        <v>2</v>
      </c>
      <c r="D12">
        <v>3</v>
      </c>
      <c r="E12">
        <v>0</v>
      </c>
      <c r="F12">
        <v>1</v>
      </c>
      <c r="G12">
        <v>0</v>
      </c>
      <c r="H12">
        <v>1</v>
      </c>
      <c r="I12">
        <v>1</v>
      </c>
      <c r="J12">
        <v>0</v>
      </c>
      <c r="K12">
        <v>0</v>
      </c>
      <c r="L12">
        <v>1</v>
      </c>
      <c r="M12">
        <v>1</v>
      </c>
      <c r="N12">
        <v>0</v>
      </c>
      <c r="O12">
        <v>1</v>
      </c>
      <c r="P12">
        <v>-1</v>
      </c>
      <c r="Q12" s="2">
        <f t="shared" si="0"/>
        <v>1</v>
      </c>
      <c r="R12" s="6" t="s">
        <v>45</v>
      </c>
      <c r="S12" s="2">
        <f t="shared" si="5"/>
        <v>1</v>
      </c>
      <c r="T12">
        <v>9</v>
      </c>
      <c r="U12">
        <v>9</v>
      </c>
      <c r="V12">
        <v>0</v>
      </c>
      <c r="W12" s="3">
        <f t="shared" si="2"/>
        <v>33.658111111111111</v>
      </c>
      <c r="X12" s="4">
        <f t="shared" si="3"/>
        <v>12.9</v>
      </c>
      <c r="Y12" s="4">
        <f t="shared" si="4"/>
        <v>6</v>
      </c>
      <c r="Z12">
        <v>0</v>
      </c>
    </row>
    <row r="13" spans="1:26" x14ac:dyDescent="0.3">
      <c r="A13" s="1" t="str">
        <f>'Giannis Antetokounmpo'!A13</f>
        <v>@ OLD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3</v>
      </c>
      <c r="J13">
        <v>0</v>
      </c>
      <c r="K13">
        <v>2</v>
      </c>
      <c r="L13">
        <v>0</v>
      </c>
      <c r="M13">
        <v>0</v>
      </c>
      <c r="N13">
        <v>0</v>
      </c>
      <c r="O13">
        <v>1</v>
      </c>
      <c r="P13">
        <v>2</v>
      </c>
      <c r="Q13" s="2">
        <f t="shared" si="0"/>
        <v>0</v>
      </c>
      <c r="R13" s="2">
        <f t="shared" si="1"/>
        <v>0</v>
      </c>
      <c r="S13" s="6" t="s">
        <v>45</v>
      </c>
      <c r="T13">
        <v>8</v>
      </c>
      <c r="U13">
        <v>2</v>
      </c>
      <c r="V13">
        <v>0</v>
      </c>
      <c r="W13" s="3">
        <f t="shared" si="2"/>
        <v>-10.669999999999998</v>
      </c>
      <c r="X13" s="4">
        <f t="shared" si="3"/>
        <v>2.7</v>
      </c>
      <c r="Y13" s="4">
        <f t="shared" si="4"/>
        <v>-1.4999999999999996</v>
      </c>
      <c r="Z13">
        <v>0</v>
      </c>
    </row>
    <row r="14" spans="1:26" x14ac:dyDescent="0.3">
      <c r="A14" s="1" t="str">
        <f>'Giannis Antetokounmpo'!A14</f>
        <v>vs USA</v>
      </c>
      <c r="B14">
        <v>3</v>
      </c>
      <c r="C14">
        <v>1</v>
      </c>
      <c r="D14">
        <v>2</v>
      </c>
      <c r="E14">
        <v>0</v>
      </c>
      <c r="F14">
        <v>0</v>
      </c>
      <c r="G14">
        <v>2</v>
      </c>
      <c r="H14">
        <v>1</v>
      </c>
      <c r="I14">
        <v>4</v>
      </c>
      <c r="J14">
        <v>1</v>
      </c>
      <c r="K14">
        <v>3</v>
      </c>
      <c r="L14">
        <v>0</v>
      </c>
      <c r="M14">
        <v>0</v>
      </c>
      <c r="N14">
        <v>0</v>
      </c>
      <c r="O14">
        <v>0</v>
      </c>
      <c r="P14">
        <v>-2</v>
      </c>
      <c r="Q14" s="2">
        <f t="shared" si="0"/>
        <v>0.25</v>
      </c>
      <c r="R14" s="2">
        <f t="shared" si="1"/>
        <v>0.33333333333333331</v>
      </c>
      <c r="S14" s="6" t="s">
        <v>45</v>
      </c>
      <c r="T14">
        <v>11</v>
      </c>
      <c r="U14">
        <v>7</v>
      </c>
      <c r="V14">
        <v>0</v>
      </c>
      <c r="W14" s="3">
        <f t="shared" si="2"/>
        <v>-0.33054545454545287</v>
      </c>
      <c r="X14" s="4">
        <f t="shared" si="3"/>
        <v>5.2</v>
      </c>
      <c r="Y14" s="4">
        <f t="shared" si="4"/>
        <v>0.29999999999999982</v>
      </c>
      <c r="Z14">
        <v>0</v>
      </c>
    </row>
    <row r="15" spans="1:26" x14ac:dyDescent="0.3">
      <c r="A15" s="1" t="str">
        <f>'Giannis Antetokounmpo'!A15</f>
        <v>@ SPA</v>
      </c>
      <c r="B15">
        <v>3</v>
      </c>
      <c r="C15">
        <v>0</v>
      </c>
      <c r="D15">
        <v>3</v>
      </c>
      <c r="E15">
        <v>0</v>
      </c>
      <c r="F15">
        <v>1</v>
      </c>
      <c r="G15">
        <v>1</v>
      </c>
      <c r="H15">
        <v>1</v>
      </c>
      <c r="I15">
        <v>4</v>
      </c>
      <c r="J15">
        <v>1</v>
      </c>
      <c r="K15">
        <v>3</v>
      </c>
      <c r="L15">
        <v>0</v>
      </c>
      <c r="M15">
        <v>0</v>
      </c>
      <c r="N15">
        <v>0</v>
      </c>
      <c r="O15">
        <v>0</v>
      </c>
      <c r="P15">
        <v>6</v>
      </c>
      <c r="Q15" s="2">
        <f t="shared" si="0"/>
        <v>0.25</v>
      </c>
      <c r="R15" s="2">
        <f t="shared" si="1"/>
        <v>0.33333333333333331</v>
      </c>
      <c r="S15" s="6" t="s">
        <v>45</v>
      </c>
      <c r="T15">
        <v>10</v>
      </c>
      <c r="U15">
        <v>9</v>
      </c>
      <c r="V15">
        <v>0</v>
      </c>
      <c r="W15" s="3">
        <f t="shared" si="2"/>
        <v>12.412800000000004</v>
      </c>
      <c r="X15" s="4">
        <f t="shared" si="3"/>
        <v>9.5</v>
      </c>
      <c r="Y15" s="4">
        <f t="shared" si="4"/>
        <v>2.6999999999999997</v>
      </c>
      <c r="Z15">
        <v>0</v>
      </c>
    </row>
    <row r="16" spans="1:26" x14ac:dyDescent="0.3">
      <c r="A16" s="1" t="str">
        <f>'Giannis Antetokounmpo'!A16</f>
        <v>vs 6TH</v>
      </c>
      <c r="B16">
        <v>5</v>
      </c>
      <c r="C16">
        <v>2</v>
      </c>
      <c r="D16">
        <v>0</v>
      </c>
      <c r="E16">
        <v>0</v>
      </c>
      <c r="F16">
        <v>1</v>
      </c>
      <c r="G16">
        <v>0</v>
      </c>
      <c r="H16">
        <v>2</v>
      </c>
      <c r="I16">
        <v>5</v>
      </c>
      <c r="J16">
        <v>1</v>
      </c>
      <c r="K16">
        <v>3</v>
      </c>
      <c r="L16">
        <v>0</v>
      </c>
      <c r="M16">
        <v>0</v>
      </c>
      <c r="N16">
        <v>0</v>
      </c>
      <c r="O16">
        <v>1</v>
      </c>
      <c r="P16">
        <v>-3</v>
      </c>
      <c r="Q16" s="2">
        <f t="shared" si="0"/>
        <v>0.4</v>
      </c>
      <c r="R16" s="2">
        <f t="shared" si="1"/>
        <v>0.33333333333333331</v>
      </c>
      <c r="S16" s="6" t="s">
        <v>45</v>
      </c>
      <c r="T16">
        <v>11</v>
      </c>
      <c r="U16">
        <v>5</v>
      </c>
      <c r="V16">
        <v>0</v>
      </c>
      <c r="W16" s="3">
        <f t="shared" si="2"/>
        <v>15.649454545454546</v>
      </c>
      <c r="X16" s="4">
        <f t="shared" si="3"/>
        <v>10.4</v>
      </c>
      <c r="Y16" s="4">
        <f t="shared" si="4"/>
        <v>3.5</v>
      </c>
      <c r="Z16">
        <v>0</v>
      </c>
    </row>
    <row r="17" spans="1:26" x14ac:dyDescent="0.3">
      <c r="A17" s="1" t="str">
        <f>'Giannis Antetokounmpo'!A17</f>
        <v>vs CAN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 s="2">
        <f t="shared" si="0"/>
        <v>0</v>
      </c>
      <c r="R17" s="6" t="s">
        <v>45</v>
      </c>
      <c r="S17" s="6" t="s">
        <v>45</v>
      </c>
      <c r="T17">
        <v>10</v>
      </c>
      <c r="U17">
        <v>3</v>
      </c>
      <c r="V17">
        <v>0</v>
      </c>
      <c r="W17" s="3">
        <f t="shared" si="2"/>
        <v>2.4901000000000009</v>
      </c>
      <c r="X17" s="4">
        <f t="shared" si="3"/>
        <v>3.9</v>
      </c>
      <c r="Y17" s="4">
        <f t="shared" si="4"/>
        <v>0.6</v>
      </c>
      <c r="Z17">
        <v>0</v>
      </c>
    </row>
    <row r="18" spans="1:26" x14ac:dyDescent="0.3">
      <c r="A18" s="1" t="str">
        <f>'Giannis Antetokounmpo'!A18</f>
        <v>@ DNK</v>
      </c>
      <c r="B18">
        <v>7</v>
      </c>
      <c r="C18">
        <v>0</v>
      </c>
      <c r="D18">
        <v>0</v>
      </c>
      <c r="E18">
        <v>0</v>
      </c>
      <c r="F18">
        <v>0</v>
      </c>
      <c r="G18">
        <v>1</v>
      </c>
      <c r="H18">
        <v>3</v>
      </c>
      <c r="I18">
        <v>7</v>
      </c>
      <c r="J18">
        <v>0</v>
      </c>
      <c r="K18">
        <v>3</v>
      </c>
      <c r="L18">
        <v>1</v>
      </c>
      <c r="M18">
        <v>1</v>
      </c>
      <c r="N18">
        <v>0</v>
      </c>
      <c r="O18">
        <v>2</v>
      </c>
      <c r="P18">
        <v>-13</v>
      </c>
      <c r="Q18" s="2">
        <f t="shared" si="0"/>
        <v>0.42857142857142855</v>
      </c>
      <c r="R18" s="2">
        <f t="shared" si="1"/>
        <v>0</v>
      </c>
      <c r="S18" s="2">
        <f t="shared" si="5"/>
        <v>1</v>
      </c>
      <c r="T18">
        <v>7</v>
      </c>
      <c r="U18">
        <v>7</v>
      </c>
      <c r="V18">
        <v>1</v>
      </c>
      <c r="W18" s="3">
        <f t="shared" si="2"/>
        <v>8.5100000000000069</v>
      </c>
      <c r="X18" s="4">
        <f t="shared" si="3"/>
        <v>6</v>
      </c>
      <c r="Y18" s="4">
        <f t="shared" si="4"/>
        <v>1.5</v>
      </c>
      <c r="Z18">
        <v>0</v>
      </c>
    </row>
    <row r="19" spans="1:26" x14ac:dyDescent="0.3">
      <c r="A19" s="1" t="str">
        <f>'Giannis Antetokounmpo'!A19</f>
        <v>vs IMP</v>
      </c>
      <c r="B19">
        <v>3</v>
      </c>
      <c r="C19">
        <v>1</v>
      </c>
      <c r="D19">
        <v>1</v>
      </c>
      <c r="E19">
        <v>0</v>
      </c>
      <c r="F19">
        <v>0</v>
      </c>
      <c r="G19">
        <v>0</v>
      </c>
      <c r="H19">
        <v>1</v>
      </c>
      <c r="I19">
        <v>5</v>
      </c>
      <c r="J19">
        <v>1</v>
      </c>
      <c r="K19">
        <v>4</v>
      </c>
      <c r="L19">
        <v>0</v>
      </c>
      <c r="M19">
        <v>0</v>
      </c>
      <c r="N19">
        <v>0</v>
      </c>
      <c r="O19">
        <v>0</v>
      </c>
      <c r="P19">
        <v>8</v>
      </c>
      <c r="Q19" s="2">
        <f t="shared" si="0"/>
        <v>0.2</v>
      </c>
      <c r="R19" s="2">
        <f t="shared" si="1"/>
        <v>0.25</v>
      </c>
      <c r="S19" s="6" t="s">
        <v>45</v>
      </c>
      <c r="T19">
        <v>7</v>
      </c>
      <c r="U19">
        <v>5</v>
      </c>
      <c r="V19">
        <v>0</v>
      </c>
      <c r="W19" s="3">
        <f t="shared" si="2"/>
        <v>4.327285714285714</v>
      </c>
      <c r="X19" s="4">
        <f t="shared" si="3"/>
        <v>5.7</v>
      </c>
      <c r="Y19" s="4">
        <f t="shared" si="4"/>
        <v>0.89999999999999991</v>
      </c>
      <c r="Z19">
        <v>0</v>
      </c>
    </row>
    <row r="20" spans="1:26" x14ac:dyDescent="0.3">
      <c r="A20" s="1" t="str">
        <f>'Giannis Antetokounmpo'!A20</f>
        <v>@ 3PT</v>
      </c>
      <c r="B20">
        <v>6</v>
      </c>
      <c r="C20">
        <v>1</v>
      </c>
      <c r="D20">
        <v>2</v>
      </c>
      <c r="E20">
        <v>0</v>
      </c>
      <c r="F20">
        <v>0</v>
      </c>
      <c r="G20">
        <v>1</v>
      </c>
      <c r="H20">
        <v>2</v>
      </c>
      <c r="I20">
        <v>2</v>
      </c>
      <c r="J20">
        <v>0</v>
      </c>
      <c r="K20">
        <v>0</v>
      </c>
      <c r="L20">
        <v>2</v>
      </c>
      <c r="M20">
        <v>2</v>
      </c>
      <c r="N20">
        <v>0</v>
      </c>
      <c r="O20">
        <v>0</v>
      </c>
      <c r="P20">
        <v>1</v>
      </c>
      <c r="Q20" s="2">
        <f t="shared" si="0"/>
        <v>1</v>
      </c>
      <c r="R20" s="6" t="s">
        <v>45</v>
      </c>
      <c r="S20" s="2">
        <f t="shared" si="5"/>
        <v>1</v>
      </c>
      <c r="T20">
        <v>9</v>
      </c>
      <c r="U20">
        <v>11</v>
      </c>
      <c r="V20">
        <v>0</v>
      </c>
      <c r="W20" s="3">
        <f t="shared" si="2"/>
        <v>32.852666666666664</v>
      </c>
      <c r="X20" s="4">
        <f t="shared" si="3"/>
        <v>9.1999999999999993</v>
      </c>
      <c r="Y20" s="4">
        <f t="shared" si="4"/>
        <v>6.1</v>
      </c>
      <c r="Z20">
        <v>0</v>
      </c>
    </row>
    <row r="21" spans="1:26" x14ac:dyDescent="0.3">
      <c r="A21" s="1" t="str">
        <f>'Giannis Antetokounmpo'!A21</f>
        <v>vs DEF</v>
      </c>
      <c r="B21">
        <v>7</v>
      </c>
      <c r="C21">
        <v>0</v>
      </c>
      <c r="D21">
        <v>1</v>
      </c>
      <c r="E21">
        <v>0</v>
      </c>
      <c r="F21">
        <v>0</v>
      </c>
      <c r="G21">
        <v>0</v>
      </c>
      <c r="H21">
        <v>3</v>
      </c>
      <c r="I21">
        <v>4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13</v>
      </c>
      <c r="Q21" s="2">
        <f t="shared" si="0"/>
        <v>0.75</v>
      </c>
      <c r="R21" s="2">
        <f t="shared" si="1"/>
        <v>1</v>
      </c>
      <c r="S21" s="6" t="s">
        <v>45</v>
      </c>
      <c r="T21">
        <v>9</v>
      </c>
      <c r="U21">
        <v>10</v>
      </c>
      <c r="V21">
        <v>0</v>
      </c>
      <c r="W21" s="3">
        <f t="shared" si="2"/>
        <v>33.886000000000003</v>
      </c>
      <c r="X21" s="4">
        <f t="shared" si="3"/>
        <v>8.5</v>
      </c>
      <c r="Y21" s="4">
        <f t="shared" si="4"/>
        <v>6.1</v>
      </c>
      <c r="Z21">
        <v>0</v>
      </c>
    </row>
    <row r="22" spans="1:26" x14ac:dyDescent="0.3">
      <c r="A22" s="1" t="str">
        <f>'Giannis Antetokounmpo'!A22</f>
        <v>@ OCE</v>
      </c>
      <c r="B22">
        <v>2</v>
      </c>
      <c r="C22">
        <v>1</v>
      </c>
      <c r="D22">
        <v>0</v>
      </c>
      <c r="E22">
        <v>0</v>
      </c>
      <c r="F22">
        <v>0</v>
      </c>
      <c r="G22">
        <v>2</v>
      </c>
      <c r="H22">
        <v>1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-3</v>
      </c>
      <c r="Q22" s="2">
        <f t="shared" si="0"/>
        <v>0.33333333333333331</v>
      </c>
      <c r="R22" s="6" t="s">
        <v>45</v>
      </c>
      <c r="S22" s="6" t="s">
        <v>45</v>
      </c>
      <c r="T22">
        <v>9</v>
      </c>
      <c r="U22">
        <v>2</v>
      </c>
      <c r="V22">
        <v>0</v>
      </c>
      <c r="W22" s="3">
        <f t="shared" si="2"/>
        <v>-9.506333333333334</v>
      </c>
      <c r="X22" s="4">
        <f t="shared" si="3"/>
        <v>1.2000000000000002</v>
      </c>
      <c r="Y22" s="4">
        <f t="shared" si="4"/>
        <v>-1.3999999999999997</v>
      </c>
      <c r="Z22">
        <v>0</v>
      </c>
    </row>
    <row r="23" spans="1:26" x14ac:dyDescent="0.3">
      <c r="A23" s="1" t="str">
        <f>'Giannis Antetokounmpo'!A23</f>
        <v>vs FRA</v>
      </c>
      <c r="B23">
        <v>4</v>
      </c>
      <c r="C23">
        <v>1</v>
      </c>
      <c r="D23">
        <v>0</v>
      </c>
      <c r="E23">
        <v>0</v>
      </c>
      <c r="F23">
        <v>1</v>
      </c>
      <c r="G23">
        <v>0</v>
      </c>
      <c r="H23">
        <v>2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-1</v>
      </c>
      <c r="Q23" s="2">
        <f t="shared" si="0"/>
        <v>1</v>
      </c>
      <c r="R23" s="6" t="s">
        <v>45</v>
      </c>
      <c r="S23" s="6" t="s">
        <v>45</v>
      </c>
      <c r="T23">
        <v>9</v>
      </c>
      <c r="U23">
        <v>4</v>
      </c>
      <c r="V23">
        <v>0</v>
      </c>
      <c r="W23" s="3">
        <f t="shared" si="2"/>
        <v>26.713777777777775</v>
      </c>
      <c r="X23" s="4">
        <f t="shared" si="3"/>
        <v>8.1999999999999993</v>
      </c>
      <c r="Y23" s="4">
        <f t="shared" si="4"/>
        <v>4.6999999999999993</v>
      </c>
      <c r="Z23">
        <v>0</v>
      </c>
    </row>
    <row r="24" spans="1:26" x14ac:dyDescent="0.3">
      <c r="A24" s="1" t="str">
        <f>'Giannis Antetokounmpo'!A24</f>
        <v>@ INJ</v>
      </c>
      <c r="B24">
        <v>5</v>
      </c>
      <c r="C24">
        <v>1</v>
      </c>
      <c r="D24">
        <v>1</v>
      </c>
      <c r="E24">
        <v>0</v>
      </c>
      <c r="F24">
        <v>0</v>
      </c>
      <c r="G24">
        <v>0</v>
      </c>
      <c r="H24">
        <v>2</v>
      </c>
      <c r="I24">
        <v>2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-7</v>
      </c>
      <c r="Q24" s="2">
        <f t="shared" si="0"/>
        <v>1</v>
      </c>
      <c r="R24" s="2">
        <f t="shared" si="1"/>
        <v>1</v>
      </c>
      <c r="S24" s="6" t="s">
        <v>45</v>
      </c>
      <c r="T24">
        <v>8</v>
      </c>
      <c r="U24">
        <v>7</v>
      </c>
      <c r="V24">
        <v>0</v>
      </c>
      <c r="W24" s="3">
        <f t="shared" si="2"/>
        <v>34.120125000000002</v>
      </c>
      <c r="X24" s="4">
        <f t="shared" si="3"/>
        <v>7.7</v>
      </c>
      <c r="Y24" s="4">
        <f t="shared" si="4"/>
        <v>5.4</v>
      </c>
      <c r="Z24">
        <v>0</v>
      </c>
    </row>
    <row r="25" spans="1:26" x14ac:dyDescent="0.3">
      <c r="A25" s="1" t="str">
        <f>'Giannis Antetokounmpo'!A25</f>
        <v>vs EUR</v>
      </c>
      <c r="B25">
        <v>3</v>
      </c>
      <c r="C25">
        <v>0</v>
      </c>
      <c r="D25">
        <v>1</v>
      </c>
      <c r="E25">
        <v>0</v>
      </c>
      <c r="F25">
        <v>0</v>
      </c>
      <c r="G25">
        <v>1</v>
      </c>
      <c r="H25">
        <v>1</v>
      </c>
      <c r="I25">
        <v>3</v>
      </c>
      <c r="J25">
        <v>1</v>
      </c>
      <c r="K25">
        <v>2</v>
      </c>
      <c r="L25">
        <v>0</v>
      </c>
      <c r="M25">
        <v>0</v>
      </c>
      <c r="N25">
        <v>0</v>
      </c>
      <c r="O25">
        <v>0</v>
      </c>
      <c r="P25">
        <v>-8</v>
      </c>
      <c r="Q25" s="2">
        <f t="shared" si="0"/>
        <v>0.33333333333333331</v>
      </c>
      <c r="R25" s="2">
        <f t="shared" si="1"/>
        <v>0.5</v>
      </c>
      <c r="S25" s="6" t="s">
        <v>45</v>
      </c>
      <c r="T25">
        <v>7</v>
      </c>
      <c r="U25">
        <v>5</v>
      </c>
      <c r="V25">
        <v>0</v>
      </c>
      <c r="W25" s="3">
        <f t="shared" si="2"/>
        <v>5.7238571428571428</v>
      </c>
      <c r="X25" s="4">
        <f t="shared" si="3"/>
        <v>3.5</v>
      </c>
      <c r="Y25" s="4">
        <f t="shared" si="4"/>
        <v>1</v>
      </c>
      <c r="Z25">
        <v>0</v>
      </c>
    </row>
    <row r="26" spans="1:26" x14ac:dyDescent="0.3">
      <c r="A26" s="1" t="str">
        <f>'Giannis Antetokounmpo'!A26</f>
        <v>@ RKS</v>
      </c>
      <c r="B26">
        <v>0</v>
      </c>
      <c r="C26">
        <v>0</v>
      </c>
      <c r="D26">
        <v>2</v>
      </c>
      <c r="E26">
        <v>0</v>
      </c>
      <c r="F26">
        <v>1</v>
      </c>
      <c r="G26">
        <v>2</v>
      </c>
      <c r="H26">
        <v>0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-2</v>
      </c>
      <c r="Q26" s="2">
        <f t="shared" si="0"/>
        <v>0</v>
      </c>
      <c r="R26" s="6" t="s">
        <v>45</v>
      </c>
      <c r="S26" s="6" t="s">
        <v>45</v>
      </c>
      <c r="T26">
        <v>12</v>
      </c>
      <c r="U26">
        <v>5</v>
      </c>
      <c r="V26">
        <v>0</v>
      </c>
      <c r="W26" s="3">
        <f t="shared" si="2"/>
        <v>-9.9405833333333327</v>
      </c>
      <c r="X26" s="4">
        <f t="shared" si="3"/>
        <v>4</v>
      </c>
      <c r="Y26" s="4">
        <f t="shared" si="4"/>
        <v>-2.0999999999999996</v>
      </c>
      <c r="Z26">
        <v>0</v>
      </c>
    </row>
    <row r="27" spans="1:26" x14ac:dyDescent="0.3">
      <c r="A27" s="1" t="str">
        <f>'Giannis Antetokounmpo'!A27</f>
        <v>vs CHI</v>
      </c>
      <c r="B27">
        <v>12</v>
      </c>
      <c r="C27">
        <v>3</v>
      </c>
      <c r="D27">
        <v>3</v>
      </c>
      <c r="E27">
        <v>1</v>
      </c>
      <c r="F27">
        <v>1</v>
      </c>
      <c r="G27">
        <v>0</v>
      </c>
      <c r="H27">
        <v>4</v>
      </c>
      <c r="I27">
        <v>4</v>
      </c>
      <c r="J27">
        <v>1</v>
      </c>
      <c r="K27">
        <v>1</v>
      </c>
      <c r="L27">
        <v>3</v>
      </c>
      <c r="M27">
        <v>3</v>
      </c>
      <c r="N27">
        <v>1</v>
      </c>
      <c r="O27">
        <v>2</v>
      </c>
      <c r="P27">
        <v>11</v>
      </c>
      <c r="Q27" s="2">
        <f t="shared" si="0"/>
        <v>1</v>
      </c>
      <c r="R27" s="2">
        <f t="shared" si="1"/>
        <v>1</v>
      </c>
      <c r="S27" s="2">
        <f t="shared" si="5"/>
        <v>1</v>
      </c>
      <c r="T27">
        <v>12</v>
      </c>
      <c r="U27">
        <v>19</v>
      </c>
      <c r="V27">
        <v>0</v>
      </c>
      <c r="W27" s="3">
        <f t="shared" si="2"/>
        <v>63.942166666666672</v>
      </c>
      <c r="X27" s="4">
        <f t="shared" si="3"/>
        <v>26.1</v>
      </c>
      <c r="Y27" s="4">
        <f t="shared" si="4"/>
        <v>15.099999999999998</v>
      </c>
      <c r="Z27">
        <v>0</v>
      </c>
    </row>
    <row r="28" spans="1:26" x14ac:dyDescent="0.3">
      <c r="A28" s="1">
        <f>'Giannis Antetokounmpo'!A28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'Giannis Antetokounmpo'!A29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'Giannis Antetokounmpo'!A30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'Giannis Antetokounmpo'!A31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'Giannis Antetokounmpo'!A32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'Giannis Antetokounmpo'!A33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'Giannis Antetokounmpo'!A34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'Giannis Antetokounmpo'!A35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'Giannis Antetokounmpo'!A36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'Giannis Antetokounmpo'!A37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'Giannis Antetokounmpo'!A38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'Giannis Antetokounmpo'!A39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'Giannis Antetokounmpo'!A40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'Giannis Antetokounmpo'!A41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'Giannis Antetokounmpo'!A42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'Giannis Antetokounmpo'!A43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'Giannis Antetokounmpo'!A44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'Giannis Antetokounmpo'!A45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'Giannis Antetokounmpo'!A46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3.8461538461538463</v>
      </c>
      <c r="C47" s="4">
        <f t="shared" ref="C47:P47" si="6">AVERAGE(C2:C46)</f>
        <v>0.88461538461538458</v>
      </c>
      <c r="D47" s="4">
        <f t="shared" si="6"/>
        <v>1.0769230769230769</v>
      </c>
      <c r="E47" s="4">
        <f t="shared" si="6"/>
        <v>7.6923076923076927E-2</v>
      </c>
      <c r="F47" s="4">
        <f t="shared" si="6"/>
        <v>0.23076923076923078</v>
      </c>
      <c r="G47" s="4">
        <f t="shared" si="6"/>
        <v>0.57692307692307687</v>
      </c>
      <c r="H47" s="4">
        <f t="shared" si="6"/>
        <v>1.4615384615384615</v>
      </c>
      <c r="I47" s="4">
        <f t="shared" si="6"/>
        <v>3</v>
      </c>
      <c r="J47" s="4">
        <f t="shared" si="6"/>
        <v>0.38461538461538464</v>
      </c>
      <c r="K47" s="4">
        <f t="shared" si="6"/>
        <v>1.0769230769230769</v>
      </c>
      <c r="L47" s="4">
        <f t="shared" si="6"/>
        <v>0.53846153846153844</v>
      </c>
      <c r="M47" s="4">
        <f t="shared" si="6"/>
        <v>0.57692307692307687</v>
      </c>
      <c r="N47" s="4">
        <f t="shared" si="6"/>
        <v>3.8461538461538464E-2</v>
      </c>
      <c r="O47" s="4">
        <f t="shared" si="6"/>
        <v>0.46153846153846156</v>
      </c>
      <c r="P47" s="4">
        <f t="shared" si="6"/>
        <v>-1.4615384615384615</v>
      </c>
      <c r="Q47" s="2">
        <f>SUM(H2:H46)/SUM(I2:I46)</f>
        <v>0.48717948717948717</v>
      </c>
      <c r="R47" s="2">
        <f>SUM(J2:J46)/SUM(K2:K46)</f>
        <v>0.35714285714285715</v>
      </c>
      <c r="S47" s="2">
        <f>SUM(L2:L46)/SUM(M2:M46)</f>
        <v>0.93333333333333335</v>
      </c>
      <c r="T47" s="4">
        <f t="shared" ref="T47:V47" si="7">AVERAGE(T2:T46)</f>
        <v>9.4615384615384617</v>
      </c>
      <c r="U47" s="4">
        <f t="shared" si="7"/>
        <v>6.4230769230769234</v>
      </c>
      <c r="V47" s="4">
        <f t="shared" si="7"/>
        <v>7.6923076923076927E-2</v>
      </c>
      <c r="W47" s="3">
        <f>((H49*85.91) +(F49*53.897)+(J49*51.757)+(L49*46.845)+(E49*39.19)+(N49*39.19)+(D49*34.677)+((C49-N49)*14.707)-(O49*17.174)-((M49-L49)*20.091)-((I49-H49)*39.19)-(G49*53.897))/T49</f>
        <v>14.517105691056912</v>
      </c>
      <c r="X47" s="4">
        <f t="shared" ref="X47" si="8">B47+(C47*1.2)+(D47*1.5)+(E47*3)+(F47*3)-G47</f>
        <v>6.8692307692307697</v>
      </c>
      <c r="Y47" s="4">
        <f t="shared" ref="Y47" si="9">B47+0.4*H47-0.7*I47-0.4*(M47-L47)+0.7*N47+0.3*(C47-N47)+F47+D47*0.7+0.7*E47-0.4*O47-G47</f>
        <v>2.8730769230769235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100</v>
      </c>
      <c r="C49">
        <f t="shared" ref="C49:P49" si="10">SUM(C2:C46)</f>
        <v>23</v>
      </c>
      <c r="D49">
        <f t="shared" si="10"/>
        <v>28</v>
      </c>
      <c r="E49">
        <f t="shared" si="10"/>
        <v>2</v>
      </c>
      <c r="F49">
        <f t="shared" si="10"/>
        <v>6</v>
      </c>
      <c r="G49">
        <f t="shared" si="10"/>
        <v>15</v>
      </c>
      <c r="H49">
        <f t="shared" si="10"/>
        <v>38</v>
      </c>
      <c r="I49">
        <f t="shared" si="10"/>
        <v>78</v>
      </c>
      <c r="J49">
        <f t="shared" si="10"/>
        <v>10</v>
      </c>
      <c r="K49">
        <f t="shared" si="10"/>
        <v>28</v>
      </c>
      <c r="L49">
        <f t="shared" si="10"/>
        <v>14</v>
      </c>
      <c r="M49">
        <f t="shared" si="10"/>
        <v>15</v>
      </c>
      <c r="N49">
        <f t="shared" si="10"/>
        <v>1</v>
      </c>
      <c r="O49">
        <f t="shared" si="10"/>
        <v>12</v>
      </c>
      <c r="P49">
        <f t="shared" si="10"/>
        <v>-38</v>
      </c>
      <c r="T49">
        <f>SUM(T2:T46)</f>
        <v>246</v>
      </c>
      <c r="U49">
        <f>SUM(U2:U46)</f>
        <v>167</v>
      </c>
      <c r="V49">
        <f>SUM(V2:V46)</f>
        <v>2</v>
      </c>
      <c r="X49" s="4">
        <f>SUM(X2:X46)</f>
        <v>178.6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Giannis Antetokounmpo</vt:lpstr>
      <vt:lpstr>Emmanuel Mudiay</vt:lpstr>
      <vt:lpstr>Pascal Siakam</vt:lpstr>
      <vt:lpstr>Bol Bol</vt:lpstr>
      <vt:lpstr>Joel Embiid</vt:lpstr>
      <vt:lpstr>Al-Farouq Aminu</vt:lpstr>
      <vt:lpstr>Josh Okogie</vt:lpstr>
      <vt:lpstr>Gorgui Dieng</vt:lpstr>
      <vt:lpstr>Georges Niang</vt:lpstr>
      <vt:lpstr>Chimezie Metu</vt:lpstr>
      <vt:lpstr>Bismack Biyombo</vt:lpstr>
      <vt:lpstr>Wenyen Gabriel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2024-04-24T09:29:01Z</dcterms:modified>
</cp:coreProperties>
</file>