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CF589016-3033-47AB-843F-487554DCD668}" xr6:coauthVersionLast="47" xr6:coauthVersionMax="47" xr10:uidLastSave="{00000000-0000-0000-0000-000000000000}"/>
  <bookViews>
    <workbookView xWindow="-108" yWindow="-108" windowWidth="23256" windowHeight="12456" xr2:uid="{0D40A248-FF8F-46CA-B1D1-6E3AD099E80C}"/>
  </bookViews>
  <sheets>
    <sheet name="Giannis Antetokounmpo" sheetId="4" r:id="rId1"/>
    <sheet name="Emmanuel Mudiay" sheetId="1" r:id="rId2"/>
    <sheet name="Pascal Siakam" sheetId="3" r:id="rId3"/>
    <sheet name="Bol Bol" sheetId="12" r:id="rId4"/>
    <sheet name="Joel Embiid" sheetId="5" r:id="rId5"/>
    <sheet name="Al-Farouq Aminu" sheetId="2" r:id="rId6"/>
    <sheet name="Josh Okogie" sheetId="10" r:id="rId7"/>
    <sheet name="Gorgui Dieng" sheetId="6" r:id="rId8"/>
    <sheet name="Georges Niang" sheetId="8" r:id="rId9"/>
    <sheet name="Chimezie Metu" sheetId="15" r:id="rId10"/>
    <sheet name="Bismack Biyombo" sheetId="9" r:id="rId11"/>
    <sheet name="Wenyen Gabriel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4" l="1"/>
  <c r="Z19" i="14"/>
  <c r="Y19" i="14"/>
  <c r="X19" i="14"/>
  <c r="Q19" i="14"/>
  <c r="AA19" i="13"/>
  <c r="Z19" i="13"/>
  <c r="Y19" i="13"/>
  <c r="X19" i="13"/>
  <c r="Q19" i="13"/>
  <c r="AA17" i="14"/>
  <c r="Z17" i="14"/>
  <c r="Y17" i="14"/>
  <c r="X17" i="14"/>
  <c r="Q17" i="14"/>
  <c r="AA17" i="13"/>
  <c r="Z17" i="13"/>
  <c r="Y17" i="13"/>
  <c r="X17" i="13"/>
  <c r="Q17" i="13"/>
  <c r="AA16" i="14"/>
  <c r="Z16" i="14"/>
  <c r="Y16" i="14"/>
  <c r="X16" i="14"/>
  <c r="Q16" i="14"/>
  <c r="AA16" i="13"/>
  <c r="Z16" i="13"/>
  <c r="Y16" i="13"/>
  <c r="X16" i="13"/>
  <c r="Q16" i="13"/>
  <c r="AA14" i="14"/>
  <c r="Z14" i="14"/>
  <c r="Y14" i="14"/>
  <c r="X14" i="14"/>
  <c r="Q14" i="14"/>
  <c r="AA14" i="13"/>
  <c r="Z14" i="13"/>
  <c r="Y14" i="13"/>
  <c r="X14" i="13"/>
  <c r="Q14" i="13"/>
  <c r="AA11" i="14" l="1"/>
  <c r="Z11" i="14"/>
  <c r="Y11" i="14"/>
  <c r="X11" i="14"/>
  <c r="Q11" i="14"/>
  <c r="AA11" i="13"/>
  <c r="Z11" i="13"/>
  <c r="Y11" i="13"/>
  <c r="X11" i="13"/>
  <c r="Q11" i="13"/>
  <c r="AA9" i="14"/>
  <c r="Z9" i="14"/>
  <c r="Y9" i="14"/>
  <c r="X9" i="14"/>
  <c r="Q9" i="14"/>
  <c r="AA9" i="13"/>
  <c r="Z9" i="13"/>
  <c r="Y9" i="13"/>
  <c r="X9" i="13"/>
  <c r="Q9" i="13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8" i="14"/>
  <c r="Z18" i="14"/>
  <c r="Y18" i="14"/>
  <c r="X18" i="14"/>
  <c r="Q18" i="14"/>
  <c r="AA15" i="14"/>
  <c r="Z15" i="14"/>
  <c r="Y15" i="14"/>
  <c r="X15" i="14"/>
  <c r="Q15" i="14"/>
  <c r="AA13" i="14"/>
  <c r="Z13" i="14"/>
  <c r="Y13" i="14"/>
  <c r="X13" i="14"/>
  <c r="Q13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Q19" i="11"/>
  <c r="Y18" i="11"/>
  <c r="X18" i="11"/>
  <c r="W18" i="11"/>
  <c r="R18" i="11"/>
  <c r="Q18" i="11"/>
  <c r="Y17" i="11"/>
  <c r="X17" i="11"/>
  <c r="W17" i="11"/>
  <c r="Y16" i="11"/>
  <c r="X16" i="11"/>
  <c r="W16" i="11"/>
  <c r="Y15" i="11"/>
  <c r="X15" i="11"/>
  <c r="W15" i="11"/>
  <c r="Y14" i="11"/>
  <c r="X14" i="11"/>
  <c r="W14" i="11"/>
  <c r="Y13" i="11"/>
  <c r="X13" i="11"/>
  <c r="W13" i="11"/>
  <c r="R13" i="11"/>
  <c r="Q13" i="11"/>
  <c r="Y12" i="11"/>
  <c r="X12" i="11"/>
  <c r="W12" i="11"/>
  <c r="R12" i="11"/>
  <c r="Q12" i="11"/>
  <c r="Y11" i="11"/>
  <c r="X11" i="11"/>
  <c r="W11" i="11"/>
  <c r="S11" i="11"/>
  <c r="Q11" i="11"/>
  <c r="Y10" i="11"/>
  <c r="X10" i="11"/>
  <c r="W10" i="11"/>
  <c r="Q10" i="11"/>
  <c r="Y9" i="11"/>
  <c r="X9" i="11"/>
  <c r="W9" i="11"/>
  <c r="Q9" i="11"/>
  <c r="Y8" i="11"/>
  <c r="X8" i="11"/>
  <c r="W8" i="11"/>
  <c r="S8" i="11"/>
  <c r="R8" i="11"/>
  <c r="Q8" i="11"/>
  <c r="Y7" i="11"/>
  <c r="X7" i="11"/>
  <c r="W7" i="11"/>
  <c r="Q7" i="11"/>
  <c r="Y6" i="11"/>
  <c r="X6" i="11"/>
  <c r="W6" i="11"/>
  <c r="S6" i="11"/>
  <c r="Q6" i="11"/>
  <c r="Y5" i="11"/>
  <c r="X5" i="11"/>
  <c r="W5" i="11"/>
  <c r="Y4" i="11"/>
  <c r="X4" i="11"/>
  <c r="W4" i="11"/>
  <c r="R4" i="11"/>
  <c r="Q4" i="11"/>
  <c r="Y3" i="11"/>
  <c r="X3" i="11"/>
  <c r="W3" i="11"/>
  <c r="S3" i="11"/>
  <c r="Q3" i="11"/>
  <c r="Y2" i="11"/>
  <c r="X2" i="11"/>
  <c r="W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Y18" i="9"/>
  <c r="X18" i="9"/>
  <c r="W18" i="9"/>
  <c r="Q18" i="9"/>
  <c r="Y17" i="9"/>
  <c r="X17" i="9"/>
  <c r="W17" i="9"/>
  <c r="R17" i="9"/>
  <c r="Q17" i="9"/>
  <c r="Y16" i="9"/>
  <c r="X16" i="9"/>
  <c r="W16" i="9"/>
  <c r="Y15" i="9"/>
  <c r="X15" i="9"/>
  <c r="W15" i="9"/>
  <c r="Y14" i="9"/>
  <c r="X14" i="9"/>
  <c r="W14" i="9"/>
  <c r="Y13" i="9"/>
  <c r="X13" i="9"/>
  <c r="W13" i="9"/>
  <c r="Y12" i="9"/>
  <c r="X12" i="9"/>
  <c r="W12" i="9"/>
  <c r="Y11" i="9"/>
  <c r="X11" i="9"/>
  <c r="W11" i="9"/>
  <c r="Q11" i="9"/>
  <c r="Y10" i="9"/>
  <c r="X10" i="9"/>
  <c r="W10" i="9"/>
  <c r="Y9" i="9"/>
  <c r="X9" i="9"/>
  <c r="W9" i="9"/>
  <c r="Y8" i="9"/>
  <c r="X8" i="9"/>
  <c r="W8" i="9"/>
  <c r="Q8" i="9"/>
  <c r="Y7" i="9"/>
  <c r="X7" i="9"/>
  <c r="W7" i="9"/>
  <c r="R7" i="9"/>
  <c r="Q7" i="9"/>
  <c r="Y6" i="9"/>
  <c r="X6" i="9"/>
  <c r="W6" i="9"/>
  <c r="Y5" i="9"/>
  <c r="X5" i="9"/>
  <c r="W5" i="9"/>
  <c r="Y4" i="9"/>
  <c r="X4" i="9"/>
  <c r="W4" i="9"/>
  <c r="Y3" i="9"/>
  <c r="X3" i="9"/>
  <c r="W3" i="9"/>
  <c r="Y2" i="9"/>
  <c r="X2" i="9"/>
  <c r="W2" i="9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Y18" i="15"/>
  <c r="X18" i="15"/>
  <c r="W18" i="15"/>
  <c r="Y17" i="15"/>
  <c r="X17" i="15"/>
  <c r="W17" i="15"/>
  <c r="Q17" i="15"/>
  <c r="Y16" i="15"/>
  <c r="X16" i="15"/>
  <c r="W16" i="15"/>
  <c r="S16" i="15"/>
  <c r="R16" i="15"/>
  <c r="Q16" i="15"/>
  <c r="Y15" i="15"/>
  <c r="X15" i="15"/>
  <c r="W15" i="15"/>
  <c r="Q15" i="15"/>
  <c r="Y14" i="15"/>
  <c r="X14" i="15"/>
  <c r="W14" i="15"/>
  <c r="R14" i="15"/>
  <c r="Q14" i="15"/>
  <c r="Y13" i="15"/>
  <c r="X13" i="15"/>
  <c r="W13" i="15"/>
  <c r="R13" i="15"/>
  <c r="Q13" i="15"/>
  <c r="Y12" i="15"/>
  <c r="X12" i="15"/>
  <c r="W12" i="15"/>
  <c r="R12" i="15"/>
  <c r="Q12" i="15"/>
  <c r="Y11" i="15"/>
  <c r="X11" i="15"/>
  <c r="W11" i="15"/>
  <c r="R11" i="15"/>
  <c r="Q11" i="15"/>
  <c r="Y10" i="15"/>
  <c r="X10" i="15"/>
  <c r="W10" i="15"/>
  <c r="R10" i="15"/>
  <c r="Q10" i="15"/>
  <c r="Y9" i="15"/>
  <c r="X9" i="15"/>
  <c r="W9" i="15"/>
  <c r="Q9" i="15"/>
  <c r="Y8" i="15"/>
  <c r="X8" i="15"/>
  <c r="W8" i="15"/>
  <c r="S8" i="15"/>
  <c r="Q8" i="15"/>
  <c r="Y7" i="15"/>
  <c r="X7" i="15"/>
  <c r="W7" i="15"/>
  <c r="R7" i="15"/>
  <c r="Q7" i="15"/>
  <c r="Y6" i="15"/>
  <c r="X6" i="15"/>
  <c r="W6" i="15"/>
  <c r="R6" i="15"/>
  <c r="Q6" i="15"/>
  <c r="Y5" i="15"/>
  <c r="X5" i="15"/>
  <c r="W5" i="15"/>
  <c r="Q5" i="15"/>
  <c r="Y4" i="15"/>
  <c r="X4" i="15"/>
  <c r="W4" i="15"/>
  <c r="Y3" i="15"/>
  <c r="X3" i="15"/>
  <c r="W3" i="15"/>
  <c r="R3" i="15"/>
  <c r="Q3" i="15"/>
  <c r="Y2" i="15"/>
  <c r="X2" i="15"/>
  <c r="W2" i="15"/>
  <c r="R2" i="15"/>
  <c r="Q2" i="15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R19" i="8"/>
  <c r="Q19" i="8"/>
  <c r="Y18" i="8"/>
  <c r="X18" i="8"/>
  <c r="W18" i="8"/>
  <c r="S18" i="8"/>
  <c r="R18" i="8"/>
  <c r="Q18" i="8"/>
  <c r="Y17" i="8"/>
  <c r="X17" i="8"/>
  <c r="W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R13" i="8"/>
  <c r="Q13" i="8"/>
  <c r="Y12" i="8"/>
  <c r="X12" i="8"/>
  <c r="W12" i="8"/>
  <c r="S12" i="8"/>
  <c r="Q12" i="8"/>
  <c r="Y11" i="8"/>
  <c r="X11" i="8"/>
  <c r="W11" i="8"/>
  <c r="Q11" i="8"/>
  <c r="Y10" i="8"/>
  <c r="X10" i="8"/>
  <c r="W10" i="8"/>
  <c r="S10" i="8"/>
  <c r="R10" i="8"/>
  <c r="Q10" i="8"/>
  <c r="Y9" i="8"/>
  <c r="X9" i="8"/>
  <c r="W9" i="8"/>
  <c r="Q9" i="8"/>
  <c r="Y8" i="8"/>
  <c r="X8" i="8"/>
  <c r="W8" i="8"/>
  <c r="Q8" i="8"/>
  <c r="Y7" i="8"/>
  <c r="X7" i="8"/>
  <c r="W7" i="8"/>
  <c r="S7" i="8"/>
  <c r="R7" i="8"/>
  <c r="Q7" i="8"/>
  <c r="Y6" i="8"/>
  <c r="X6" i="8"/>
  <c r="W6" i="8"/>
  <c r="Q6" i="8"/>
  <c r="Y5" i="8"/>
  <c r="X5" i="8"/>
  <c r="W5" i="8"/>
  <c r="R5" i="8"/>
  <c r="Q5" i="8"/>
  <c r="Y4" i="8"/>
  <c r="X4" i="8"/>
  <c r="W4" i="8"/>
  <c r="S4" i="8"/>
  <c r="Y3" i="8"/>
  <c r="X3" i="8"/>
  <c r="W3" i="8"/>
  <c r="Q3" i="8"/>
  <c r="Y2" i="8"/>
  <c r="X2" i="8"/>
  <c r="W2" i="8"/>
  <c r="S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R16" i="12"/>
  <c r="Q16" i="12"/>
  <c r="Y15" i="12"/>
  <c r="X15" i="12"/>
  <c r="W15" i="12"/>
  <c r="R15" i="12"/>
  <c r="Q15" i="12"/>
  <c r="Y14" i="12"/>
  <c r="X14" i="12"/>
  <c r="W14" i="12"/>
  <c r="Q14" i="12"/>
  <c r="Y13" i="12"/>
  <c r="X13" i="12"/>
  <c r="W13" i="12"/>
  <c r="S13" i="12"/>
  <c r="R13" i="12"/>
  <c r="Q13" i="12"/>
  <c r="Y12" i="12"/>
  <c r="X12" i="12"/>
  <c r="W12" i="12"/>
  <c r="S12" i="12"/>
  <c r="R12" i="12"/>
  <c r="Q12" i="12"/>
  <c r="Y11" i="12"/>
  <c r="X11" i="12"/>
  <c r="W11" i="12"/>
  <c r="S11" i="12"/>
  <c r="R11" i="12"/>
  <c r="Q11" i="12"/>
  <c r="Y10" i="12"/>
  <c r="X10" i="12"/>
  <c r="W10" i="12"/>
  <c r="S10" i="12"/>
  <c r="R10" i="12"/>
  <c r="Q10" i="12"/>
  <c r="Y9" i="12"/>
  <c r="X9" i="12"/>
  <c r="W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S6" i="12"/>
  <c r="R6" i="12"/>
  <c r="Q6" i="12"/>
  <c r="Y5" i="12"/>
  <c r="X5" i="12"/>
  <c r="W5" i="12"/>
  <c r="S5" i="12"/>
  <c r="R5" i="12"/>
  <c r="Q5" i="12"/>
  <c r="Y4" i="12"/>
  <c r="X4" i="12"/>
  <c r="W4" i="12"/>
  <c r="Q4" i="12"/>
  <c r="Y3" i="12"/>
  <c r="X3" i="12"/>
  <c r="W3" i="12"/>
  <c r="R3" i="12"/>
  <c r="Q3" i="12"/>
  <c r="Y2" i="12"/>
  <c r="X2" i="12"/>
  <c r="W2" i="12"/>
  <c r="S2" i="12"/>
  <c r="Q2" i="12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Q19" i="6"/>
  <c r="Y18" i="6"/>
  <c r="X18" i="6"/>
  <c r="W18" i="6"/>
  <c r="Q18" i="6"/>
  <c r="Y17" i="6"/>
  <c r="X17" i="6"/>
  <c r="W17" i="6"/>
  <c r="S17" i="6"/>
  <c r="Q17" i="6"/>
  <c r="Y16" i="6"/>
  <c r="X16" i="6"/>
  <c r="W16" i="6"/>
  <c r="Q16" i="6"/>
  <c r="Y15" i="6"/>
  <c r="X15" i="6"/>
  <c r="W15" i="6"/>
  <c r="Y14" i="6"/>
  <c r="X14" i="6"/>
  <c r="W14" i="6"/>
  <c r="R14" i="6"/>
  <c r="Q14" i="6"/>
  <c r="Y13" i="6"/>
  <c r="X13" i="6"/>
  <c r="W13" i="6"/>
  <c r="Q13" i="6"/>
  <c r="Y12" i="6"/>
  <c r="X12" i="6"/>
  <c r="W12" i="6"/>
  <c r="Q12" i="6"/>
  <c r="Y11" i="6"/>
  <c r="X11" i="6"/>
  <c r="W11" i="6"/>
  <c r="S11" i="6"/>
  <c r="R11" i="6"/>
  <c r="Q11" i="6"/>
  <c r="Y10" i="6"/>
  <c r="X10" i="6"/>
  <c r="W10" i="6"/>
  <c r="Y9" i="6"/>
  <c r="X9" i="6"/>
  <c r="W9" i="6"/>
  <c r="R9" i="6"/>
  <c r="Q9" i="6"/>
  <c r="Y8" i="6"/>
  <c r="X8" i="6"/>
  <c r="W8" i="6"/>
  <c r="Y7" i="6"/>
  <c r="X7" i="6"/>
  <c r="W7" i="6"/>
  <c r="Q7" i="6"/>
  <c r="Y6" i="6"/>
  <c r="X6" i="6"/>
  <c r="W6" i="6"/>
  <c r="Q6" i="6"/>
  <c r="Y5" i="6"/>
  <c r="X5" i="6"/>
  <c r="W5" i="6"/>
  <c r="Q5" i="6"/>
  <c r="Y4" i="6"/>
  <c r="X4" i="6"/>
  <c r="W4" i="6"/>
  <c r="Q4" i="6"/>
  <c r="Y3" i="6"/>
  <c r="X3" i="6"/>
  <c r="W3" i="6"/>
  <c r="Q3" i="6"/>
  <c r="Y2" i="6"/>
  <c r="X2" i="6"/>
  <c r="W2" i="6"/>
  <c r="S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R19" i="2"/>
  <c r="Q19" i="2"/>
  <c r="Y18" i="2"/>
  <c r="X18" i="2"/>
  <c r="W18" i="2"/>
  <c r="R18" i="2"/>
  <c r="Q18" i="2"/>
  <c r="Y17" i="2"/>
  <c r="X17" i="2"/>
  <c r="W17" i="2"/>
  <c r="Q17" i="2"/>
  <c r="Y16" i="2"/>
  <c r="X16" i="2"/>
  <c r="W16" i="2"/>
  <c r="S16" i="2"/>
  <c r="R16" i="2"/>
  <c r="Q16" i="2"/>
  <c r="Y15" i="2"/>
  <c r="X15" i="2"/>
  <c r="W15" i="2"/>
  <c r="S15" i="2"/>
  <c r="R15" i="2"/>
  <c r="Q15" i="2"/>
  <c r="Y14" i="2"/>
  <c r="X14" i="2"/>
  <c r="W14" i="2"/>
  <c r="R14" i="2"/>
  <c r="Q14" i="2"/>
  <c r="Y13" i="2"/>
  <c r="X13" i="2"/>
  <c r="W13" i="2"/>
  <c r="R13" i="2"/>
  <c r="Q13" i="2"/>
  <c r="Y12" i="2"/>
  <c r="X12" i="2"/>
  <c r="W12" i="2"/>
  <c r="S12" i="2"/>
  <c r="Q12" i="2"/>
  <c r="Y11" i="2"/>
  <c r="X11" i="2"/>
  <c r="W11" i="2"/>
  <c r="S11" i="2"/>
  <c r="R11" i="2"/>
  <c r="Q11" i="2"/>
  <c r="Y10" i="2"/>
  <c r="X10" i="2"/>
  <c r="W10" i="2"/>
  <c r="Q10" i="2"/>
  <c r="Y9" i="2"/>
  <c r="X9" i="2"/>
  <c r="W9" i="2"/>
  <c r="R9" i="2"/>
  <c r="Q9" i="2"/>
  <c r="Y8" i="2"/>
  <c r="X8" i="2"/>
  <c r="W8" i="2"/>
  <c r="S8" i="2"/>
  <c r="R8" i="2"/>
  <c r="Q8" i="2"/>
  <c r="Y7" i="2"/>
  <c r="X7" i="2"/>
  <c r="W7" i="2"/>
  <c r="S7" i="2"/>
  <c r="R7" i="2"/>
  <c r="Q7" i="2"/>
  <c r="Y6" i="2"/>
  <c r="X6" i="2"/>
  <c r="W6" i="2"/>
  <c r="R6" i="2"/>
  <c r="Q6" i="2"/>
  <c r="Y5" i="2"/>
  <c r="X5" i="2"/>
  <c r="W5" i="2"/>
  <c r="S5" i="2"/>
  <c r="R5" i="2"/>
  <c r="Q5" i="2"/>
  <c r="Y4" i="2"/>
  <c r="X4" i="2"/>
  <c r="W4" i="2"/>
  <c r="R4" i="2"/>
  <c r="Q4" i="2"/>
  <c r="Y3" i="2"/>
  <c r="X3" i="2"/>
  <c r="W3" i="2"/>
  <c r="S3" i="2"/>
  <c r="R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R16" i="5"/>
  <c r="Q16" i="5"/>
  <c r="Y15" i="5"/>
  <c r="X15" i="5"/>
  <c r="W15" i="5"/>
  <c r="S15" i="5"/>
  <c r="R15" i="5"/>
  <c r="Q15" i="5"/>
  <c r="Y14" i="5"/>
  <c r="X14" i="5"/>
  <c r="W14" i="5"/>
  <c r="R14" i="5"/>
  <c r="Q14" i="5"/>
  <c r="Y13" i="5"/>
  <c r="X13" i="5"/>
  <c r="W13" i="5"/>
  <c r="S13" i="5"/>
  <c r="R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S10" i="5"/>
  <c r="R10" i="5"/>
  <c r="Q10" i="5"/>
  <c r="Y9" i="5"/>
  <c r="X9" i="5"/>
  <c r="W9" i="5"/>
  <c r="S9" i="5"/>
  <c r="R9" i="5"/>
  <c r="Q9" i="5"/>
  <c r="Y8" i="5"/>
  <c r="X8" i="5"/>
  <c r="W8" i="5"/>
  <c r="S8" i="5"/>
  <c r="R8" i="5"/>
  <c r="Q8" i="5"/>
  <c r="Y7" i="5"/>
  <c r="X7" i="5"/>
  <c r="W7" i="5"/>
  <c r="S7" i="5"/>
  <c r="R7" i="5"/>
  <c r="Q7" i="5"/>
  <c r="Y6" i="5"/>
  <c r="X6" i="5"/>
  <c r="W6" i="5"/>
  <c r="S6" i="5"/>
  <c r="R6" i="5"/>
  <c r="Q6" i="5"/>
  <c r="Y5" i="5"/>
  <c r="X5" i="5"/>
  <c r="W5" i="5"/>
  <c r="S5" i="5"/>
  <c r="R5" i="5"/>
  <c r="Q5" i="5"/>
  <c r="Y4" i="5"/>
  <c r="X4" i="5"/>
  <c r="W4" i="5"/>
  <c r="S4" i="5"/>
  <c r="R4" i="5"/>
  <c r="Q4" i="5"/>
  <c r="Y3" i="5"/>
  <c r="X3" i="5"/>
  <c r="W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Q9" i="4"/>
  <c r="Y8" i="4"/>
  <c r="X8" i="4"/>
  <c r="W8" i="4"/>
  <c r="S8" i="4"/>
  <c r="R8" i="4"/>
  <c r="Q8" i="4"/>
  <c r="Y7" i="4"/>
  <c r="X7" i="4"/>
  <c r="W7" i="4"/>
  <c r="S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S18" i="3"/>
  <c r="R18" i="3"/>
  <c r="Q18" i="3"/>
  <c r="Y17" i="3"/>
  <c r="X17" i="3"/>
  <c r="W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R13" i="3"/>
  <c r="Q13" i="3"/>
  <c r="Y12" i="3"/>
  <c r="X12" i="3"/>
  <c r="W12" i="3"/>
  <c r="S12" i="3"/>
  <c r="R12" i="3"/>
  <c r="Q12" i="3"/>
  <c r="Y11" i="3"/>
  <c r="X11" i="3"/>
  <c r="W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R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S19" i="10"/>
  <c r="R19" i="10"/>
  <c r="Q19" i="10"/>
  <c r="Y18" i="10"/>
  <c r="X18" i="10"/>
  <c r="W18" i="10"/>
  <c r="S18" i="10"/>
  <c r="R18" i="10"/>
  <c r="Q18" i="10"/>
  <c r="Y17" i="10"/>
  <c r="X17" i="10"/>
  <c r="W17" i="10"/>
  <c r="R17" i="10"/>
  <c r="Q17" i="10"/>
  <c r="Y16" i="10"/>
  <c r="X16" i="10"/>
  <c r="W16" i="10"/>
  <c r="Q16" i="10"/>
  <c r="Y15" i="10"/>
  <c r="X15" i="10"/>
  <c r="W15" i="10"/>
  <c r="S15" i="10"/>
  <c r="Q15" i="10"/>
  <c r="Y14" i="10"/>
  <c r="X14" i="10"/>
  <c r="W14" i="10"/>
  <c r="Y13" i="10"/>
  <c r="X13" i="10"/>
  <c r="W13" i="10"/>
  <c r="S13" i="10"/>
  <c r="Q13" i="10"/>
  <c r="Y12" i="10"/>
  <c r="X12" i="10"/>
  <c r="W12" i="10"/>
  <c r="Q12" i="10"/>
  <c r="Y11" i="10"/>
  <c r="X11" i="10"/>
  <c r="W11" i="10"/>
  <c r="Q11" i="10"/>
  <c r="Y10" i="10"/>
  <c r="X10" i="10"/>
  <c r="W10" i="10"/>
  <c r="Q10" i="10"/>
  <c r="Y9" i="10"/>
  <c r="X9" i="10"/>
  <c r="W9" i="10"/>
  <c r="R9" i="10"/>
  <c r="Q9" i="10"/>
  <c r="Y8" i="10"/>
  <c r="X8" i="10"/>
  <c r="W8" i="10"/>
  <c r="R8" i="10"/>
  <c r="Q8" i="10"/>
  <c r="Y7" i="10"/>
  <c r="X7" i="10"/>
  <c r="W7" i="10"/>
  <c r="S7" i="10"/>
  <c r="R7" i="10"/>
  <c r="Q7" i="10"/>
  <c r="Y6" i="10"/>
  <c r="X6" i="10"/>
  <c r="W6" i="10"/>
  <c r="Y5" i="10"/>
  <c r="X5" i="10"/>
  <c r="W5" i="10"/>
  <c r="R5" i="10"/>
  <c r="Q5" i="10"/>
  <c r="Y4" i="10"/>
  <c r="X4" i="10"/>
  <c r="W4" i="10"/>
  <c r="R4" i="10"/>
  <c r="Q4" i="10"/>
  <c r="Y3" i="10"/>
  <c r="X3" i="10"/>
  <c r="W3" i="10"/>
  <c r="Y2" i="10"/>
  <c r="X2" i="10"/>
  <c r="W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44" i="1"/>
  <c r="S17" i="1"/>
  <c r="Q2" i="1"/>
  <c r="R2" i="1"/>
  <c r="W2" i="1"/>
  <c r="X2" i="1"/>
  <c r="Y2" i="1"/>
  <c r="Q3" i="1"/>
  <c r="R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W6" i="1"/>
  <c r="X6" i="1"/>
  <c r="Y6" i="1"/>
  <c r="Q7" i="1"/>
  <c r="R7" i="1"/>
  <c r="S7" i="1"/>
  <c r="W7" i="1"/>
  <c r="X7" i="1"/>
  <c r="Y7" i="1"/>
  <c r="Q8" i="1"/>
  <c r="R8" i="1"/>
  <c r="S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Y47" i="8"/>
  <c r="X47" i="8"/>
  <c r="X47" i="6"/>
  <c r="Y47" i="6"/>
  <c r="Y47" i="10"/>
  <c r="X47" i="10"/>
  <c r="X47" i="2"/>
  <c r="Y47" i="2"/>
  <c r="X47" i="5"/>
  <c r="Y47" i="5"/>
  <c r="X47" i="12"/>
  <c r="Y47" i="12"/>
  <c r="X47" i="3"/>
  <c r="Y47" i="3"/>
  <c r="X47" i="4"/>
  <c r="Y47" i="4"/>
  <c r="W47" i="11"/>
  <c r="W47" i="9"/>
  <c r="W47" i="15"/>
  <c r="W47" i="8"/>
  <c r="W47" i="6"/>
  <c r="W47" i="10"/>
  <c r="W47" i="2"/>
  <c r="W47" i="5"/>
  <c r="W47" i="12"/>
  <c r="W47" i="3"/>
  <c r="W47" i="4"/>
  <c r="Q49" i="14"/>
  <c r="AA49" i="14"/>
  <c r="X49" i="11"/>
  <c r="X49" i="9"/>
  <c r="X49" i="15"/>
  <c r="X49" i="6"/>
  <c r="X49" i="10"/>
  <c r="X49" i="2"/>
  <c r="X49" i="5"/>
  <c r="X49" i="12"/>
  <c r="X49" i="3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B53" i="13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3" i="13"/>
  <c r="X13" i="13"/>
  <c r="Y13" i="13"/>
  <c r="Z13" i="13"/>
  <c r="AA13" i="13"/>
  <c r="Q15" i="13"/>
  <c r="X15" i="13"/>
  <c r="Y15" i="13"/>
  <c r="Z15" i="13"/>
  <c r="AA15" i="13"/>
  <c r="Q18" i="13"/>
  <c r="X18" i="13"/>
  <c r="Y18" i="13"/>
  <c r="Z18" i="13"/>
  <c r="AA18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<sst xmlns="http://schemas.openxmlformats.org/spreadsheetml/2006/main" count="1004" uniqueCount="63">
  <si>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</si>
  <si>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</si>
  <si>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</si>
  <si>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</si>
  <si>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</si>
  <si>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</si>
  <si>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</si>
  <si>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</si>
  <si>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</si>
  <si>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</si>
  <si>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</si>
  <si>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</si>
  <si>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</si>
  <si>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</si>
  <si>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</si>
  <si>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</si>
  <si>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</si>
  <si>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</si>
  <si>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</si>
  <si>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</si>
  <si>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</si>
  <si>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</si>
  <si>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</si>
  <si>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</si>
  <si>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</si>
  <si>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</si>
  <si>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</si>
  <si>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</si>
  <si>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</si>
  <si>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</si>
  <si>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</si>
  <si>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</si>
  <si>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</si>
  <si>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</si>
  <si>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</si>
  <si>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</si>
  <si>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</si>
  <si>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</si>
  <si>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</si>
  <si>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</si>
  <si>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</si>
  <si>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</si>
  <si>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</si>
  <si>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</si>
  <si>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CAN</t>
  </si>
  <si>
    <t>-</t>
  </si>
  <si>
    <t>vs DNK</t>
  </si>
  <si>
    <t>vs 3PT</t>
  </si>
  <si>
    <t>@ DEF</t>
  </si>
  <si>
    <t>vs OCE</t>
  </si>
  <si>
    <t>@ FRA</t>
  </si>
  <si>
    <t>@ EUR</t>
  </si>
  <si>
    <t>vs RKS</t>
  </si>
  <si>
    <t>@ CHI</t>
  </si>
  <si>
    <t>@ OLD</t>
  </si>
  <si>
    <t>vs USA</t>
  </si>
  <si>
    <t>@ SPA</t>
  </si>
  <si>
    <t>vs 6TH</t>
  </si>
  <si>
    <t>@ IMP</t>
  </si>
  <si>
    <t>vs INJ</t>
  </si>
  <si>
    <t>vs CAN</t>
  </si>
  <si>
    <t>@ DNK</t>
  </si>
  <si>
    <t>vs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</si>
</sst>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abSelected="1" topLeftCell="D33" workbookViewId="0">
      <selection activeCell="A19" sqref="A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29</v>
      </c>
      <c r="C2">
        <v>10</v>
      </c>
      <c r="D2">
        <v>5</v>
      </c>
      <c r="E2">
        <v>2</v>
      </c>
      <c r="F2">
        <v>3</v>
      </c>
      <c r="G2">
        <v>2</v>
      </c>
      <c r="H2">
        <v>12</v>
      </c>
      <c r="I2">
        <v>19</v>
      </c>
      <c r="J2">
        <v>2</v>
      </c>
      <c r="K2">
        <v>3</v>
      </c>
      <c r="L2">
        <v>3</v>
      </c>
      <c r="M2">
        <v>3</v>
      </c>
      <c r="N2">
        <v>1</v>
      </c>
      <c r="O2">
        <v>2</v>
      </c>
      <c r="P2">
        <v>14</v>
      </c>
      <c r="Q2" s="2">
        <f t="shared" ref="Q2:Q46" si="0">H2/I2</f>
        <v>0.63157894736842102</v>
      </c>
      <c r="R2" s="2">
        <f t="shared" ref="R2:R46" si="1">J2/K2</f>
        <v>0.66666666666666663</v>
      </c>
      <c r="S2" s="2">
        <f>L2/M2</f>
        <v>1</v>
      </c>
      <c r="T2">
        <v>40</v>
      </c>
      <c r="U2">
        <v>41</v>
      </c>
      <c r="V2">
        <v>4</v>
      </c>
      <c r="W2" s="3">
        <f t="shared" ref="W2:W46" si="2">((H2*85.91) +(F2*53.897)+(J2*51.757)+(L2*46.845)+(E2*39.19)+(N2*39.19)+(D2*34.677)+((C2-N2)*14.707)-(O2*17.174)-((M2-L2)*20.091)-((I2-H2)*39.19)-(G2*53.897))/T2</f>
        <v>36.087650000000004</v>
      </c>
      <c r="X2" s="4">
        <f t="shared" ref="X2:X46" si="3">B2+(C2*1.2)+(D2*1.5)+(E2*3)+(F2*3)-G2</f>
        <v>61.5</v>
      </c>
      <c r="Y2" s="4">
        <f t="shared" ref="Y2:Y46" si="4">B2+0.4*H2-0.7*I2-0.4*(M2-L2)+0.7*N2+0.3*(C2-N2)+F2+D2*0.7+0.7*E2-0.4*O2-G2</f>
        <v>28.999999999999996</v>
      </c>
      <c r="Z2">
        <v>0</v>
      </c>
    </row>
    <row r="3" spans="1:26" x14ac:dyDescent="0.3">
      <c r="A3" s="1" t="s">
        <v>46</v>
      </c>
      <c r="B3">
        <v>24</v>
      </c>
      <c r="C3">
        <v>5</v>
      </c>
      <c r="D3">
        <v>12</v>
      </c>
      <c r="E3">
        <v>2</v>
      </c>
      <c r="F3">
        <v>4</v>
      </c>
      <c r="G3">
        <v>3</v>
      </c>
      <c r="H3">
        <v>9</v>
      </c>
      <c r="I3">
        <v>16</v>
      </c>
      <c r="J3">
        <v>2</v>
      </c>
      <c r="K3">
        <v>8</v>
      </c>
      <c r="L3">
        <v>4</v>
      </c>
      <c r="M3">
        <v>4</v>
      </c>
      <c r="N3">
        <v>2</v>
      </c>
      <c r="O3">
        <v>0</v>
      </c>
      <c r="P3">
        <v>21</v>
      </c>
      <c r="Q3" s="2">
        <f t="shared" si="0"/>
        <v>0.5625</v>
      </c>
      <c r="R3" s="2">
        <f t="shared" si="1"/>
        <v>0.25</v>
      </c>
      <c r="S3" s="2">
        <f>L3/M3</f>
        <v>1</v>
      </c>
      <c r="T3">
        <v>41</v>
      </c>
      <c r="U3">
        <v>54</v>
      </c>
      <c r="V3">
        <v>2</v>
      </c>
      <c r="W3" s="3">
        <f t="shared" si="2"/>
        <v>35.625756097560988</v>
      </c>
      <c r="X3" s="4">
        <f t="shared" si="3"/>
        <v>63</v>
      </c>
      <c r="Y3" s="4">
        <f t="shared" si="4"/>
        <v>29.5</v>
      </c>
      <c r="Z3">
        <v>1</v>
      </c>
    </row>
    <row r="4" spans="1:26" x14ac:dyDescent="0.3">
      <c r="A4" s="1" t="s">
        <v>58</v>
      </c>
      <c r="B4">
        <v>27</v>
      </c>
      <c r="C4">
        <v>8</v>
      </c>
      <c r="D4">
        <v>5</v>
      </c>
      <c r="E4">
        <v>0</v>
      </c>
      <c r="F4">
        <v>2</v>
      </c>
      <c r="G4">
        <v>1</v>
      </c>
      <c r="H4">
        <v>12</v>
      </c>
      <c r="I4">
        <v>18</v>
      </c>
      <c r="J4">
        <v>1</v>
      </c>
      <c r="K4">
        <v>3</v>
      </c>
      <c r="L4">
        <v>2</v>
      </c>
      <c r="M4">
        <v>3</v>
      </c>
      <c r="N4">
        <v>2</v>
      </c>
      <c r="O4">
        <v>3</v>
      </c>
      <c r="P4">
        <v>21</v>
      </c>
      <c r="Q4" s="2">
        <f t="shared" si="0"/>
        <v>0.66666666666666663</v>
      </c>
      <c r="R4" s="2">
        <f t="shared" si="1"/>
        <v>0.33333333333333331</v>
      </c>
      <c r="S4" s="2">
        <f>L4/M4</f>
        <v>0.66666666666666663</v>
      </c>
      <c r="T4">
        <v>41</v>
      </c>
      <c r="U4">
        <v>41</v>
      </c>
      <c r="V4">
        <v>4</v>
      </c>
      <c r="W4" s="3">
        <f t="shared" si="2"/>
        <v>30.817512195121964</v>
      </c>
      <c r="X4" s="4">
        <f t="shared" si="3"/>
        <v>49.1</v>
      </c>
      <c r="Y4" s="4">
        <f t="shared" si="4"/>
        <v>25.300000000000004</v>
      </c>
      <c r="Z4">
        <v>1</v>
      </c>
    </row>
    <row r="5" spans="1:26" x14ac:dyDescent="0.3">
      <c r="A5" s="1" t="s">
        <v>47</v>
      </c>
      <c r="B5">
        <v>27</v>
      </c>
      <c r="C5">
        <v>8</v>
      </c>
      <c r="D5">
        <v>10</v>
      </c>
      <c r="E5">
        <v>1</v>
      </c>
      <c r="F5">
        <v>3</v>
      </c>
      <c r="G5">
        <v>1</v>
      </c>
      <c r="H5">
        <v>10</v>
      </c>
      <c r="I5">
        <v>14</v>
      </c>
      <c r="J5">
        <v>1</v>
      </c>
      <c r="K5">
        <v>4</v>
      </c>
      <c r="L5">
        <v>6</v>
      </c>
      <c r="M5">
        <v>6</v>
      </c>
      <c r="N5">
        <v>0</v>
      </c>
      <c r="O5">
        <v>1</v>
      </c>
      <c r="P5">
        <v>31</v>
      </c>
      <c r="Q5" s="2">
        <f t="shared" si="0"/>
        <v>0.7142857142857143</v>
      </c>
      <c r="R5" s="2">
        <f t="shared" si="1"/>
        <v>0.25</v>
      </c>
      <c r="S5" s="2">
        <f>L5/M5</f>
        <v>1</v>
      </c>
      <c r="T5">
        <v>42</v>
      </c>
      <c r="U5">
        <v>51</v>
      </c>
      <c r="V5">
        <v>1</v>
      </c>
      <c r="W5" s="3">
        <f t="shared" si="2"/>
        <v>38.795309523809522</v>
      </c>
      <c r="X5" s="4">
        <f t="shared" si="3"/>
        <v>62.6</v>
      </c>
      <c r="Y5" s="4">
        <f t="shared" si="4"/>
        <v>32.900000000000006</v>
      </c>
      <c r="Z5">
        <v>1</v>
      </c>
    </row>
    <row r="6" spans="1:26" x14ac:dyDescent="0.3">
      <c r="A6" s="1" t="s">
        <v>48</v>
      </c>
      <c r="B6">
        <v>26</v>
      </c>
      <c r="C6">
        <v>7</v>
      </c>
      <c r="D6">
        <v>4</v>
      </c>
      <c r="E6">
        <v>0</v>
      </c>
      <c r="F6">
        <v>2</v>
      </c>
      <c r="G6">
        <v>2</v>
      </c>
      <c r="H6">
        <v>11</v>
      </c>
      <c r="I6">
        <v>12</v>
      </c>
      <c r="J6">
        <v>1</v>
      </c>
      <c r="K6">
        <v>1</v>
      </c>
      <c r="L6">
        <v>3</v>
      </c>
      <c r="M6">
        <v>3</v>
      </c>
      <c r="N6">
        <v>2</v>
      </c>
      <c r="O6">
        <v>1</v>
      </c>
      <c r="P6">
        <v>22</v>
      </c>
      <c r="Q6" s="2">
        <f t="shared" si="0"/>
        <v>0.91666666666666663</v>
      </c>
      <c r="R6" s="2">
        <f t="shared" si="1"/>
        <v>1</v>
      </c>
      <c r="S6" s="2">
        <f t="shared" ref="S6:S46" si="5">L6/M6</f>
        <v>1</v>
      </c>
      <c r="T6">
        <v>39</v>
      </c>
      <c r="U6">
        <v>36</v>
      </c>
      <c r="V6">
        <v>2</v>
      </c>
      <c r="W6" s="3">
        <f t="shared" si="2"/>
        <v>35.168230769230775</v>
      </c>
      <c r="X6" s="4">
        <f t="shared" si="3"/>
        <v>44.4</v>
      </c>
      <c r="Y6" s="4">
        <f t="shared" si="4"/>
        <v>27.3</v>
      </c>
      <c r="Z6">
        <v>0</v>
      </c>
    </row>
    <row r="7" spans="1:26" x14ac:dyDescent="0.3">
      <c r="A7" s="1" t="s">
        <v>49</v>
      </c>
      <c r="B7">
        <v>11</v>
      </c>
      <c r="C7">
        <v>5</v>
      </c>
      <c r="D7">
        <v>6</v>
      </c>
      <c r="E7">
        <v>1</v>
      </c>
      <c r="F7">
        <v>2</v>
      </c>
      <c r="G7">
        <v>0</v>
      </c>
      <c r="H7">
        <v>5</v>
      </c>
      <c r="I7">
        <v>7</v>
      </c>
      <c r="J7">
        <v>0</v>
      </c>
      <c r="K7">
        <v>0</v>
      </c>
      <c r="L7">
        <v>1</v>
      </c>
      <c r="M7">
        <v>1</v>
      </c>
      <c r="N7">
        <v>2</v>
      </c>
      <c r="O7">
        <v>2</v>
      </c>
      <c r="P7">
        <v>13</v>
      </c>
      <c r="Q7" s="2">
        <f t="shared" si="0"/>
        <v>0.7142857142857143</v>
      </c>
      <c r="R7" s="6" t="s">
        <v>45</v>
      </c>
      <c r="S7" s="2">
        <f t="shared" si="5"/>
        <v>1</v>
      </c>
      <c r="T7">
        <v>40</v>
      </c>
      <c r="U7">
        <v>25</v>
      </c>
      <c r="V7">
        <v>1</v>
      </c>
      <c r="W7" s="3">
        <f t="shared" si="2"/>
        <v>21.030349999999999</v>
      </c>
      <c r="X7" s="4">
        <f t="shared" si="3"/>
        <v>35</v>
      </c>
      <c r="Y7" s="4">
        <f t="shared" si="4"/>
        <v>16.5</v>
      </c>
      <c r="Z7">
        <v>0</v>
      </c>
    </row>
    <row r="8" spans="1:26" x14ac:dyDescent="0.3">
      <c r="A8" s="1" t="s">
        <v>50</v>
      </c>
      <c r="B8">
        <v>15</v>
      </c>
      <c r="C8">
        <v>10</v>
      </c>
      <c r="D8">
        <v>8</v>
      </c>
      <c r="E8">
        <v>0</v>
      </c>
      <c r="F8">
        <v>1</v>
      </c>
      <c r="G8">
        <v>2</v>
      </c>
      <c r="H8">
        <v>6</v>
      </c>
      <c r="I8">
        <v>14</v>
      </c>
      <c r="J8">
        <v>2</v>
      </c>
      <c r="K8">
        <v>5</v>
      </c>
      <c r="L8">
        <v>1</v>
      </c>
      <c r="M8">
        <v>2</v>
      </c>
      <c r="N8">
        <v>2</v>
      </c>
      <c r="O8">
        <v>1</v>
      </c>
      <c r="P8">
        <v>9</v>
      </c>
      <c r="Q8" s="2">
        <f t="shared" si="0"/>
        <v>0.42857142857142855</v>
      </c>
      <c r="R8" s="2">
        <f t="shared" si="1"/>
        <v>0.4</v>
      </c>
      <c r="S8" s="2">
        <f t="shared" si="5"/>
        <v>0.5</v>
      </c>
      <c r="T8">
        <v>40</v>
      </c>
      <c r="U8">
        <v>35</v>
      </c>
      <c r="V8">
        <v>1</v>
      </c>
      <c r="W8" s="3">
        <f t="shared" si="2"/>
        <v>18.364725000000007</v>
      </c>
      <c r="X8" s="4">
        <f t="shared" si="3"/>
        <v>40</v>
      </c>
      <c r="Y8" s="4">
        <f t="shared" si="4"/>
        <v>15.200000000000003</v>
      </c>
      <c r="Z8">
        <v>0</v>
      </c>
    </row>
    <row r="9" spans="1:26" x14ac:dyDescent="0.3">
      <c r="A9" t="s">
        <v>59</v>
      </c>
      <c r="B9">
        <v>21</v>
      </c>
      <c r="C9">
        <v>4</v>
      </c>
      <c r="D9">
        <v>13</v>
      </c>
      <c r="E9">
        <v>1</v>
      </c>
      <c r="F9">
        <v>1</v>
      </c>
      <c r="G9">
        <v>4</v>
      </c>
      <c r="H9">
        <v>9</v>
      </c>
      <c r="I9">
        <v>12</v>
      </c>
      <c r="J9">
        <v>0</v>
      </c>
      <c r="K9">
        <v>0</v>
      </c>
      <c r="L9">
        <v>3</v>
      </c>
      <c r="M9">
        <v>3</v>
      </c>
      <c r="N9">
        <v>0</v>
      </c>
      <c r="O9">
        <v>1</v>
      </c>
      <c r="P9">
        <v>-5</v>
      </c>
      <c r="Q9" s="2">
        <f t="shared" si="0"/>
        <v>0.75</v>
      </c>
      <c r="R9" s="6" t="s">
        <v>45</v>
      </c>
      <c r="S9" s="2">
        <f t="shared" si="5"/>
        <v>1</v>
      </c>
      <c r="T9">
        <v>38</v>
      </c>
      <c r="U9">
        <v>54</v>
      </c>
      <c r="V9">
        <v>2</v>
      </c>
      <c r="W9" s="3">
        <f t="shared" si="2"/>
        <v>30.68707894736842</v>
      </c>
      <c r="X9" s="4">
        <f t="shared" si="3"/>
        <v>47.3</v>
      </c>
      <c r="Y9" s="4">
        <f t="shared" si="4"/>
        <v>23.8</v>
      </c>
      <c r="Z9">
        <v>0</v>
      </c>
    </row>
    <row r="10" spans="1:26" x14ac:dyDescent="0.3">
      <c r="A10" s="1" t="s">
        <v>51</v>
      </c>
      <c r="B10">
        <v>24</v>
      </c>
      <c r="C10">
        <v>6</v>
      </c>
      <c r="D10">
        <v>5</v>
      </c>
      <c r="E10">
        <v>2</v>
      </c>
      <c r="F10">
        <v>2</v>
      </c>
      <c r="G10">
        <v>2</v>
      </c>
      <c r="H10">
        <v>10</v>
      </c>
      <c r="I10">
        <v>16</v>
      </c>
      <c r="J10">
        <v>1</v>
      </c>
      <c r="K10">
        <v>2</v>
      </c>
      <c r="L10">
        <v>3</v>
      </c>
      <c r="M10">
        <v>5</v>
      </c>
      <c r="N10">
        <v>1</v>
      </c>
      <c r="O10">
        <v>1</v>
      </c>
      <c r="P10">
        <v>18</v>
      </c>
      <c r="Q10" s="2">
        <f t="shared" si="0"/>
        <v>0.625</v>
      </c>
      <c r="R10" s="2">
        <f t="shared" si="1"/>
        <v>0.5</v>
      </c>
      <c r="S10" s="2">
        <f t="shared" si="5"/>
        <v>0.6</v>
      </c>
      <c r="T10">
        <v>38</v>
      </c>
      <c r="U10">
        <v>35</v>
      </c>
      <c r="V10">
        <v>5</v>
      </c>
      <c r="W10" s="3">
        <f t="shared" si="2"/>
        <v>29.562789473684205</v>
      </c>
      <c r="X10" s="4">
        <f t="shared" si="3"/>
        <v>48.7</v>
      </c>
      <c r="Y10" s="4">
        <f t="shared" si="4"/>
        <v>22.7</v>
      </c>
      <c r="Z10">
        <v>1</v>
      </c>
    </row>
    <row r="11" spans="1:26" x14ac:dyDescent="0.3">
      <c r="A11" t="s">
        <v>52</v>
      </c>
      <c r="B11">
        <v>32</v>
      </c>
      <c r="C11">
        <v>7</v>
      </c>
      <c r="D11">
        <v>10</v>
      </c>
      <c r="E11">
        <v>1</v>
      </c>
      <c r="F11">
        <v>1</v>
      </c>
      <c r="G11">
        <v>2</v>
      </c>
      <c r="H11">
        <v>13</v>
      </c>
      <c r="I11">
        <v>24</v>
      </c>
      <c r="J11">
        <v>1</v>
      </c>
      <c r="K11">
        <v>5</v>
      </c>
      <c r="L11">
        <v>5</v>
      </c>
      <c r="M11">
        <v>7</v>
      </c>
      <c r="N11">
        <v>1</v>
      </c>
      <c r="O11">
        <v>1</v>
      </c>
      <c r="P11">
        <v>-5</v>
      </c>
      <c r="Q11" s="2">
        <f t="shared" si="0"/>
        <v>0.54166666666666663</v>
      </c>
      <c r="R11" s="2">
        <f t="shared" si="1"/>
        <v>0.2</v>
      </c>
      <c r="S11" s="2">
        <f t="shared" si="5"/>
        <v>0.7142857142857143</v>
      </c>
      <c r="T11">
        <v>55</v>
      </c>
      <c r="U11">
        <v>55</v>
      </c>
      <c r="V11">
        <v>3</v>
      </c>
      <c r="W11" s="3">
        <f t="shared" si="2"/>
        <v>24.979290909090906</v>
      </c>
      <c r="X11" s="4">
        <f t="shared" si="3"/>
        <v>59.4</v>
      </c>
      <c r="Y11" s="4">
        <f t="shared" si="4"/>
        <v>28.400000000000006</v>
      </c>
      <c r="Z11">
        <v>0</v>
      </c>
    </row>
    <row r="12" spans="1:26" x14ac:dyDescent="0.3">
      <c r="A12" s="1" t="s">
        <v>53</v>
      </c>
      <c r="B12">
        <v>18</v>
      </c>
      <c r="C12">
        <v>7</v>
      </c>
      <c r="D12">
        <v>5</v>
      </c>
      <c r="E12">
        <v>0</v>
      </c>
      <c r="F12">
        <v>2</v>
      </c>
      <c r="G12">
        <v>3</v>
      </c>
      <c r="H12">
        <v>9</v>
      </c>
      <c r="I12">
        <v>14</v>
      </c>
      <c r="J12">
        <v>0</v>
      </c>
      <c r="K12">
        <v>1</v>
      </c>
      <c r="L12">
        <v>0</v>
      </c>
      <c r="M12">
        <v>0</v>
      </c>
      <c r="N12">
        <v>2</v>
      </c>
      <c r="O12">
        <v>4</v>
      </c>
      <c r="P12">
        <v>-3</v>
      </c>
      <c r="Q12" s="2">
        <f t="shared" si="0"/>
        <v>0.6428571428571429</v>
      </c>
      <c r="R12" s="2">
        <f t="shared" si="1"/>
        <v>0</v>
      </c>
      <c r="S12" s="6" t="s">
        <v>45</v>
      </c>
      <c r="T12">
        <v>41</v>
      </c>
      <c r="U12">
        <v>30</v>
      </c>
      <c r="V12">
        <v>4</v>
      </c>
      <c r="W12" s="3">
        <f t="shared" si="2"/>
        <v>19.023097560975607</v>
      </c>
      <c r="X12" s="4">
        <f t="shared" si="3"/>
        <v>36.9</v>
      </c>
      <c r="Y12" s="4">
        <f t="shared" si="4"/>
        <v>15.600000000000001</v>
      </c>
      <c r="Z12">
        <v>1</v>
      </c>
    </row>
    <row r="13" spans="1:26" x14ac:dyDescent="0.3">
      <c r="A13" s="1" t="s">
        <v>54</v>
      </c>
      <c r="B13">
        <v>24</v>
      </c>
      <c r="C13">
        <v>4</v>
      </c>
      <c r="D13">
        <v>6</v>
      </c>
      <c r="E13">
        <v>2</v>
      </c>
      <c r="F13">
        <v>1</v>
      </c>
      <c r="G13">
        <v>0</v>
      </c>
      <c r="H13">
        <v>10</v>
      </c>
      <c r="I13">
        <v>12</v>
      </c>
      <c r="J13">
        <v>2</v>
      </c>
      <c r="K13">
        <v>2</v>
      </c>
      <c r="L13">
        <v>2</v>
      </c>
      <c r="M13">
        <v>3</v>
      </c>
      <c r="N13">
        <v>0</v>
      </c>
      <c r="O13">
        <v>3</v>
      </c>
      <c r="P13">
        <v>15</v>
      </c>
      <c r="Q13" s="2">
        <f t="shared" si="0"/>
        <v>0.83333333333333337</v>
      </c>
      <c r="R13" s="2">
        <f t="shared" si="1"/>
        <v>1</v>
      </c>
      <c r="S13" s="2">
        <f t="shared" si="5"/>
        <v>0.66666666666666663</v>
      </c>
      <c r="T13">
        <v>38</v>
      </c>
      <c r="U13">
        <v>38</v>
      </c>
      <c r="V13">
        <v>2</v>
      </c>
      <c r="W13" s="3">
        <f t="shared" si="2"/>
        <v>34.354684210526315</v>
      </c>
      <c r="X13" s="4">
        <f t="shared" si="3"/>
        <v>46.8</v>
      </c>
      <c r="Y13" s="4">
        <f t="shared" si="4"/>
        <v>25.8</v>
      </c>
      <c r="Z13">
        <v>0</v>
      </c>
    </row>
    <row r="14" spans="1:26" x14ac:dyDescent="0.3">
      <c r="A14" s="1" t="s">
        <v>55</v>
      </c>
      <c r="B14">
        <v>31</v>
      </c>
      <c r="C14">
        <v>6</v>
      </c>
      <c r="D14">
        <v>12</v>
      </c>
      <c r="E14">
        <v>3</v>
      </c>
      <c r="F14">
        <v>2</v>
      </c>
      <c r="G14">
        <v>2</v>
      </c>
      <c r="H14">
        <v>12</v>
      </c>
      <c r="I14">
        <v>20</v>
      </c>
      <c r="J14">
        <v>1</v>
      </c>
      <c r="K14">
        <v>1</v>
      </c>
      <c r="L14">
        <v>6</v>
      </c>
      <c r="M14">
        <v>7</v>
      </c>
      <c r="N14">
        <v>0</v>
      </c>
      <c r="O14">
        <v>0</v>
      </c>
      <c r="P14">
        <v>19</v>
      </c>
      <c r="Q14" s="2">
        <f t="shared" si="0"/>
        <v>0.6</v>
      </c>
      <c r="R14" s="2">
        <f t="shared" si="1"/>
        <v>1</v>
      </c>
      <c r="S14" s="2">
        <f t="shared" si="5"/>
        <v>0.8571428571428571</v>
      </c>
      <c r="T14">
        <v>40</v>
      </c>
      <c r="U14">
        <v>59</v>
      </c>
      <c r="V14">
        <v>2</v>
      </c>
      <c r="W14" s="3">
        <f t="shared" si="2"/>
        <v>41.301800000000007</v>
      </c>
      <c r="X14" s="4">
        <f t="shared" si="3"/>
        <v>69.2</v>
      </c>
      <c r="Y14" s="4">
        <f t="shared" si="4"/>
        <v>33.699999999999996</v>
      </c>
      <c r="Z14">
        <v>0</v>
      </c>
    </row>
    <row r="15" spans="1:26" x14ac:dyDescent="0.3">
      <c r="A15" s="1" t="s">
        <v>56</v>
      </c>
      <c r="B15">
        <v>31</v>
      </c>
      <c r="C15">
        <v>8</v>
      </c>
      <c r="D15">
        <v>10</v>
      </c>
      <c r="E15">
        <v>0</v>
      </c>
      <c r="F15">
        <v>3</v>
      </c>
      <c r="G15">
        <v>5</v>
      </c>
      <c r="H15">
        <v>13</v>
      </c>
      <c r="I15">
        <v>18</v>
      </c>
      <c r="J15">
        <v>3</v>
      </c>
      <c r="K15">
        <v>5</v>
      </c>
      <c r="L15">
        <v>2</v>
      </c>
      <c r="M15">
        <v>3</v>
      </c>
      <c r="N15">
        <v>0</v>
      </c>
      <c r="O15">
        <v>2</v>
      </c>
      <c r="P15">
        <v>30</v>
      </c>
      <c r="Q15" s="2">
        <f t="shared" si="0"/>
        <v>0.72222222222222221</v>
      </c>
      <c r="R15" s="2">
        <f t="shared" si="1"/>
        <v>0.6</v>
      </c>
      <c r="S15" s="2">
        <f t="shared" si="5"/>
        <v>0.66666666666666663</v>
      </c>
      <c r="T15">
        <v>41</v>
      </c>
      <c r="U15">
        <v>55</v>
      </c>
      <c r="V15">
        <v>5</v>
      </c>
      <c r="W15" s="3">
        <f t="shared" si="2"/>
        <v>35.903268292682931</v>
      </c>
      <c r="X15" s="4">
        <f t="shared" si="3"/>
        <v>59.599999999999994</v>
      </c>
      <c r="Y15" s="4">
        <f t="shared" si="4"/>
        <v>29.800000000000004</v>
      </c>
      <c r="Z15">
        <v>1</v>
      </c>
    </row>
    <row r="16" spans="1:26" x14ac:dyDescent="0.3">
      <c r="A16" t="s">
        <v>57</v>
      </c>
      <c r="B16">
        <v>16</v>
      </c>
      <c r="C16">
        <v>8</v>
      </c>
      <c r="D16">
        <v>8</v>
      </c>
      <c r="E16">
        <v>2</v>
      </c>
      <c r="F16">
        <v>0</v>
      </c>
      <c r="G16">
        <v>2</v>
      </c>
      <c r="H16">
        <v>7</v>
      </c>
      <c r="I16">
        <v>12</v>
      </c>
      <c r="J16">
        <v>0</v>
      </c>
      <c r="K16">
        <v>2</v>
      </c>
      <c r="L16">
        <v>2</v>
      </c>
      <c r="M16">
        <v>4</v>
      </c>
      <c r="N16">
        <v>1</v>
      </c>
      <c r="O16">
        <v>0</v>
      </c>
      <c r="P16">
        <v>15</v>
      </c>
      <c r="Q16" s="2">
        <f t="shared" si="0"/>
        <v>0.58333333333333337</v>
      </c>
      <c r="R16" s="2">
        <f t="shared" si="1"/>
        <v>0</v>
      </c>
      <c r="S16" s="2">
        <f t="shared" si="5"/>
        <v>0.5</v>
      </c>
      <c r="T16">
        <v>38</v>
      </c>
      <c r="U16">
        <v>36</v>
      </c>
      <c r="V16">
        <v>2</v>
      </c>
      <c r="W16" s="3">
        <f t="shared" si="2"/>
        <v>22.343921052631575</v>
      </c>
      <c r="X16" s="4">
        <f t="shared" si="3"/>
        <v>41.6</v>
      </c>
      <c r="Y16" s="4">
        <f t="shared" si="4"/>
        <v>17.399999999999999</v>
      </c>
      <c r="Z16">
        <v>0</v>
      </c>
    </row>
    <row r="17" spans="1:26" x14ac:dyDescent="0.3">
      <c r="A17" s="1" t="s">
        <v>60</v>
      </c>
      <c r="B17">
        <v>38</v>
      </c>
      <c r="C17">
        <v>7</v>
      </c>
      <c r="D17">
        <v>12</v>
      </c>
      <c r="E17">
        <v>1</v>
      </c>
      <c r="F17">
        <v>4</v>
      </c>
      <c r="G17">
        <v>1</v>
      </c>
      <c r="H17">
        <v>17</v>
      </c>
      <c r="I17">
        <v>22</v>
      </c>
      <c r="J17">
        <v>4</v>
      </c>
      <c r="K17">
        <v>4</v>
      </c>
      <c r="L17">
        <v>0</v>
      </c>
      <c r="M17">
        <v>0</v>
      </c>
      <c r="N17">
        <v>3</v>
      </c>
      <c r="O17">
        <v>2</v>
      </c>
      <c r="P17">
        <v>18</v>
      </c>
      <c r="Q17" s="2">
        <f t="shared" si="0"/>
        <v>0.77272727272727271</v>
      </c>
      <c r="R17" s="2">
        <f t="shared" si="1"/>
        <v>1</v>
      </c>
      <c r="S17" s="6" t="s">
        <v>45</v>
      </c>
      <c r="T17">
        <v>40</v>
      </c>
      <c r="U17">
        <v>67</v>
      </c>
      <c r="V17">
        <v>3</v>
      </c>
      <c r="W17" s="3">
        <f t="shared" si="2"/>
        <v>55.76507500000001</v>
      </c>
      <c r="X17" s="4">
        <f t="shared" si="3"/>
        <v>78.400000000000006</v>
      </c>
      <c r="Y17" s="4">
        <f t="shared" si="4"/>
        <v>44.000000000000007</v>
      </c>
      <c r="Z17">
        <v>1</v>
      </c>
    </row>
    <row r="18" spans="1:26" x14ac:dyDescent="0.3">
      <c r="A18" s="1" t="s">
        <v>61</v>
      </c>
      <c r="B18">
        <v>31</v>
      </c>
      <c r="C18">
        <v>6</v>
      </c>
      <c r="D18">
        <v>14</v>
      </c>
      <c r="E18">
        <v>6</v>
      </c>
      <c r="F18">
        <v>3</v>
      </c>
      <c r="G18">
        <v>3</v>
      </c>
      <c r="H18">
        <v>11</v>
      </c>
      <c r="I18">
        <v>19</v>
      </c>
      <c r="J18">
        <v>2</v>
      </c>
      <c r="K18">
        <v>4</v>
      </c>
      <c r="L18">
        <v>7</v>
      </c>
      <c r="M18">
        <v>8</v>
      </c>
      <c r="N18">
        <v>1</v>
      </c>
      <c r="O18">
        <v>5</v>
      </c>
      <c r="P18">
        <v>30</v>
      </c>
      <c r="Q18" s="2">
        <f t="shared" si="0"/>
        <v>0.57894736842105265</v>
      </c>
      <c r="R18" s="2">
        <f t="shared" si="1"/>
        <v>0.5</v>
      </c>
      <c r="S18" s="2">
        <f t="shared" si="5"/>
        <v>0.875</v>
      </c>
      <c r="T18">
        <v>37</v>
      </c>
      <c r="U18">
        <v>64</v>
      </c>
      <c r="V18">
        <v>2</v>
      </c>
      <c r="W18" s="3">
        <f t="shared" si="2"/>
        <v>48.38651351351352</v>
      </c>
      <c r="X18" s="4">
        <f t="shared" si="3"/>
        <v>83.2</v>
      </c>
      <c r="Y18" s="4">
        <f t="shared" si="4"/>
        <v>35.900000000000006</v>
      </c>
      <c r="Z18">
        <v>1</v>
      </c>
    </row>
    <row r="19" spans="1:26" x14ac:dyDescent="0.3">
      <c r="A19" s="1" t="s">
        <v>62</v>
      </c>
      <c r="B19">
        <v>31</v>
      </c>
      <c r="C19">
        <v>7</v>
      </c>
      <c r="D19">
        <v>9</v>
      </c>
      <c r="E19">
        <v>0</v>
      </c>
      <c r="F19">
        <v>1</v>
      </c>
      <c r="G19">
        <v>3</v>
      </c>
      <c r="H19">
        <v>12</v>
      </c>
      <c r="I19">
        <v>15</v>
      </c>
      <c r="J19">
        <v>1</v>
      </c>
      <c r="K19">
        <v>2</v>
      </c>
      <c r="L19">
        <v>6</v>
      </c>
      <c r="M19">
        <v>7</v>
      </c>
      <c r="N19">
        <v>2</v>
      </c>
      <c r="O19">
        <v>1</v>
      </c>
      <c r="P19">
        <v>13</v>
      </c>
      <c r="Q19" s="2">
        <f t="shared" si="0"/>
        <v>0.8</v>
      </c>
      <c r="R19" s="2">
        <f t="shared" si="1"/>
        <v>0.5</v>
      </c>
      <c r="S19" s="2">
        <f t="shared" si="5"/>
        <v>0.8571428571428571</v>
      </c>
      <c r="T19">
        <v>35</v>
      </c>
      <c r="U19">
        <v>54</v>
      </c>
      <c r="V19">
        <v>1</v>
      </c>
      <c r="W19" s="3">
        <f t="shared" si="2"/>
        <v>44.717885714285721</v>
      </c>
      <c r="X19" s="4">
        <f t="shared" si="3"/>
        <v>52.9</v>
      </c>
      <c r="Y19" s="4">
        <f t="shared" si="4"/>
        <v>31.699999999999996</v>
      </c>
      <c r="Z19">
        <v>1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25.333333333333332</v>
      </c>
      <c r="C47" s="4">
        <f t="shared" ref="C47:P47" si="6">AVERAGE(C2:C46)</f>
        <v>6.833333333333333</v>
      </c>
      <c r="D47" s="4">
        <f t="shared" si="6"/>
        <v>8.5555555555555554</v>
      </c>
      <c r="E47" s="4">
        <f t="shared" si="6"/>
        <v>1.3333333333333333</v>
      </c>
      <c r="F47" s="4">
        <f t="shared" si="6"/>
        <v>2.0555555555555554</v>
      </c>
      <c r="G47" s="4">
        <f t="shared" si="6"/>
        <v>2.1111111111111112</v>
      </c>
      <c r="H47" s="4">
        <f t="shared" si="6"/>
        <v>10.444444444444445</v>
      </c>
      <c r="I47" s="4">
        <f t="shared" si="6"/>
        <v>15.777777777777779</v>
      </c>
      <c r="J47" s="4">
        <f t="shared" si="6"/>
        <v>1.3333333333333333</v>
      </c>
      <c r="K47" s="4">
        <f t="shared" si="6"/>
        <v>2.8888888888888888</v>
      </c>
      <c r="L47" s="4">
        <f t="shared" si="6"/>
        <v>3.1111111111111112</v>
      </c>
      <c r="M47" s="4">
        <f t="shared" si="6"/>
        <v>3.8333333333333335</v>
      </c>
      <c r="N47" s="4">
        <f t="shared" si="6"/>
        <v>1.2222222222222223</v>
      </c>
      <c r="O47" s="4">
        <f t="shared" si="6"/>
        <v>1.6666666666666667</v>
      </c>
      <c r="P47" s="4">
        <f t="shared" si="6"/>
        <v>15.333333333333334</v>
      </c>
      <c r="Q47" s="2">
        <f>SUM(H2:H46)/SUM(I2:I46)</f>
        <v>0.6619718309859155</v>
      </c>
      <c r="R47" s="2">
        <f>SUM(J2:J46)/SUM(K2:K46)</f>
        <v>0.46153846153846156</v>
      </c>
      <c r="S47" s="2">
        <f>SUM(L2:L46)/SUM(M2:M46)</f>
        <v>0.81159420289855078</v>
      </c>
      <c r="T47" s="4">
        <f t="shared" ref="T47:V47" si="7">AVERAGE(T2:T46)</f>
        <v>40.222222222222221</v>
      </c>
      <c r="U47" s="4">
        <f t="shared" si="7"/>
        <v>46.111111111111114</v>
      </c>
      <c r="V47" s="4">
        <f t="shared" si="7"/>
        <v>2.5555555555555554</v>
      </c>
      <c r="W47" s="3">
        <f>((H49*85.91) +(F49*53.897)+(J49*51.757)+(L49*46.845)+(E49*39.19)+(N49*39.19)+(D49*34.677)+((C49-N49)*14.707)-(O49*17.174)-((M49-L49)*20.091)-((I49-H49)*39.19)-(G49*53.897))/T49</f>
        <v>33.221592541436465</v>
      </c>
      <c r="X47" s="4">
        <f t="shared" ref="X47" si="8">B47+(C47*1.2)+(D47*1.5)+(E47*3)+(F47*3)-G47</f>
        <v>54.42222222222221</v>
      </c>
      <c r="Y47" s="4">
        <f t="shared" ref="Y47" si="9">B47+0.4*H47-0.7*I47-0.4*(M47-L47)+0.7*N47+0.3*(C47-N47)+F47+D47*0.7+0.7*E47-0.4*O47-G47</f>
        <v>26.916666666666661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456</v>
      </c>
      <c r="C49">
        <f t="shared" ref="C49:P49" si="10">SUM(C2:C46)</f>
        <v>123</v>
      </c>
      <c r="D49">
        <f t="shared" si="10"/>
        <v>154</v>
      </c>
      <c r="E49">
        <f t="shared" si="10"/>
        <v>24</v>
      </c>
      <c r="F49">
        <f t="shared" si="10"/>
        <v>37</v>
      </c>
      <c r="G49">
        <f t="shared" si="10"/>
        <v>38</v>
      </c>
      <c r="H49">
        <f t="shared" si="10"/>
        <v>188</v>
      </c>
      <c r="I49">
        <f t="shared" si="10"/>
        <v>284</v>
      </c>
      <c r="J49">
        <f t="shared" si="10"/>
        <v>24</v>
      </c>
      <c r="K49">
        <f t="shared" si="10"/>
        <v>52</v>
      </c>
      <c r="L49">
        <f t="shared" si="10"/>
        <v>56</v>
      </c>
      <c r="M49">
        <f t="shared" si="10"/>
        <v>69</v>
      </c>
      <c r="N49">
        <f t="shared" si="10"/>
        <v>22</v>
      </c>
      <c r="O49">
        <f t="shared" si="10"/>
        <v>30</v>
      </c>
      <c r="P49">
        <f t="shared" si="10"/>
        <v>276</v>
      </c>
      <c r="T49">
        <f>SUM(T2:T46)</f>
        <v>724</v>
      </c>
      <c r="U49">
        <f>SUM(U2:U46)</f>
        <v>830</v>
      </c>
      <c r="V49">
        <f>SUM(V2:V46)</f>
        <v>46</v>
      </c>
      <c r="X49" s="4">
        <f>SUM(X2:X46)</f>
        <v>979.6</v>
      </c>
      <c r="Z49">
        <f>SUM(Z2:Z46)</f>
        <v>9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8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7</v>
      </c>
      <c r="U2">
        <v>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7.699571428571427</v>
      </c>
      <c r="X2" s="4">
        <f t="shared" ref="X2:X46" si="3">B2+(C2*1.2)+(D2*1.5)+(E2*3)+(F2*3)-G2</f>
        <v>6</v>
      </c>
      <c r="Y2" s="4">
        <f t="shared" ref="Y2:Y46" si="4">B2+0.4*H2-0.7*I2-0.4*(M2-L2)+0.7*N2+0.3*(C2-N2)+F2+D2*0.7+0.7*E2-0.4*O2-G2</f>
        <v>1</v>
      </c>
      <c r="Z2">
        <v>0</v>
      </c>
    </row>
    <row r="3" spans="1:26" x14ac:dyDescent="0.3">
      <c r="A3" s="1" t="str">
        <f>'Giannis Antetokounmpo'!A3</f>
        <v>vs DNK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 s="2">
        <f t="shared" si="0"/>
        <v>0.5</v>
      </c>
      <c r="R3" s="2">
        <f t="shared" si="1"/>
        <v>0</v>
      </c>
      <c r="S3" s="6" t="s">
        <v>45</v>
      </c>
      <c r="T3">
        <v>9</v>
      </c>
      <c r="U3">
        <v>2</v>
      </c>
      <c r="V3">
        <v>0</v>
      </c>
      <c r="W3" s="3">
        <f t="shared" si="2"/>
        <v>7.6373333333333324</v>
      </c>
      <c r="X3" s="4">
        <f t="shared" si="3"/>
        <v>3.2</v>
      </c>
      <c r="Y3" s="4">
        <f t="shared" si="4"/>
        <v>1.2999999999999998</v>
      </c>
      <c r="Z3">
        <v>0</v>
      </c>
    </row>
    <row r="4" spans="1:26" x14ac:dyDescent="0.3">
      <c r="A4" s="1" t="str">
        <f>'Giannis Antetokounmpo'!A4</f>
        <v>@ IMP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-6</v>
      </c>
      <c r="Q4" s="6" t="s">
        <v>45</v>
      </c>
      <c r="R4" s="6" t="s">
        <v>45</v>
      </c>
      <c r="S4" s="6" t="s">
        <v>45</v>
      </c>
      <c r="T4">
        <v>3</v>
      </c>
      <c r="U4">
        <v>0</v>
      </c>
      <c r="V4">
        <v>0</v>
      </c>
      <c r="W4" s="3">
        <f t="shared" si="2"/>
        <v>0</v>
      </c>
      <c r="X4" s="4">
        <f t="shared" si="3"/>
        <v>0</v>
      </c>
      <c r="Y4" s="4">
        <f t="shared" si="4"/>
        <v>0</v>
      </c>
      <c r="Z4">
        <v>0</v>
      </c>
    </row>
    <row r="5" spans="1:26" x14ac:dyDescent="0.3">
      <c r="A5" s="1" t="str">
        <f>'Giannis Antetokounmpo'!A5</f>
        <v>vs 3PT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14</v>
      </c>
      <c r="Q5" s="2">
        <f t="shared" si="0"/>
        <v>1</v>
      </c>
      <c r="R5" s="6" t="s">
        <v>45</v>
      </c>
      <c r="S5" s="6" t="s">
        <v>45</v>
      </c>
      <c r="T5">
        <v>9</v>
      </c>
      <c r="U5">
        <v>2</v>
      </c>
      <c r="V5">
        <v>0</v>
      </c>
      <c r="W5" s="3">
        <f t="shared" si="2"/>
        <v>9.5455555555555556</v>
      </c>
      <c r="X5" s="4">
        <f t="shared" si="3"/>
        <v>2</v>
      </c>
      <c r="Y5" s="4">
        <f t="shared" si="4"/>
        <v>1.7</v>
      </c>
      <c r="Z5">
        <v>0</v>
      </c>
    </row>
    <row r="6" spans="1:26" x14ac:dyDescent="0.3">
      <c r="A6" s="1" t="str">
        <f>'Giannis Antetokounmpo'!A6</f>
        <v>@ DEF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4</v>
      </c>
      <c r="Q6" s="2">
        <f t="shared" si="0"/>
        <v>0</v>
      </c>
      <c r="R6" s="2">
        <f t="shared" si="1"/>
        <v>0</v>
      </c>
      <c r="S6" s="6" t="s">
        <v>45</v>
      </c>
      <c r="T6">
        <v>8</v>
      </c>
      <c r="U6">
        <v>0</v>
      </c>
      <c r="V6">
        <v>0</v>
      </c>
      <c r="W6" s="3">
        <f t="shared" si="2"/>
        <v>-11.94425</v>
      </c>
      <c r="X6" s="4">
        <f t="shared" si="3"/>
        <v>0</v>
      </c>
      <c r="Y6" s="4">
        <f t="shared" si="4"/>
        <v>-1.7999999999999998</v>
      </c>
      <c r="Z6">
        <v>0</v>
      </c>
    </row>
    <row r="7" spans="1:26" x14ac:dyDescent="0.3">
      <c r="A7" s="1" t="str">
        <f>'Giannis Antetokounmpo'!A7</f>
        <v>vs OCE</v>
      </c>
      <c r="B7">
        <v>2</v>
      </c>
      <c r="C7">
        <v>3</v>
      </c>
      <c r="D7">
        <v>1</v>
      </c>
      <c r="E7">
        <v>0</v>
      </c>
      <c r="F7">
        <v>0</v>
      </c>
      <c r="G7">
        <v>0</v>
      </c>
      <c r="H7">
        <v>1</v>
      </c>
      <c r="I7">
        <v>4</v>
      </c>
      <c r="J7">
        <v>0</v>
      </c>
      <c r="K7">
        <v>2</v>
      </c>
      <c r="L7">
        <v>0</v>
      </c>
      <c r="M7">
        <v>0</v>
      </c>
      <c r="N7">
        <v>1</v>
      </c>
      <c r="O7">
        <v>1</v>
      </c>
      <c r="P7">
        <v>8</v>
      </c>
      <c r="Q7" s="2">
        <f t="shared" si="0"/>
        <v>0.25</v>
      </c>
      <c r="R7" s="2">
        <f t="shared" si="1"/>
        <v>0</v>
      </c>
      <c r="S7" s="6" t="s">
        <v>45</v>
      </c>
      <c r="T7">
        <v>8</v>
      </c>
      <c r="U7">
        <v>4</v>
      </c>
      <c r="V7">
        <v>0</v>
      </c>
      <c r="W7" s="3">
        <f t="shared" si="2"/>
        <v>6.8058749999999968</v>
      </c>
      <c r="X7" s="4">
        <f t="shared" si="3"/>
        <v>7.1</v>
      </c>
      <c r="Y7" s="4">
        <f t="shared" si="4"/>
        <v>1.2000000000000002</v>
      </c>
      <c r="Z7">
        <v>0</v>
      </c>
    </row>
    <row r="8" spans="1:26" x14ac:dyDescent="0.3">
      <c r="A8" s="1" t="str">
        <f>'Giannis Antetokounmpo'!A8</f>
        <v>@ FRA</v>
      </c>
      <c r="B8">
        <v>2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2</v>
      </c>
      <c r="J8">
        <v>0</v>
      </c>
      <c r="K8">
        <v>0</v>
      </c>
      <c r="L8">
        <v>2</v>
      </c>
      <c r="M8">
        <v>2</v>
      </c>
      <c r="N8">
        <v>0</v>
      </c>
      <c r="O8">
        <v>1</v>
      </c>
      <c r="P8">
        <v>0</v>
      </c>
      <c r="Q8" s="2">
        <f t="shared" si="0"/>
        <v>0</v>
      </c>
      <c r="R8" s="6" t="s">
        <v>45</v>
      </c>
      <c r="S8" s="2">
        <f t="shared" ref="S8:S46" si="5">L8/M8</f>
        <v>1</v>
      </c>
      <c r="T8">
        <v>6</v>
      </c>
      <c r="U8">
        <v>2</v>
      </c>
      <c r="V8">
        <v>0</v>
      </c>
      <c r="W8" s="3">
        <f t="shared" si="2"/>
        <v>-6.8423333333333352</v>
      </c>
      <c r="X8" s="4">
        <f t="shared" si="3"/>
        <v>2.2000000000000002</v>
      </c>
      <c r="Y8" s="4">
        <f t="shared" si="4"/>
        <v>-0.49999999999999989</v>
      </c>
      <c r="Z8">
        <v>0</v>
      </c>
    </row>
    <row r="9" spans="1:26" x14ac:dyDescent="0.3">
      <c r="A9" s="1" t="str">
        <f>'Giannis Antetokounmpo'!A9</f>
        <v>vs INJ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-11</v>
      </c>
      <c r="Q9" s="2">
        <f t="shared" si="0"/>
        <v>0</v>
      </c>
      <c r="R9" s="6" t="s">
        <v>45</v>
      </c>
      <c r="S9" s="6" t="s">
        <v>45</v>
      </c>
      <c r="T9">
        <v>6</v>
      </c>
      <c r="U9">
        <v>0</v>
      </c>
      <c r="V9">
        <v>0</v>
      </c>
      <c r="W9" s="3">
        <f t="shared" si="2"/>
        <v>-4.0804999999999998</v>
      </c>
      <c r="X9" s="4">
        <f t="shared" si="3"/>
        <v>1.2</v>
      </c>
      <c r="Y9" s="4">
        <f t="shared" si="4"/>
        <v>-0.39999999999999997</v>
      </c>
      <c r="Z9">
        <v>0</v>
      </c>
    </row>
    <row r="10" spans="1:26" x14ac:dyDescent="0.3">
      <c r="A10" s="1" t="str">
        <f>'Giannis Antetokounmpo'!A10</f>
        <v>@ EUR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-6</v>
      </c>
      <c r="Q10" s="2">
        <f t="shared" si="0"/>
        <v>0</v>
      </c>
      <c r="R10" s="2">
        <f t="shared" si="1"/>
        <v>0</v>
      </c>
      <c r="S10" s="6" t="s">
        <v>45</v>
      </c>
      <c r="T10">
        <v>6</v>
      </c>
      <c r="U10">
        <v>0</v>
      </c>
      <c r="V10">
        <v>0</v>
      </c>
      <c r="W10" s="3">
        <f t="shared" si="2"/>
        <v>-14.692666666666666</v>
      </c>
      <c r="X10" s="4">
        <f t="shared" si="3"/>
        <v>2.4</v>
      </c>
      <c r="Y10" s="4">
        <f t="shared" si="4"/>
        <v>-1.4999999999999996</v>
      </c>
      <c r="Z10">
        <v>0</v>
      </c>
    </row>
    <row r="11" spans="1:26" x14ac:dyDescent="0.3">
      <c r="A11" s="1" t="str">
        <f>'Giannis Antetokounmpo'!A11</f>
        <v>vs RKS</v>
      </c>
      <c r="B11">
        <v>5</v>
      </c>
      <c r="C11">
        <v>1</v>
      </c>
      <c r="D11">
        <v>2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10</v>
      </c>
      <c r="Q11" s="2">
        <f t="shared" si="0"/>
        <v>1</v>
      </c>
      <c r="R11" s="2">
        <f t="shared" si="1"/>
        <v>1</v>
      </c>
      <c r="S11" s="6" t="s">
        <v>45</v>
      </c>
      <c r="T11">
        <v>8</v>
      </c>
      <c r="U11">
        <v>11</v>
      </c>
      <c r="V11">
        <v>0</v>
      </c>
      <c r="W11" s="3">
        <f t="shared" si="2"/>
        <v>38.454749999999997</v>
      </c>
      <c r="X11" s="4">
        <f t="shared" si="3"/>
        <v>9.1999999999999993</v>
      </c>
      <c r="Y11" s="4">
        <f t="shared" si="4"/>
        <v>6.1</v>
      </c>
      <c r="Z11">
        <v>0</v>
      </c>
    </row>
    <row r="12" spans="1:26" x14ac:dyDescent="0.3">
      <c r="A12" s="1" t="str">
        <f>'Giannis Antetokounmpo'!A12</f>
        <v>@ CHI</v>
      </c>
      <c r="B12">
        <v>7</v>
      </c>
      <c r="C12">
        <v>1</v>
      </c>
      <c r="D12">
        <v>0</v>
      </c>
      <c r="E12">
        <v>1</v>
      </c>
      <c r="F12">
        <v>0</v>
      </c>
      <c r="G12">
        <v>0</v>
      </c>
      <c r="H12">
        <v>3</v>
      </c>
      <c r="I12">
        <v>3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11</v>
      </c>
      <c r="Q12" s="2">
        <f t="shared" si="0"/>
        <v>1</v>
      </c>
      <c r="R12" s="2">
        <f t="shared" si="1"/>
        <v>1</v>
      </c>
      <c r="S12" s="6" t="s">
        <v>45</v>
      </c>
      <c r="T12">
        <v>5</v>
      </c>
      <c r="U12">
        <v>7</v>
      </c>
      <c r="V12">
        <v>0</v>
      </c>
      <c r="W12" s="3">
        <f t="shared" si="2"/>
        <v>72.6768</v>
      </c>
      <c r="X12" s="4">
        <f t="shared" si="3"/>
        <v>11.2</v>
      </c>
      <c r="Y12" s="4">
        <f t="shared" si="4"/>
        <v>7.1</v>
      </c>
      <c r="Z12">
        <v>0</v>
      </c>
    </row>
    <row r="13" spans="1:26" x14ac:dyDescent="0.3">
      <c r="A13" s="1" t="str">
        <f>'Giannis Antetokounmpo'!A13</f>
        <v>@ OLD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0"/>
        <v>0.5</v>
      </c>
      <c r="R13" s="2">
        <f t="shared" si="1"/>
        <v>1</v>
      </c>
      <c r="S13" s="6" t="s">
        <v>45</v>
      </c>
      <c r="T13">
        <v>7</v>
      </c>
      <c r="U13">
        <v>3</v>
      </c>
      <c r="V13">
        <v>0</v>
      </c>
      <c r="W13" s="3">
        <f t="shared" si="2"/>
        <v>11.614714285714285</v>
      </c>
      <c r="X13" s="4">
        <f t="shared" si="3"/>
        <v>3</v>
      </c>
      <c r="Y13" s="4">
        <f t="shared" si="4"/>
        <v>1.6</v>
      </c>
      <c r="Z13">
        <v>0</v>
      </c>
    </row>
    <row r="14" spans="1:26" x14ac:dyDescent="0.3">
      <c r="A14" s="1" t="str">
        <f>'Giannis Antetokounmpo'!A14</f>
        <v>vs USA</v>
      </c>
      <c r="B14">
        <v>0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7</v>
      </c>
      <c r="Q14" s="2">
        <f t="shared" si="0"/>
        <v>0</v>
      </c>
      <c r="R14" s="2">
        <f t="shared" si="1"/>
        <v>0</v>
      </c>
      <c r="S14" s="6" t="s">
        <v>45</v>
      </c>
      <c r="T14">
        <v>8</v>
      </c>
      <c r="U14">
        <v>6</v>
      </c>
      <c r="V14">
        <v>0</v>
      </c>
      <c r="W14" s="3">
        <f t="shared" si="2"/>
        <v>-8.1737499999999983</v>
      </c>
      <c r="X14" s="4">
        <f t="shared" si="3"/>
        <v>3</v>
      </c>
      <c r="Y14" s="4">
        <f t="shared" si="4"/>
        <v>-1.0999999999999996</v>
      </c>
      <c r="Z14">
        <v>0</v>
      </c>
    </row>
    <row r="15" spans="1:26" x14ac:dyDescent="0.3">
      <c r="A15" s="1" t="str">
        <f>'Giannis Antetokounmpo'!A15</f>
        <v>@ SPA</v>
      </c>
      <c r="B15">
        <v>0</v>
      </c>
      <c r="C15">
        <v>1</v>
      </c>
      <c r="D15">
        <v>1</v>
      </c>
      <c r="E15">
        <v>0</v>
      </c>
      <c r="F15">
        <v>2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</v>
      </c>
      <c r="Q15" s="2">
        <f t="shared" si="0"/>
        <v>0</v>
      </c>
      <c r="R15" s="6" t="s">
        <v>45</v>
      </c>
      <c r="S15" s="6" t="s">
        <v>45</v>
      </c>
      <c r="T15">
        <v>8</v>
      </c>
      <c r="U15">
        <v>3</v>
      </c>
      <c r="V15">
        <v>0</v>
      </c>
      <c r="W15" s="3">
        <f t="shared" si="2"/>
        <v>14.7485</v>
      </c>
      <c r="X15" s="4">
        <f t="shared" si="3"/>
        <v>8.6999999999999993</v>
      </c>
      <c r="Y15" s="4">
        <f t="shared" si="4"/>
        <v>2.2999999999999998</v>
      </c>
      <c r="Z15">
        <v>0</v>
      </c>
    </row>
    <row r="16" spans="1:26" x14ac:dyDescent="0.3">
      <c r="A16" s="1" t="str">
        <f>'Giannis Antetokounmpo'!A16</f>
        <v>vs 6TH</v>
      </c>
      <c r="B16">
        <v>1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2</v>
      </c>
      <c r="N16">
        <v>0</v>
      </c>
      <c r="O16">
        <v>1</v>
      </c>
      <c r="P16">
        <v>-7</v>
      </c>
      <c r="Q16" s="2">
        <f t="shared" si="0"/>
        <v>0</v>
      </c>
      <c r="R16" s="2">
        <f t="shared" si="1"/>
        <v>0</v>
      </c>
      <c r="S16" s="2">
        <f t="shared" si="5"/>
        <v>0.5</v>
      </c>
      <c r="T16">
        <v>8</v>
      </c>
      <c r="U16">
        <v>1</v>
      </c>
      <c r="V16">
        <v>0</v>
      </c>
      <c r="W16" s="3">
        <f t="shared" si="2"/>
        <v>1.8138750000000003</v>
      </c>
      <c r="X16" s="4">
        <f t="shared" si="3"/>
        <v>4.5999999999999996</v>
      </c>
      <c r="Y16" s="4">
        <f t="shared" si="4"/>
        <v>0.39999999999999991</v>
      </c>
      <c r="Z16">
        <v>0</v>
      </c>
    </row>
    <row r="17" spans="1:26" x14ac:dyDescent="0.3">
      <c r="A17" s="1" t="str">
        <f>'Giannis Antetokounmpo'!A17</f>
        <v>vs CAN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8</v>
      </c>
      <c r="Q17" s="2">
        <f t="shared" si="0"/>
        <v>0.33333333333333331</v>
      </c>
      <c r="R17" s="6" t="s">
        <v>45</v>
      </c>
      <c r="S17" s="6" t="s">
        <v>45</v>
      </c>
      <c r="T17">
        <v>10</v>
      </c>
      <c r="U17">
        <v>2</v>
      </c>
      <c r="V17">
        <v>0</v>
      </c>
      <c r="W17" s="3">
        <f t="shared" si="2"/>
        <v>2.9545999999999992</v>
      </c>
      <c r="X17" s="4">
        <f t="shared" si="3"/>
        <v>3.2</v>
      </c>
      <c r="Y17" s="4">
        <f t="shared" si="4"/>
        <v>0.6000000000000002</v>
      </c>
      <c r="Z17">
        <v>0</v>
      </c>
    </row>
    <row r="18" spans="1:26" x14ac:dyDescent="0.3">
      <c r="A18" s="1" t="str">
        <f>'Giannis Antetokounmpo'!A18</f>
        <v>@ DNK</v>
      </c>
      <c r="B18">
        <v>0</v>
      </c>
      <c r="C18">
        <v>1</v>
      </c>
      <c r="D18">
        <v>1</v>
      </c>
      <c r="E18">
        <v>0</v>
      </c>
      <c r="F18">
        <v>2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-11</v>
      </c>
      <c r="Q18" s="6" t="s">
        <v>45</v>
      </c>
      <c r="R18" s="6" t="s">
        <v>45</v>
      </c>
      <c r="S18" s="6" t="s">
        <v>45</v>
      </c>
      <c r="T18">
        <v>12</v>
      </c>
      <c r="U18">
        <v>3</v>
      </c>
      <c r="V18">
        <v>0</v>
      </c>
      <c r="W18" s="3">
        <f t="shared" si="2"/>
        <v>8.6067499999999999</v>
      </c>
      <c r="X18" s="4">
        <f t="shared" si="3"/>
        <v>7.6999999999999993</v>
      </c>
      <c r="Y18" s="4">
        <f t="shared" si="4"/>
        <v>2</v>
      </c>
      <c r="Z18">
        <v>0</v>
      </c>
    </row>
    <row r="19" spans="1:26" x14ac:dyDescent="0.3">
      <c r="A19" s="1" t="str">
        <f>'Giannis Antetokounmpo'!A19</f>
        <v>vs IMP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-2</v>
      </c>
      <c r="Q19" s="6" t="s">
        <v>45</v>
      </c>
      <c r="R19" s="6" t="s">
        <v>45</v>
      </c>
      <c r="S19" s="6" t="s">
        <v>45</v>
      </c>
      <c r="T19">
        <v>11</v>
      </c>
      <c r="U19">
        <v>3</v>
      </c>
      <c r="V19">
        <v>0</v>
      </c>
      <c r="W19" s="3">
        <f t="shared" si="2"/>
        <v>2.9281818181818182</v>
      </c>
      <c r="X19" s="4">
        <f t="shared" si="3"/>
        <v>2.7</v>
      </c>
      <c r="Y19" s="4">
        <f t="shared" si="4"/>
        <v>0.6</v>
      </c>
      <c r="Z19">
        <v>0</v>
      </c>
    </row>
    <row r="20" spans="1:26" x14ac:dyDescent="0.3">
      <c r="A20" s="1">
        <f>'Giannis Antetokounmpo'!A20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1.4444444444444444</v>
      </c>
      <c r="C47" s="4">
        <f t="shared" ref="C47:P47" si="6">AVERAGE(C2:C46)</f>
        <v>0.94444444444444442</v>
      </c>
      <c r="D47" s="4">
        <f t="shared" si="6"/>
        <v>0.44444444444444442</v>
      </c>
      <c r="E47" s="4">
        <f t="shared" si="6"/>
        <v>0.1111111111111111</v>
      </c>
      <c r="F47" s="4">
        <f t="shared" si="6"/>
        <v>0.27777777777777779</v>
      </c>
      <c r="G47" s="4">
        <f t="shared" si="6"/>
        <v>0.1111111111111111</v>
      </c>
      <c r="H47" s="4">
        <f t="shared" si="6"/>
        <v>0.55555555555555558</v>
      </c>
      <c r="I47" s="4">
        <f t="shared" si="6"/>
        <v>1.7222222222222223</v>
      </c>
      <c r="J47" s="4">
        <f t="shared" si="6"/>
        <v>0.16666666666666666</v>
      </c>
      <c r="K47" s="4">
        <f t="shared" si="6"/>
        <v>0.61111111111111116</v>
      </c>
      <c r="L47" s="4">
        <f t="shared" si="6"/>
        <v>0.16666666666666666</v>
      </c>
      <c r="M47" s="4">
        <f t="shared" si="6"/>
        <v>0.22222222222222221</v>
      </c>
      <c r="N47" s="4">
        <f t="shared" si="6"/>
        <v>0.16666666666666666</v>
      </c>
      <c r="O47" s="4">
        <f t="shared" si="6"/>
        <v>0.5</v>
      </c>
      <c r="P47" s="4">
        <f t="shared" si="6"/>
        <v>1.9444444444444444</v>
      </c>
      <c r="Q47" s="2">
        <f>SUM(H2:H46)/SUM(I2:I46)</f>
        <v>0.32258064516129031</v>
      </c>
      <c r="R47" s="2">
        <f>SUM(J2:J46)/SUM(K2:K46)</f>
        <v>0.27272727272727271</v>
      </c>
      <c r="S47" s="2">
        <f>SUM(L2:L46)/SUM(M2:M46)</f>
        <v>0.75</v>
      </c>
      <c r="T47" s="4">
        <f t="shared" ref="T47:V47" si="7">AVERAGE(T2:T46)</f>
        <v>7.7222222222222223</v>
      </c>
      <c r="U47" s="4">
        <f t="shared" si="7"/>
        <v>2.7222222222222223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7.1813956834532391</v>
      </c>
      <c r="X47" s="4">
        <f t="shared" ref="X47" si="8">B47+(C47*1.2)+(D47*1.5)+(E47*3)+(F47*3)-G47</f>
        <v>4.3</v>
      </c>
      <c r="Y47" s="4">
        <f t="shared" ref="Y47" si="9">B47+0.4*H47-0.7*I47-0.4*(M47-L47)+0.7*N47+0.3*(C47-N47)+F47+D47*0.7+0.7*E47-0.4*O47-G47</f>
        <v>1.1444444444444446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26</v>
      </c>
      <c r="C49">
        <f t="shared" ref="C49:P49" si="10">SUM(C2:C46)</f>
        <v>17</v>
      </c>
      <c r="D49">
        <f t="shared" si="10"/>
        <v>8</v>
      </c>
      <c r="E49">
        <f t="shared" si="10"/>
        <v>2</v>
      </c>
      <c r="F49">
        <f t="shared" si="10"/>
        <v>5</v>
      </c>
      <c r="G49">
        <f t="shared" si="10"/>
        <v>2</v>
      </c>
      <c r="H49">
        <f t="shared" si="10"/>
        <v>10</v>
      </c>
      <c r="I49">
        <f t="shared" si="10"/>
        <v>31</v>
      </c>
      <c r="J49">
        <f t="shared" si="10"/>
        <v>3</v>
      </c>
      <c r="K49">
        <f t="shared" si="10"/>
        <v>11</v>
      </c>
      <c r="L49">
        <f t="shared" si="10"/>
        <v>3</v>
      </c>
      <c r="M49">
        <f t="shared" si="10"/>
        <v>4</v>
      </c>
      <c r="N49">
        <f t="shared" si="10"/>
        <v>3</v>
      </c>
      <c r="O49">
        <f t="shared" si="10"/>
        <v>9</v>
      </c>
      <c r="P49">
        <f t="shared" si="10"/>
        <v>35</v>
      </c>
      <c r="T49">
        <f>SUM(T2:T46)</f>
        <v>139</v>
      </c>
      <c r="U49">
        <f>SUM(U2:U46)</f>
        <v>49</v>
      </c>
      <c r="V49">
        <f>SUM(V2:V46)</f>
        <v>0</v>
      </c>
      <c r="X49" s="4">
        <f>SUM(X2:X46)</f>
        <v>77.400000000000006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  <c r="Q2" s="6" t="s">
        <v>45</v>
      </c>
      <c r="R2" s="6" t="s">
        <v>45</v>
      </c>
      <c r="S2" s="6" t="s">
        <v>45</v>
      </c>
      <c r="T2">
        <v>6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7.3535000000000004</v>
      </c>
      <c r="X2" s="4">
        <f t="shared" ref="X2:X46" si="1">B2+(C2*1.2)+(D2*1.5)+(E2*3)+(F2*3)-G2</f>
        <v>3.5999999999999996</v>
      </c>
      <c r="Y2" s="4">
        <f t="shared" ref="Y2:Y46" si="2">B2+0.4*H2-0.7*I2-0.4*(M2-L2)+0.7*N2+0.3*(C2-N2)+F2+D2*0.7+0.7*E2-0.4*O2-G2</f>
        <v>0.89999999999999991</v>
      </c>
      <c r="Z2">
        <v>0</v>
      </c>
    </row>
    <row r="3" spans="1:26" x14ac:dyDescent="0.3">
      <c r="A3" s="1" t="str">
        <f>'Giannis Antetokounmpo'!A3</f>
        <v>vs DNK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5</v>
      </c>
      <c r="Q3" s="6" t="s">
        <v>45</v>
      </c>
      <c r="R3" s="6" t="s">
        <v>45</v>
      </c>
      <c r="S3" s="6" t="s">
        <v>45</v>
      </c>
      <c r="T3">
        <v>7</v>
      </c>
      <c r="U3">
        <v>0</v>
      </c>
      <c r="V3">
        <v>0</v>
      </c>
      <c r="W3" s="3">
        <f t="shared" si="0"/>
        <v>7.347142857142857</v>
      </c>
      <c r="X3" s="4">
        <f t="shared" si="1"/>
        <v>4.2</v>
      </c>
      <c r="Y3" s="4">
        <f t="shared" si="2"/>
        <v>0.9</v>
      </c>
      <c r="Z3">
        <v>0</v>
      </c>
    </row>
    <row r="4" spans="1:26" x14ac:dyDescent="0.3">
      <c r="A4" s="1" t="str">
        <f>'Giannis Antetokounmpo'!A4</f>
        <v>@ IMP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6" t="s">
        <v>45</v>
      </c>
      <c r="R4" s="6" t="s">
        <v>45</v>
      </c>
      <c r="S4" s="6" t="s">
        <v>45</v>
      </c>
      <c r="T4">
        <v>6</v>
      </c>
      <c r="U4">
        <v>0</v>
      </c>
      <c r="V4">
        <v>0</v>
      </c>
      <c r="W4" s="3">
        <f t="shared" si="0"/>
        <v>4.9023333333333339</v>
      </c>
      <c r="X4" s="4">
        <f t="shared" si="1"/>
        <v>2.4</v>
      </c>
      <c r="Y4" s="4">
        <f t="shared" si="2"/>
        <v>0.6</v>
      </c>
      <c r="Z4">
        <v>0</v>
      </c>
    </row>
    <row r="5" spans="1:26" x14ac:dyDescent="0.3">
      <c r="A5" s="1" t="str">
        <f>'Giannis Antetokounmpo'!A5</f>
        <v>vs 3PT</v>
      </c>
      <c r="B5">
        <v>0</v>
      </c>
      <c r="C5">
        <v>4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6</v>
      </c>
      <c r="Q5" s="6" t="s">
        <v>45</v>
      </c>
      <c r="R5" s="6" t="s">
        <v>45</v>
      </c>
      <c r="S5" s="6" t="s">
        <v>45</v>
      </c>
      <c r="T5">
        <v>6</v>
      </c>
      <c r="U5">
        <v>3</v>
      </c>
      <c r="V5">
        <v>0</v>
      </c>
      <c r="W5" s="3">
        <f t="shared" si="0"/>
        <v>3.7389999999999985</v>
      </c>
      <c r="X5" s="4">
        <f t="shared" si="1"/>
        <v>5.3</v>
      </c>
      <c r="Y5" s="4">
        <f t="shared" si="2"/>
        <v>0.5</v>
      </c>
      <c r="Z5">
        <v>0</v>
      </c>
    </row>
    <row r="6" spans="1:26" x14ac:dyDescent="0.3">
      <c r="A6" s="1" t="str">
        <f>'Giannis Antetokounmpo'!A6</f>
        <v>@ DEF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-4</v>
      </c>
      <c r="Q6" s="6" t="s">
        <v>45</v>
      </c>
      <c r="R6" s="6" t="s">
        <v>45</v>
      </c>
      <c r="S6" s="6" t="s">
        <v>45</v>
      </c>
      <c r="T6">
        <v>8</v>
      </c>
      <c r="U6">
        <v>0</v>
      </c>
      <c r="V6">
        <v>0</v>
      </c>
      <c r="W6" s="3">
        <f t="shared" si="0"/>
        <v>1.8383750000000001</v>
      </c>
      <c r="X6" s="4">
        <f t="shared" si="1"/>
        <v>1.2</v>
      </c>
      <c r="Y6" s="4">
        <f t="shared" si="2"/>
        <v>0.3</v>
      </c>
      <c r="Z6">
        <v>0</v>
      </c>
    </row>
    <row r="7" spans="1:26" x14ac:dyDescent="0.3">
      <c r="A7" s="1" t="str">
        <f>'Giannis Antetokounmpo'!A7</f>
        <v>vs OCE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7</v>
      </c>
      <c r="Q7" s="2">
        <f t="shared" ref="Q7:Q46" si="3">H7/I7</f>
        <v>0</v>
      </c>
      <c r="R7" s="2">
        <f t="shared" ref="R7:R46" si="4">J7/K7</f>
        <v>0</v>
      </c>
      <c r="S7" s="6" t="s">
        <v>45</v>
      </c>
      <c r="T7">
        <v>7</v>
      </c>
      <c r="U7">
        <v>0</v>
      </c>
      <c r="V7">
        <v>0</v>
      </c>
      <c r="W7" s="3">
        <f t="shared" si="0"/>
        <v>-1.3965714285714281</v>
      </c>
      <c r="X7" s="4">
        <f t="shared" si="1"/>
        <v>2.4</v>
      </c>
      <c r="Y7" s="4">
        <f t="shared" si="2"/>
        <v>-9.9999999999999978E-2</v>
      </c>
      <c r="Z7">
        <v>0</v>
      </c>
    </row>
    <row r="8" spans="1:26" x14ac:dyDescent="0.3">
      <c r="A8" s="1" t="str">
        <f>'Giannis Antetokounmpo'!A8</f>
        <v>@ FRA</v>
      </c>
      <c r="B8">
        <v>2</v>
      </c>
      <c r="C8">
        <v>3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 s="2">
        <f t="shared" si="3"/>
        <v>1</v>
      </c>
      <c r="R8" s="6" t="s">
        <v>45</v>
      </c>
      <c r="S8" s="6" t="s">
        <v>45</v>
      </c>
      <c r="T8">
        <v>5</v>
      </c>
      <c r="U8">
        <v>2</v>
      </c>
      <c r="V8">
        <v>0</v>
      </c>
      <c r="W8" s="3">
        <f t="shared" si="0"/>
        <v>41.682200000000002</v>
      </c>
      <c r="X8" s="4">
        <f t="shared" si="1"/>
        <v>8.6</v>
      </c>
      <c r="Y8" s="4">
        <f t="shared" si="2"/>
        <v>4</v>
      </c>
      <c r="Z8">
        <v>0</v>
      </c>
    </row>
    <row r="9" spans="1:26" x14ac:dyDescent="0.3">
      <c r="A9" s="1" t="str">
        <f>'Giannis Antetokounmpo'!A9</f>
        <v>vs INJ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-4</v>
      </c>
      <c r="Q9" s="6" t="s">
        <v>45</v>
      </c>
      <c r="R9" s="6" t="s">
        <v>45</v>
      </c>
      <c r="S9" s="6" t="s">
        <v>45</v>
      </c>
      <c r="T9">
        <v>7</v>
      </c>
      <c r="U9">
        <v>0</v>
      </c>
      <c r="V9">
        <v>0</v>
      </c>
      <c r="W9" s="3">
        <f t="shared" si="0"/>
        <v>2.101</v>
      </c>
      <c r="X9" s="4">
        <f t="shared" si="1"/>
        <v>1.2</v>
      </c>
      <c r="Y9" s="4">
        <f t="shared" si="2"/>
        <v>0.3</v>
      </c>
      <c r="Z9">
        <v>0</v>
      </c>
    </row>
    <row r="10" spans="1:26" x14ac:dyDescent="0.3">
      <c r="A10" s="1" t="str">
        <f>'Giannis Antetokounmpo'!A10</f>
        <v>@ EUR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 t="shared" si="0"/>
        <v>5.8828000000000005</v>
      </c>
      <c r="X10" s="4">
        <f t="shared" si="1"/>
        <v>2.4</v>
      </c>
      <c r="Y10" s="4">
        <f t="shared" si="2"/>
        <v>0.6</v>
      </c>
      <c r="Z10">
        <v>0</v>
      </c>
    </row>
    <row r="11" spans="1:26" x14ac:dyDescent="0.3">
      <c r="A11" s="1" t="str">
        <f>'Giannis Antetokounmpo'!A11</f>
        <v>vs RKS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</v>
      </c>
      <c r="Q11" s="2">
        <f t="shared" si="3"/>
        <v>0</v>
      </c>
      <c r="R11" s="6" t="s">
        <v>45</v>
      </c>
      <c r="S11" s="6" t="s">
        <v>45</v>
      </c>
      <c r="T11">
        <v>6</v>
      </c>
      <c r="U11">
        <v>0</v>
      </c>
      <c r="V11">
        <v>0</v>
      </c>
      <c r="W11" s="3">
        <f t="shared" si="0"/>
        <v>2.4511666666666669</v>
      </c>
      <c r="X11" s="4">
        <f t="shared" si="1"/>
        <v>3</v>
      </c>
      <c r="Y11" s="4">
        <f t="shared" si="2"/>
        <v>0.30000000000000004</v>
      </c>
      <c r="Z11">
        <v>0</v>
      </c>
    </row>
    <row r="12" spans="1:26" x14ac:dyDescent="0.3">
      <c r="A12" s="1" t="str">
        <f>'Giannis Antetokounmpo'!A12</f>
        <v>@ CHI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10</v>
      </c>
      <c r="Q12" s="6" t="s">
        <v>45</v>
      </c>
      <c r="R12" s="6" t="s">
        <v>45</v>
      </c>
      <c r="S12" s="6" t="s">
        <v>45</v>
      </c>
      <c r="T12">
        <v>5</v>
      </c>
      <c r="U12">
        <v>0</v>
      </c>
      <c r="V12">
        <v>0</v>
      </c>
      <c r="W12" s="3">
        <f t="shared" si="0"/>
        <v>2.9414000000000002</v>
      </c>
      <c r="X12" s="4">
        <f t="shared" si="1"/>
        <v>1.2</v>
      </c>
      <c r="Y12" s="4">
        <f t="shared" si="2"/>
        <v>0.3</v>
      </c>
      <c r="Z12">
        <v>0</v>
      </c>
    </row>
    <row r="13" spans="1:26" x14ac:dyDescent="0.3">
      <c r="A13" s="1" t="str">
        <f>'Giannis Antetokounmpo'!A13</f>
        <v>@ OLD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6" t="s">
        <v>45</v>
      </c>
      <c r="R13" s="6" t="s">
        <v>45</v>
      </c>
      <c r="S13" s="6" t="s">
        <v>45</v>
      </c>
      <c r="T13">
        <v>7</v>
      </c>
      <c r="U13">
        <v>0</v>
      </c>
      <c r="V13">
        <v>0</v>
      </c>
      <c r="W13" s="3">
        <f t="shared" si="0"/>
        <v>5.5985714285714279</v>
      </c>
      <c r="X13" s="4">
        <f t="shared" si="1"/>
        <v>3</v>
      </c>
      <c r="Y13" s="4">
        <f t="shared" si="2"/>
        <v>0.7</v>
      </c>
      <c r="Z13">
        <v>0</v>
      </c>
    </row>
    <row r="14" spans="1:26" x14ac:dyDescent="0.3">
      <c r="A14" s="1" t="str">
        <f>'Giannis Antetokounmpo'!A14</f>
        <v>vs USA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 s="6" t="s">
        <v>45</v>
      </c>
      <c r="R14" s="6" t="s">
        <v>45</v>
      </c>
      <c r="S14" s="6" t="s">
        <v>45</v>
      </c>
      <c r="T14">
        <v>7</v>
      </c>
      <c r="U14">
        <v>0</v>
      </c>
      <c r="V14">
        <v>0</v>
      </c>
      <c r="W14" s="3">
        <f t="shared" si="0"/>
        <v>4.202</v>
      </c>
      <c r="X14" s="4">
        <f t="shared" si="1"/>
        <v>2.4</v>
      </c>
      <c r="Y14" s="4">
        <f t="shared" si="2"/>
        <v>0.6</v>
      </c>
      <c r="Z14">
        <v>0</v>
      </c>
    </row>
    <row r="15" spans="1:26" x14ac:dyDescent="0.3">
      <c r="A15" s="1" t="str">
        <f>'Giannis Antetokounmpo'!A15</f>
        <v>@ SPA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 s="6" t="s">
        <v>45</v>
      </c>
      <c r="R15" s="6" t="s">
        <v>45</v>
      </c>
      <c r="S15" s="6" t="s">
        <v>45</v>
      </c>
      <c r="T15">
        <v>6</v>
      </c>
      <c r="U15">
        <v>0</v>
      </c>
      <c r="V15">
        <v>0</v>
      </c>
      <c r="W15" s="3">
        <f t="shared" si="0"/>
        <v>4.9023333333333339</v>
      </c>
      <c r="X15" s="4">
        <f t="shared" si="1"/>
        <v>2.4</v>
      </c>
      <c r="Y15" s="4">
        <f t="shared" si="2"/>
        <v>0.6</v>
      </c>
      <c r="Z15">
        <v>0</v>
      </c>
    </row>
    <row r="16" spans="1:26" x14ac:dyDescent="0.3">
      <c r="A16" s="1" t="str">
        <f>'Giannis Antetokounmpo'!A16</f>
        <v>vs 6TH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-6</v>
      </c>
      <c r="Q16" s="6" t="s">
        <v>45</v>
      </c>
      <c r="R16" s="6" t="s">
        <v>45</v>
      </c>
      <c r="S16" s="6" t="s">
        <v>45</v>
      </c>
      <c r="T16">
        <v>6</v>
      </c>
      <c r="U16">
        <v>0</v>
      </c>
      <c r="V16">
        <v>0</v>
      </c>
      <c r="W16" s="3">
        <f t="shared" si="0"/>
        <v>0</v>
      </c>
      <c r="X16" s="4">
        <f t="shared" si="1"/>
        <v>0</v>
      </c>
      <c r="Y16" s="4">
        <f t="shared" si="2"/>
        <v>0</v>
      </c>
      <c r="Z16">
        <v>0</v>
      </c>
    </row>
    <row r="17" spans="1:26" x14ac:dyDescent="0.3">
      <c r="A17" s="1" t="str">
        <f>'Giannis Antetokounmpo'!A17</f>
        <v>vs CAN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3"/>
        <v>0</v>
      </c>
      <c r="R17" s="2">
        <f t="shared" si="4"/>
        <v>0</v>
      </c>
      <c r="S17" s="6" t="s">
        <v>45</v>
      </c>
      <c r="T17">
        <v>10</v>
      </c>
      <c r="U17">
        <v>0</v>
      </c>
      <c r="V17">
        <v>0</v>
      </c>
      <c r="W17" s="3">
        <f t="shared" si="0"/>
        <v>-3.9189999999999996</v>
      </c>
      <c r="X17" s="4">
        <f t="shared" si="1"/>
        <v>0</v>
      </c>
      <c r="Y17" s="4">
        <f t="shared" si="2"/>
        <v>-0.7</v>
      </c>
      <c r="Z17">
        <v>0</v>
      </c>
    </row>
    <row r="18" spans="1:26" x14ac:dyDescent="0.3">
      <c r="A18" s="1" t="str">
        <f>'Giannis Antetokounmpo'!A18</f>
        <v>@ DNK</v>
      </c>
      <c r="B18">
        <v>0</v>
      </c>
      <c r="C18">
        <v>4</v>
      </c>
      <c r="D18">
        <v>1</v>
      </c>
      <c r="E18">
        <v>0</v>
      </c>
      <c r="F18">
        <v>0</v>
      </c>
      <c r="G18">
        <v>0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-17</v>
      </c>
      <c r="Q18" s="2">
        <f t="shared" si="3"/>
        <v>0</v>
      </c>
      <c r="R18" s="6" t="s">
        <v>45</v>
      </c>
      <c r="S18" s="6" t="s">
        <v>45</v>
      </c>
      <c r="T18">
        <v>10</v>
      </c>
      <c r="U18">
        <v>2</v>
      </c>
      <c r="V18">
        <v>0</v>
      </c>
      <c r="W18" s="3">
        <f t="shared" si="0"/>
        <v>-8.0428999999999995</v>
      </c>
      <c r="X18" s="4">
        <f t="shared" si="1"/>
        <v>6.3</v>
      </c>
      <c r="Y18" s="4">
        <f t="shared" si="2"/>
        <v>-1.2999999999999998</v>
      </c>
      <c r="Z18">
        <v>0</v>
      </c>
    </row>
    <row r="19" spans="1:26" x14ac:dyDescent="0.3">
      <c r="A19" s="1" t="str">
        <f>'Giannis Antetokounmpo'!A19</f>
        <v>vs IMP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6" t="s">
        <v>45</v>
      </c>
      <c r="R19" s="6" t="s">
        <v>45</v>
      </c>
      <c r="S19" s="6" t="s">
        <v>45</v>
      </c>
      <c r="T19">
        <v>8</v>
      </c>
      <c r="U19">
        <v>0</v>
      </c>
      <c r="V19">
        <v>0</v>
      </c>
      <c r="W19" s="3">
        <f t="shared" si="0"/>
        <v>1.8383750000000001</v>
      </c>
      <c r="X19" s="4">
        <f t="shared" si="1"/>
        <v>1.2</v>
      </c>
      <c r="Y19" s="4">
        <f t="shared" si="2"/>
        <v>0.3</v>
      </c>
      <c r="Z19">
        <v>0</v>
      </c>
    </row>
    <row r="20" spans="1:26" x14ac:dyDescent="0.3">
      <c r="A20" s="1">
        <f>'Giannis Antetokounmpo'!A20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ref="S19:S46" si="5">L20/M20</f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0.1111111111111111</v>
      </c>
      <c r="C47" s="4">
        <f t="shared" ref="C47:P47" si="6">AVERAGE(C2:C46)</f>
        <v>1.6111111111111112</v>
      </c>
      <c r="D47" s="4">
        <f t="shared" si="6"/>
        <v>0.1111111111111111</v>
      </c>
      <c r="E47" s="4">
        <f t="shared" si="6"/>
        <v>5.5555555555555552E-2</v>
      </c>
      <c r="F47" s="4">
        <f t="shared" si="6"/>
        <v>0.16666666666666666</v>
      </c>
      <c r="G47" s="4">
        <f t="shared" si="6"/>
        <v>5.5555555555555552E-2</v>
      </c>
      <c r="H47" s="4">
        <f t="shared" si="6"/>
        <v>5.5555555555555552E-2</v>
      </c>
      <c r="I47" s="4">
        <f t="shared" si="6"/>
        <v>0.44444444444444442</v>
      </c>
      <c r="J47" s="4">
        <f t="shared" si="6"/>
        <v>0</v>
      </c>
      <c r="K47" s="4">
        <f t="shared" si="6"/>
        <v>0.1111111111111111</v>
      </c>
      <c r="L47" s="4">
        <f t="shared" si="6"/>
        <v>0</v>
      </c>
      <c r="M47" s="4">
        <f t="shared" si="6"/>
        <v>0</v>
      </c>
      <c r="N47" s="4">
        <f t="shared" si="6"/>
        <v>5.5555555555555552E-2</v>
      </c>
      <c r="O47" s="4">
        <f t="shared" si="6"/>
        <v>0.16666666666666666</v>
      </c>
      <c r="P47" s="4">
        <f t="shared" si="6"/>
        <v>1.0555555555555556</v>
      </c>
      <c r="Q47" s="2">
        <f>SUM(H2:H46)/SUM(I2:I46)</f>
        <v>0.125</v>
      </c>
      <c r="R47" s="2">
        <f>SUM(J2:J46)/SUM(K2:K46)</f>
        <v>0</v>
      </c>
      <c r="S47" s="2" t="e">
        <f>SUM(L2:L46)/SUM(M2:M46)</f>
        <v>#DIV/0!</v>
      </c>
      <c r="T47" s="4">
        <f t="shared" ref="T47:V47" si="7">AVERAGE(T2:T46)</f>
        <v>6.7777777777777777</v>
      </c>
      <c r="U47" s="4">
        <f t="shared" si="7"/>
        <v>0.3888888888888889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3.5031311475409841</v>
      </c>
      <c r="X47" s="4">
        <f t="shared" ref="X47" si="8">B47+(C47*1.2)+(D47*1.5)+(E47*3)+(F47*3)-G47</f>
        <v>2.822222222222222</v>
      </c>
      <c r="Y47" s="4">
        <f t="shared" ref="Y47" si="9">B47+0.4*H47-0.7*I47-0.4*(M47-L47)+0.7*N47+0.3*(C47-N47)+F47+D47*0.7+0.7*E47-0.4*O47-G47</f>
        <v>0.48888888888888882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</v>
      </c>
      <c r="C49">
        <f t="shared" ref="C49:P49" si="10">SUM(C2:C46)</f>
        <v>29</v>
      </c>
      <c r="D49">
        <f t="shared" si="10"/>
        <v>2</v>
      </c>
      <c r="E49">
        <f t="shared" si="10"/>
        <v>1</v>
      </c>
      <c r="F49">
        <f t="shared" si="10"/>
        <v>3</v>
      </c>
      <c r="G49">
        <f t="shared" si="10"/>
        <v>1</v>
      </c>
      <c r="H49">
        <f t="shared" si="10"/>
        <v>1</v>
      </c>
      <c r="I49">
        <f t="shared" si="10"/>
        <v>8</v>
      </c>
      <c r="J49">
        <f t="shared" si="10"/>
        <v>0</v>
      </c>
      <c r="K49">
        <f t="shared" si="10"/>
        <v>2</v>
      </c>
      <c r="L49">
        <f t="shared" si="10"/>
        <v>0</v>
      </c>
      <c r="M49">
        <f t="shared" si="10"/>
        <v>0</v>
      </c>
      <c r="N49">
        <f t="shared" si="10"/>
        <v>1</v>
      </c>
      <c r="O49">
        <f t="shared" si="10"/>
        <v>3</v>
      </c>
      <c r="P49">
        <f t="shared" si="10"/>
        <v>19</v>
      </c>
      <c r="T49">
        <f>SUM(T2:T46)</f>
        <v>122</v>
      </c>
      <c r="U49">
        <f>SUM(U2:U46)</f>
        <v>7</v>
      </c>
      <c r="V49">
        <f>SUM(V2:V46)</f>
        <v>0</v>
      </c>
      <c r="X49" s="4">
        <f>SUM(X2:X46)</f>
        <v>50.8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6" t="s">
        <v>45</v>
      </c>
      <c r="R2" s="6" t="s">
        <v>45</v>
      </c>
      <c r="S2" s="6" t="s">
        <v>45</v>
      </c>
      <c r="T2">
        <v>5</v>
      </c>
      <c r="U2">
        <v>2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6.9353999999999996</v>
      </c>
      <c r="X2" s="4">
        <f t="shared" ref="X2:X46" si="1">B2+(C2*1.2)+(D2*1.5)+(E2*3)+(F2*3)-G2</f>
        <v>1.5</v>
      </c>
      <c r="Y2" s="4">
        <f t="shared" ref="Y2:Y46" si="2">B2+0.4*H2-0.7*I2-0.4*(M2-L2)+0.7*N2+0.3*(C2-N2)+F2+D2*0.7+0.7*E2-0.4*O2-G2</f>
        <v>0.7</v>
      </c>
      <c r="Z2">
        <v>0</v>
      </c>
    </row>
    <row r="3" spans="1:26" x14ac:dyDescent="0.3">
      <c r="A3" s="1" t="str">
        <f>'Giannis Antetokounmpo'!A3</f>
        <v>vs DNK</v>
      </c>
      <c r="B3">
        <v>3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2</v>
      </c>
      <c r="N3">
        <v>0</v>
      </c>
      <c r="O3">
        <v>0</v>
      </c>
      <c r="P3">
        <v>-4</v>
      </c>
      <c r="Q3" s="2">
        <f t="shared" ref="Q3:Q46" si="3">H3/I3</f>
        <v>1</v>
      </c>
      <c r="R3" s="6" t="s">
        <v>45</v>
      </c>
      <c r="S3" s="2">
        <f>L3/M3</f>
        <v>0.5</v>
      </c>
      <c r="T3">
        <v>7</v>
      </c>
      <c r="U3">
        <v>3</v>
      </c>
      <c r="V3">
        <v>0</v>
      </c>
      <c r="W3" s="3">
        <f t="shared" si="0"/>
        <v>18.19585714285714</v>
      </c>
      <c r="X3" s="4">
        <f t="shared" si="1"/>
        <v>4.2</v>
      </c>
      <c r="Y3" s="4">
        <f t="shared" si="2"/>
        <v>2.6</v>
      </c>
      <c r="Z3">
        <v>0</v>
      </c>
    </row>
    <row r="4" spans="1:26" x14ac:dyDescent="0.3">
      <c r="A4" s="1" t="str">
        <f>'Giannis Antetokounmpo'!A4</f>
        <v>@ IMP</v>
      </c>
      <c r="B4">
        <v>2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-10</v>
      </c>
      <c r="Q4" s="2">
        <f t="shared" si="3"/>
        <v>0.5</v>
      </c>
      <c r="R4" s="2">
        <f t="shared" ref="R4:R46" si="4">J4/K4</f>
        <v>0</v>
      </c>
      <c r="S4" s="6" t="s">
        <v>45</v>
      </c>
      <c r="T4">
        <v>6</v>
      </c>
      <c r="U4">
        <v>2</v>
      </c>
      <c r="V4">
        <v>0</v>
      </c>
      <c r="W4" s="3">
        <f t="shared" si="0"/>
        <v>5.3354999999999997</v>
      </c>
      <c r="X4" s="4">
        <f t="shared" si="1"/>
        <v>4</v>
      </c>
      <c r="Y4" s="4">
        <f t="shared" si="2"/>
        <v>0.7</v>
      </c>
      <c r="Z4">
        <v>0</v>
      </c>
    </row>
    <row r="5" spans="1:26" x14ac:dyDescent="0.3">
      <c r="A5" s="1" t="str">
        <f>'Giannis Antetokounmpo'!A5</f>
        <v>vs 3PT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-14</v>
      </c>
      <c r="Q5" s="6" t="s">
        <v>45</v>
      </c>
      <c r="R5" s="6" t="s">
        <v>45</v>
      </c>
      <c r="S5" s="6" t="s">
        <v>45</v>
      </c>
      <c r="T5">
        <v>5</v>
      </c>
      <c r="U5">
        <v>0</v>
      </c>
      <c r="V5">
        <v>0</v>
      </c>
      <c r="W5" s="3">
        <f t="shared" si="0"/>
        <v>10.779399999999999</v>
      </c>
      <c r="X5" s="4">
        <f t="shared" si="1"/>
        <v>3</v>
      </c>
      <c r="Y5" s="4">
        <f t="shared" si="2"/>
        <v>1</v>
      </c>
      <c r="Z5">
        <v>0</v>
      </c>
    </row>
    <row r="6" spans="1:26" x14ac:dyDescent="0.3">
      <c r="A6" s="1" t="str">
        <f>'Giannis Antetokounmpo'!A6</f>
        <v>@ DEF</v>
      </c>
      <c r="B6">
        <v>2</v>
      </c>
      <c r="C6">
        <v>1</v>
      </c>
      <c r="D6">
        <v>2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1</v>
      </c>
      <c r="Q6" s="2">
        <f t="shared" si="3"/>
        <v>0</v>
      </c>
      <c r="R6" s="6" t="s">
        <v>45</v>
      </c>
      <c r="S6" s="2">
        <f t="shared" ref="S6:S46" si="5">L6/M6</f>
        <v>1</v>
      </c>
      <c r="T6">
        <v>4</v>
      </c>
      <c r="U6">
        <v>7</v>
      </c>
      <c r="V6">
        <v>0</v>
      </c>
      <c r="W6" s="3">
        <f t="shared" si="0"/>
        <v>34.640249999999995</v>
      </c>
      <c r="X6" s="4">
        <f t="shared" si="1"/>
        <v>6.2</v>
      </c>
      <c r="Y6" s="4">
        <f t="shared" si="2"/>
        <v>3</v>
      </c>
      <c r="Z6">
        <v>0</v>
      </c>
    </row>
    <row r="7" spans="1:26" x14ac:dyDescent="0.3">
      <c r="A7" s="1" t="str">
        <f>'Giannis Antetokounmpo'!A7</f>
        <v>vs OCE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-7</v>
      </c>
      <c r="Q7" s="2">
        <f t="shared" si="3"/>
        <v>0</v>
      </c>
      <c r="R7" s="6" t="s">
        <v>45</v>
      </c>
      <c r="S7" s="6" t="s">
        <v>45</v>
      </c>
      <c r="T7">
        <v>6</v>
      </c>
      <c r="U7">
        <v>0</v>
      </c>
      <c r="V7">
        <v>0</v>
      </c>
      <c r="W7" s="3">
        <f t="shared" si="0"/>
        <v>-10.612166666666665</v>
      </c>
      <c r="X7" s="4">
        <f t="shared" si="1"/>
        <v>1.4</v>
      </c>
      <c r="Y7" s="4">
        <f t="shared" si="2"/>
        <v>-1.1000000000000001</v>
      </c>
      <c r="Z7">
        <v>0</v>
      </c>
    </row>
    <row r="8" spans="1:26" x14ac:dyDescent="0.3">
      <c r="A8" s="1" t="str">
        <f>'Giannis Antetokounmpo'!A8</f>
        <v>@ FRA</v>
      </c>
      <c r="B8">
        <v>4</v>
      </c>
      <c r="C8">
        <v>1</v>
      </c>
      <c r="D8">
        <v>0</v>
      </c>
      <c r="E8">
        <v>0</v>
      </c>
      <c r="F8">
        <v>0</v>
      </c>
      <c r="G8">
        <v>2</v>
      </c>
      <c r="H8">
        <v>1</v>
      </c>
      <c r="I8">
        <v>2</v>
      </c>
      <c r="J8">
        <v>0</v>
      </c>
      <c r="K8">
        <v>1</v>
      </c>
      <c r="L8">
        <v>2</v>
      </c>
      <c r="M8">
        <v>2</v>
      </c>
      <c r="N8">
        <v>0</v>
      </c>
      <c r="O8">
        <v>0</v>
      </c>
      <c r="P8">
        <v>-4</v>
      </c>
      <c r="Q8" s="2">
        <f t="shared" si="3"/>
        <v>0.5</v>
      </c>
      <c r="R8" s="2">
        <f t="shared" si="4"/>
        <v>0</v>
      </c>
      <c r="S8" s="2">
        <f t="shared" si="5"/>
        <v>1</v>
      </c>
      <c r="T8">
        <v>5</v>
      </c>
      <c r="U8">
        <v>4</v>
      </c>
      <c r="V8">
        <v>0</v>
      </c>
      <c r="W8" s="3">
        <f t="shared" si="0"/>
        <v>9.464599999999999</v>
      </c>
      <c r="X8" s="4">
        <f t="shared" si="1"/>
        <v>3.2</v>
      </c>
      <c r="Y8" s="4">
        <f t="shared" si="2"/>
        <v>1.3000000000000003</v>
      </c>
      <c r="Z8">
        <v>0</v>
      </c>
    </row>
    <row r="9" spans="1:26" x14ac:dyDescent="0.3">
      <c r="A9" s="1" t="str">
        <f>'Giannis Antetokounmpo'!A9</f>
        <v>vs INJ</v>
      </c>
      <c r="B9">
        <v>4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2</v>
      </c>
      <c r="Q9" s="2">
        <f t="shared" si="3"/>
        <v>0.66666666666666663</v>
      </c>
      <c r="R9" s="6" t="s">
        <v>45</v>
      </c>
      <c r="S9" s="6" t="s">
        <v>45</v>
      </c>
      <c r="T9">
        <v>6</v>
      </c>
      <c r="U9">
        <v>4</v>
      </c>
      <c r="V9">
        <v>0</v>
      </c>
      <c r="W9" s="3">
        <f t="shared" si="0"/>
        <v>21.69383333333333</v>
      </c>
      <c r="X9" s="4">
        <f t="shared" si="1"/>
        <v>5.2</v>
      </c>
      <c r="Y9" s="4">
        <f t="shared" si="2"/>
        <v>2.6</v>
      </c>
      <c r="Z9">
        <v>0</v>
      </c>
    </row>
    <row r="10" spans="1:26" x14ac:dyDescent="0.3">
      <c r="A10" s="1" t="str">
        <f>'Giannis Antetokounmpo'!A10</f>
        <v>@ EUR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</v>
      </c>
      <c r="Q10" s="2">
        <f t="shared" si="3"/>
        <v>1</v>
      </c>
      <c r="R10" s="6" t="s">
        <v>45</v>
      </c>
      <c r="S10" s="6" t="s">
        <v>45</v>
      </c>
      <c r="T10">
        <v>5</v>
      </c>
      <c r="U10">
        <v>4</v>
      </c>
      <c r="V10">
        <v>0</v>
      </c>
      <c r="W10" s="3">
        <f t="shared" si="0"/>
        <v>24.117399999999996</v>
      </c>
      <c r="X10" s="4">
        <f t="shared" si="1"/>
        <v>3.5</v>
      </c>
      <c r="Y10" s="4">
        <f t="shared" si="2"/>
        <v>2.4</v>
      </c>
      <c r="Z10">
        <v>0</v>
      </c>
    </row>
    <row r="11" spans="1:26" x14ac:dyDescent="0.3">
      <c r="A11" s="1" t="str">
        <f>'Giannis Antetokounmpo'!A11</f>
        <v>vs RKS</v>
      </c>
      <c r="B11">
        <v>3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2</v>
      </c>
      <c r="N11">
        <v>1</v>
      </c>
      <c r="O11">
        <v>1</v>
      </c>
      <c r="P11">
        <v>1</v>
      </c>
      <c r="Q11" s="2">
        <f t="shared" si="3"/>
        <v>1</v>
      </c>
      <c r="R11" s="6" t="s">
        <v>45</v>
      </c>
      <c r="S11" s="2">
        <f t="shared" si="5"/>
        <v>0.5</v>
      </c>
      <c r="T11">
        <v>7</v>
      </c>
      <c r="U11">
        <v>6</v>
      </c>
      <c r="V11">
        <v>0</v>
      </c>
      <c r="W11" s="3">
        <f t="shared" si="0"/>
        <v>24.193857142857137</v>
      </c>
      <c r="X11" s="4">
        <f t="shared" si="1"/>
        <v>5.7</v>
      </c>
      <c r="Y11" s="4">
        <f t="shared" si="2"/>
        <v>3.3000000000000003</v>
      </c>
      <c r="Z11">
        <v>0</v>
      </c>
    </row>
    <row r="12" spans="1:26" x14ac:dyDescent="0.3">
      <c r="A12" s="1" t="str">
        <f>'Giannis Antetokounmpo'!A12</f>
        <v>@ CHI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 s="2">
        <f t="shared" si="3"/>
        <v>0.5</v>
      </c>
      <c r="R12" s="2">
        <f t="shared" si="4"/>
        <v>0</v>
      </c>
      <c r="S12" s="6" t="s">
        <v>45</v>
      </c>
      <c r="T12">
        <v>5</v>
      </c>
      <c r="U12">
        <v>2</v>
      </c>
      <c r="V12">
        <v>0</v>
      </c>
      <c r="W12" s="3">
        <f t="shared" si="0"/>
        <v>9.3439999999999994</v>
      </c>
      <c r="X12" s="4">
        <f t="shared" si="1"/>
        <v>2</v>
      </c>
      <c r="Y12" s="4">
        <f t="shared" si="2"/>
        <v>1</v>
      </c>
      <c r="Z12">
        <v>0</v>
      </c>
    </row>
    <row r="13" spans="1:26" x14ac:dyDescent="0.3">
      <c r="A13" s="1" t="str">
        <f>'Giannis Antetokounmpo'!A13</f>
        <v>@ OLD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-1</v>
      </c>
      <c r="Q13" s="2">
        <f t="shared" si="3"/>
        <v>0</v>
      </c>
      <c r="R13" s="2">
        <f t="shared" si="4"/>
        <v>0</v>
      </c>
      <c r="S13" s="6" t="s">
        <v>45</v>
      </c>
      <c r="T13">
        <v>4</v>
      </c>
      <c r="U13">
        <v>0</v>
      </c>
      <c r="V13">
        <v>0</v>
      </c>
      <c r="W13" s="3">
        <f t="shared" si="0"/>
        <v>-19.594999999999999</v>
      </c>
      <c r="X13" s="4">
        <f t="shared" si="1"/>
        <v>0</v>
      </c>
      <c r="Y13" s="4">
        <f t="shared" si="2"/>
        <v>-1.4</v>
      </c>
      <c r="Z13">
        <v>0</v>
      </c>
    </row>
    <row r="14" spans="1:26" x14ac:dyDescent="0.3">
      <c r="A14" s="1" t="str">
        <f>'Giannis Antetokounmpo'!A14</f>
        <v>vs USA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-2</v>
      </c>
      <c r="Q14" s="6" t="s">
        <v>45</v>
      </c>
      <c r="R14" s="6" t="s">
        <v>45</v>
      </c>
      <c r="S14" s="6" t="s">
        <v>45</v>
      </c>
      <c r="T14">
        <v>5</v>
      </c>
      <c r="U14">
        <v>0</v>
      </c>
      <c r="V14">
        <v>0</v>
      </c>
      <c r="W14" s="3">
        <f t="shared" si="0"/>
        <v>-7.8379999999999992</v>
      </c>
      <c r="X14" s="4">
        <f t="shared" si="1"/>
        <v>0.19999999999999996</v>
      </c>
      <c r="Y14" s="4">
        <f t="shared" si="2"/>
        <v>-0.7</v>
      </c>
      <c r="Z14">
        <v>0</v>
      </c>
    </row>
    <row r="15" spans="1:26" x14ac:dyDescent="0.3">
      <c r="A15" s="1" t="str">
        <f>'Giannis Antetokounmpo'!A15</f>
        <v>@ SPA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-3</v>
      </c>
      <c r="Q15" s="6" t="s">
        <v>45</v>
      </c>
      <c r="R15" s="6" t="s">
        <v>45</v>
      </c>
      <c r="S15" s="6" t="s">
        <v>45</v>
      </c>
      <c r="T15">
        <v>5</v>
      </c>
      <c r="U15">
        <v>0</v>
      </c>
      <c r="V15">
        <v>0</v>
      </c>
      <c r="W15" s="3">
        <f t="shared" si="0"/>
        <v>13.720800000000001</v>
      </c>
      <c r="X15" s="4">
        <f t="shared" si="1"/>
        <v>4.2</v>
      </c>
      <c r="Y15" s="4">
        <f t="shared" si="2"/>
        <v>1.3</v>
      </c>
      <c r="Z15">
        <v>0</v>
      </c>
    </row>
    <row r="16" spans="1:26" x14ac:dyDescent="0.3">
      <c r="A16" s="1" t="str">
        <f>'Giannis Antetokounmpo'!A16</f>
        <v>vs 6TH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-7</v>
      </c>
      <c r="Q16" s="6" t="s">
        <v>45</v>
      </c>
      <c r="R16" s="6" t="s">
        <v>45</v>
      </c>
      <c r="S16" s="6" t="s">
        <v>45</v>
      </c>
      <c r="T16">
        <v>5</v>
      </c>
      <c r="U16">
        <v>0</v>
      </c>
      <c r="V16">
        <v>0</v>
      </c>
      <c r="W16" s="3">
        <f t="shared" si="0"/>
        <v>0</v>
      </c>
      <c r="X16" s="4">
        <f t="shared" si="1"/>
        <v>0</v>
      </c>
      <c r="Y16" s="4">
        <f t="shared" si="2"/>
        <v>0</v>
      </c>
      <c r="Z16">
        <v>0</v>
      </c>
    </row>
    <row r="17" spans="1:26" x14ac:dyDescent="0.3">
      <c r="A17" s="1" t="str">
        <f>'Giannis Antetokounmpo'!A17</f>
        <v>vs CAN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4</v>
      </c>
      <c r="Q17" s="6" t="s">
        <v>45</v>
      </c>
      <c r="R17" s="6" t="s">
        <v>45</v>
      </c>
      <c r="S17" s="6" t="s">
        <v>45</v>
      </c>
      <c r="T17">
        <v>7</v>
      </c>
      <c r="U17">
        <v>6</v>
      </c>
      <c r="V17">
        <v>0</v>
      </c>
      <c r="W17" s="3">
        <f t="shared" si="0"/>
        <v>7.4542857142857146</v>
      </c>
      <c r="X17" s="4">
        <f t="shared" si="1"/>
        <v>3</v>
      </c>
      <c r="Y17" s="4">
        <f t="shared" si="2"/>
        <v>0.99999999999999989</v>
      </c>
      <c r="Z17">
        <v>0</v>
      </c>
    </row>
    <row r="18" spans="1:26" x14ac:dyDescent="0.3">
      <c r="A18" s="1" t="str">
        <f>'Giannis Antetokounmpo'!A18</f>
        <v>@ DNK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3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-13</v>
      </c>
      <c r="Q18" s="2">
        <f t="shared" si="3"/>
        <v>0</v>
      </c>
      <c r="R18" s="2">
        <f t="shared" si="4"/>
        <v>0</v>
      </c>
      <c r="S18" s="6" t="s">
        <v>45</v>
      </c>
      <c r="T18">
        <v>8</v>
      </c>
      <c r="U18">
        <v>0</v>
      </c>
      <c r="V18">
        <v>0</v>
      </c>
      <c r="W18" s="3">
        <f t="shared" si="0"/>
        <v>-9.7974999999999994</v>
      </c>
      <c r="X18" s="4">
        <f t="shared" si="1"/>
        <v>5</v>
      </c>
      <c r="Y18" s="4">
        <f t="shared" si="2"/>
        <v>-1.3999999999999997</v>
      </c>
      <c r="Z18">
        <v>0</v>
      </c>
    </row>
    <row r="19" spans="1:26" x14ac:dyDescent="0.3">
      <c r="A19" s="1" t="str">
        <f>'Giannis Antetokounmpo'!A19</f>
        <v>vs IMP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 s="2">
        <f t="shared" si="3"/>
        <v>1</v>
      </c>
      <c r="R19" s="6" t="s">
        <v>45</v>
      </c>
      <c r="S19" s="6" t="s">
        <v>45</v>
      </c>
      <c r="T19">
        <v>5</v>
      </c>
      <c r="U19">
        <v>2</v>
      </c>
      <c r="V19">
        <v>0</v>
      </c>
      <c r="W19" s="3">
        <f t="shared" si="0"/>
        <v>17.181999999999999</v>
      </c>
      <c r="X19" s="4">
        <f t="shared" si="1"/>
        <v>2</v>
      </c>
      <c r="Y19" s="4">
        <f t="shared" si="2"/>
        <v>1.7</v>
      </c>
      <c r="Z19">
        <v>0</v>
      </c>
    </row>
    <row r="20" spans="1:26" x14ac:dyDescent="0.3">
      <c r="A20" s="1">
        <f>'Giannis Antetokounmpo'!A20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1.3333333333333333</v>
      </c>
      <c r="C47" s="4">
        <f t="shared" ref="C47:P47" si="6">AVERAGE(C2:C46)</f>
        <v>0.5</v>
      </c>
      <c r="D47" s="4">
        <f t="shared" si="6"/>
        <v>0.3888888888888889</v>
      </c>
      <c r="E47" s="4">
        <f t="shared" si="6"/>
        <v>0.1111111111111111</v>
      </c>
      <c r="F47" s="4">
        <f t="shared" si="6"/>
        <v>0.16666666666666666</v>
      </c>
      <c r="G47" s="4">
        <f t="shared" si="6"/>
        <v>0.33333333333333331</v>
      </c>
      <c r="H47" s="4">
        <f t="shared" si="6"/>
        <v>0.5</v>
      </c>
      <c r="I47" s="4">
        <f t="shared" si="6"/>
        <v>1.1111111111111112</v>
      </c>
      <c r="J47" s="4">
        <f t="shared" si="6"/>
        <v>0</v>
      </c>
      <c r="K47" s="4">
        <f t="shared" si="6"/>
        <v>0.33333333333333331</v>
      </c>
      <c r="L47" s="4">
        <f t="shared" si="6"/>
        <v>0.33333333333333331</v>
      </c>
      <c r="M47" s="4">
        <f t="shared" si="6"/>
        <v>0.44444444444444442</v>
      </c>
      <c r="N47" s="4">
        <f t="shared" si="6"/>
        <v>5.5555555555555552E-2</v>
      </c>
      <c r="O47" s="4">
        <f t="shared" si="6"/>
        <v>0.16666666666666666</v>
      </c>
      <c r="P47" s="4">
        <f t="shared" si="6"/>
        <v>-2.5555555555555554</v>
      </c>
      <c r="Q47" s="2">
        <f>SUM(H2:H46)/SUM(I2:I46)</f>
        <v>0.45</v>
      </c>
      <c r="R47" s="2">
        <f>SUM(J2:J46)/SUM(K2:K46)</f>
        <v>0</v>
      </c>
      <c r="S47" s="2">
        <f>SUM(L2:L46)/SUM(M2:M46)</f>
        <v>0.75</v>
      </c>
      <c r="T47" s="4">
        <f t="shared" ref="T47:V47" si="7">AVERAGE(T2:T46)</f>
        <v>5.5555555555555554</v>
      </c>
      <c r="U47" s="4">
        <f t="shared" si="7"/>
        <v>2.3333333333333335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8.4774000000000029</v>
      </c>
      <c r="X47" s="4">
        <f t="shared" ref="X47" si="8">B47+(C47*1.2)+(D47*1.5)+(E47*3)+(F47*3)-G47</f>
        <v>3.0166666666666666</v>
      </c>
      <c r="Y47" s="4">
        <f t="shared" ref="Y47" si="9">B47+0.4*H47-0.7*I47-0.4*(M47-L47)+0.7*N47+0.3*(C47-N47)+F47+D47*0.7+0.7*E47-0.4*O47-G47</f>
        <v>0.99999999999999978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24</v>
      </c>
      <c r="C49">
        <f t="shared" ref="C49:P49" si="10">SUM(C2:C46)</f>
        <v>9</v>
      </c>
      <c r="D49">
        <f t="shared" si="10"/>
        <v>7</v>
      </c>
      <c r="E49">
        <f t="shared" si="10"/>
        <v>2</v>
      </c>
      <c r="F49">
        <f t="shared" si="10"/>
        <v>3</v>
      </c>
      <c r="G49">
        <f t="shared" si="10"/>
        <v>6</v>
      </c>
      <c r="H49">
        <f t="shared" si="10"/>
        <v>9</v>
      </c>
      <c r="I49">
        <f t="shared" si="10"/>
        <v>20</v>
      </c>
      <c r="J49">
        <f t="shared" si="10"/>
        <v>0</v>
      </c>
      <c r="K49">
        <f t="shared" si="10"/>
        <v>6</v>
      </c>
      <c r="L49">
        <f t="shared" si="10"/>
        <v>6</v>
      </c>
      <c r="M49">
        <f t="shared" si="10"/>
        <v>8</v>
      </c>
      <c r="N49">
        <f t="shared" si="10"/>
        <v>1</v>
      </c>
      <c r="O49">
        <f t="shared" si="10"/>
        <v>3</v>
      </c>
      <c r="P49">
        <f t="shared" si="10"/>
        <v>-46</v>
      </c>
      <c r="T49">
        <f>SUM(T2:T46)</f>
        <v>100</v>
      </c>
      <c r="U49">
        <f>SUM(U2:U46)</f>
        <v>42</v>
      </c>
      <c r="V49">
        <f>SUM(V2:V46)</f>
        <v>0</v>
      </c>
      <c r="X49" s="4">
        <f>SUM(X2:X46)</f>
        <v>54.300000000000004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B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'Giannis Antetokounmpo'!A2</f>
        <v>@ CAN</v>
      </c>
      <c r="B2">
        <v>113</v>
      </c>
      <c r="C2">
        <v>47</v>
      </c>
      <c r="D2">
        <v>82</v>
      </c>
      <c r="E2">
        <v>9</v>
      </c>
      <c r="F2">
        <v>23</v>
      </c>
      <c r="G2">
        <v>10</v>
      </c>
      <c r="H2">
        <v>13</v>
      </c>
      <c r="I2">
        <v>10</v>
      </c>
      <c r="J2">
        <v>10</v>
      </c>
      <c r="K2">
        <v>58</v>
      </c>
      <c r="L2">
        <v>18</v>
      </c>
      <c r="M2">
        <v>23</v>
      </c>
      <c r="N2">
        <v>28</v>
      </c>
      <c r="O2">
        <v>16</v>
      </c>
      <c r="P2">
        <v>28</v>
      </c>
      <c r="Q2">
        <f t="shared" ref="Q2:Q46" si="0">O2+P2</f>
        <v>44</v>
      </c>
      <c r="R2">
        <v>8</v>
      </c>
      <c r="S2">
        <v>7</v>
      </c>
      <c r="T2">
        <v>12</v>
      </c>
      <c r="U2">
        <v>18</v>
      </c>
      <c r="V2">
        <v>11</v>
      </c>
      <c r="W2" s="5">
        <v>0.93280092592592589</v>
      </c>
      <c r="X2" s="2">
        <f t="shared" ref="X2:X46" si="1">C2/D2</f>
        <v>0.57317073170731703</v>
      </c>
      <c r="Y2" s="2">
        <f t="shared" ref="Y2:Y46" si="2" xml:space="preserve"> E2/F2</f>
        <v>0.39130434782608697</v>
      </c>
      <c r="Z2" s="2">
        <f t="shared" ref="Z2:Z46" si="3">G2/H2</f>
        <v>0.76923076923076927</v>
      </c>
      <c r="AA2" s="4">
        <f t="shared" ref="AA2:AA46" si="4">0.96*((D2)+(T2)+0.44*(H2)-(O2))</f>
        <v>80.371200000000002</v>
      </c>
    </row>
    <row r="3" spans="1:27" x14ac:dyDescent="0.3">
      <c r="A3" s="1" t="str">
        <f>'Giannis Antetokounmpo'!A3</f>
        <v>vs DNK</v>
      </c>
      <c r="B3">
        <v>125</v>
      </c>
      <c r="C3">
        <v>50</v>
      </c>
      <c r="D3">
        <v>85</v>
      </c>
      <c r="E3">
        <v>16</v>
      </c>
      <c r="F3">
        <v>37</v>
      </c>
      <c r="G3">
        <v>9</v>
      </c>
      <c r="H3">
        <v>10</v>
      </c>
      <c r="I3">
        <v>7</v>
      </c>
      <c r="J3">
        <v>4</v>
      </c>
      <c r="K3">
        <v>54</v>
      </c>
      <c r="L3">
        <v>17</v>
      </c>
      <c r="M3">
        <v>24</v>
      </c>
      <c r="N3">
        <v>29</v>
      </c>
      <c r="O3">
        <v>10</v>
      </c>
      <c r="P3">
        <v>27</v>
      </c>
      <c r="Q3">
        <f>O3+P3</f>
        <v>37</v>
      </c>
      <c r="R3">
        <v>7</v>
      </c>
      <c r="S3">
        <v>9</v>
      </c>
      <c r="T3">
        <v>8</v>
      </c>
      <c r="U3">
        <v>11</v>
      </c>
      <c r="V3">
        <v>14</v>
      </c>
      <c r="W3" s="5">
        <v>0.93336805555555558</v>
      </c>
      <c r="X3" s="2">
        <f t="shared" si="1"/>
        <v>0.58823529411764708</v>
      </c>
      <c r="Y3" s="2">
        <f t="shared" si="2"/>
        <v>0.43243243243243246</v>
      </c>
      <c r="Z3" s="2">
        <f t="shared" si="3"/>
        <v>0.9</v>
      </c>
      <c r="AA3" s="4">
        <f t="shared" si="4"/>
        <v>83.903999999999996</v>
      </c>
    </row>
    <row r="4" spans="1:27" x14ac:dyDescent="0.3">
      <c r="A4" s="1" t="str">
        <f>'Giannis Antetokounmpo'!A4</f>
        <v>@ IMP</v>
      </c>
      <c r="B4">
        <v>120</v>
      </c>
      <c r="C4">
        <v>49</v>
      </c>
      <c r="D4">
        <v>83</v>
      </c>
      <c r="E4">
        <v>11</v>
      </c>
      <c r="F4">
        <v>25</v>
      </c>
      <c r="G4">
        <v>11</v>
      </c>
      <c r="H4">
        <v>12</v>
      </c>
      <c r="I4">
        <v>12</v>
      </c>
      <c r="J4">
        <v>6</v>
      </c>
      <c r="K4">
        <v>62</v>
      </c>
      <c r="L4">
        <v>16</v>
      </c>
      <c r="M4">
        <v>15</v>
      </c>
      <c r="N4">
        <v>30</v>
      </c>
      <c r="O4">
        <v>10</v>
      </c>
      <c r="P4">
        <v>29</v>
      </c>
      <c r="Q4">
        <f t="shared" si="0"/>
        <v>39</v>
      </c>
      <c r="R4">
        <v>6</v>
      </c>
      <c r="S4">
        <v>9</v>
      </c>
      <c r="T4">
        <v>10</v>
      </c>
      <c r="U4">
        <v>12</v>
      </c>
      <c r="V4">
        <v>10</v>
      </c>
      <c r="W4" s="5">
        <v>0.9330208333333333</v>
      </c>
      <c r="X4" s="2">
        <f t="shared" si="1"/>
        <v>0.59036144578313254</v>
      </c>
      <c r="Y4" s="2">
        <f t="shared" si="2"/>
        <v>0.44</v>
      </c>
      <c r="Z4" s="2">
        <f t="shared" si="3"/>
        <v>0.91666666666666663</v>
      </c>
      <c r="AA4" s="4">
        <f t="shared" si="4"/>
        <v>84.748800000000003</v>
      </c>
    </row>
    <row r="5" spans="1:27" x14ac:dyDescent="0.3">
      <c r="A5" s="1" t="str">
        <f>'Giannis Antetokounmpo'!A5</f>
        <v>vs 3PT</v>
      </c>
      <c r="B5">
        <v>133</v>
      </c>
      <c r="C5">
        <v>53</v>
      </c>
      <c r="D5">
        <v>83</v>
      </c>
      <c r="E5">
        <v>13</v>
      </c>
      <c r="F5">
        <v>25</v>
      </c>
      <c r="G5">
        <v>14</v>
      </c>
      <c r="H5">
        <v>17</v>
      </c>
      <c r="I5">
        <v>8</v>
      </c>
      <c r="J5">
        <v>12</v>
      </c>
      <c r="K5">
        <v>52</v>
      </c>
      <c r="L5">
        <v>9</v>
      </c>
      <c r="M5">
        <v>30</v>
      </c>
      <c r="N5">
        <v>29</v>
      </c>
      <c r="O5">
        <v>10</v>
      </c>
      <c r="P5">
        <v>34</v>
      </c>
      <c r="Q5">
        <f t="shared" si="0"/>
        <v>44</v>
      </c>
      <c r="R5">
        <v>7</v>
      </c>
      <c r="S5">
        <v>6</v>
      </c>
      <c r="T5">
        <v>12</v>
      </c>
      <c r="U5">
        <v>17</v>
      </c>
      <c r="V5">
        <v>7</v>
      </c>
      <c r="W5" s="5">
        <v>0.93362268518518521</v>
      </c>
      <c r="X5" s="2">
        <f t="shared" si="1"/>
        <v>0.63855421686746983</v>
      </c>
      <c r="Y5" s="2">
        <f t="shared" si="2"/>
        <v>0.52</v>
      </c>
      <c r="Z5" s="2">
        <f t="shared" si="3"/>
        <v>0.82352941176470584</v>
      </c>
      <c r="AA5" s="4">
        <f t="shared" si="4"/>
        <v>88.780799999999999</v>
      </c>
    </row>
    <row r="6" spans="1:27" x14ac:dyDescent="0.3">
      <c r="A6" s="1" t="str">
        <f>'Giannis Antetokounmpo'!A6</f>
        <v>@ DEF</v>
      </c>
      <c r="B6">
        <v>111</v>
      </c>
      <c r="C6">
        <v>45</v>
      </c>
      <c r="D6">
        <v>73</v>
      </c>
      <c r="E6">
        <v>12</v>
      </c>
      <c r="F6">
        <v>25</v>
      </c>
      <c r="G6">
        <v>9</v>
      </c>
      <c r="H6">
        <v>12</v>
      </c>
      <c r="I6">
        <v>4</v>
      </c>
      <c r="J6">
        <v>11</v>
      </c>
      <c r="K6">
        <v>48</v>
      </c>
      <c r="L6">
        <v>8</v>
      </c>
      <c r="M6">
        <v>14</v>
      </c>
      <c r="N6">
        <v>27</v>
      </c>
      <c r="O6">
        <v>5</v>
      </c>
      <c r="P6">
        <v>30</v>
      </c>
      <c r="Q6">
        <f t="shared" si="0"/>
        <v>35</v>
      </c>
      <c r="R6">
        <v>4</v>
      </c>
      <c r="S6">
        <v>4</v>
      </c>
      <c r="T6">
        <v>9</v>
      </c>
      <c r="U6">
        <v>11</v>
      </c>
      <c r="V6">
        <v>7</v>
      </c>
      <c r="W6" s="5">
        <v>0.93247685185185192</v>
      </c>
      <c r="X6" s="2">
        <f t="shared" si="1"/>
        <v>0.61643835616438358</v>
      </c>
      <c r="Y6" s="2">
        <f t="shared" si="2"/>
        <v>0.48</v>
      </c>
      <c r="Z6" s="2">
        <f t="shared" si="3"/>
        <v>0.75</v>
      </c>
      <c r="AA6" s="4">
        <f t="shared" si="4"/>
        <v>78.988799999999998</v>
      </c>
    </row>
    <row r="7" spans="1:27" x14ac:dyDescent="0.3">
      <c r="A7" s="1" t="str">
        <f>'Giannis Antetokounmpo'!A7</f>
        <v>vs OCE</v>
      </c>
      <c r="B7">
        <v>113</v>
      </c>
      <c r="C7">
        <v>43</v>
      </c>
      <c r="D7">
        <v>80</v>
      </c>
      <c r="E7">
        <v>13</v>
      </c>
      <c r="F7">
        <v>31</v>
      </c>
      <c r="G7">
        <v>14</v>
      </c>
      <c r="H7">
        <v>17</v>
      </c>
      <c r="I7">
        <v>4</v>
      </c>
      <c r="J7">
        <v>8</v>
      </c>
      <c r="K7">
        <v>40</v>
      </c>
      <c r="L7">
        <v>15</v>
      </c>
      <c r="M7">
        <v>18</v>
      </c>
      <c r="N7">
        <v>24</v>
      </c>
      <c r="O7">
        <v>12</v>
      </c>
      <c r="P7">
        <v>33</v>
      </c>
      <c r="Q7">
        <f t="shared" si="0"/>
        <v>45</v>
      </c>
      <c r="R7">
        <v>8</v>
      </c>
      <c r="S7">
        <v>4</v>
      </c>
      <c r="T7">
        <v>8</v>
      </c>
      <c r="U7">
        <v>10</v>
      </c>
      <c r="V7">
        <v>12</v>
      </c>
      <c r="W7" s="5">
        <v>0.93268518518518517</v>
      </c>
      <c r="X7" s="2">
        <f t="shared" si="1"/>
        <v>0.53749999999999998</v>
      </c>
      <c r="Y7" s="2">
        <f t="shared" si="2"/>
        <v>0.41935483870967744</v>
      </c>
      <c r="Z7" s="2">
        <f t="shared" si="3"/>
        <v>0.82352941176470584</v>
      </c>
      <c r="AA7" s="4">
        <f t="shared" si="4"/>
        <v>80.140799999999999</v>
      </c>
    </row>
    <row r="8" spans="1:27" x14ac:dyDescent="0.3">
      <c r="A8" s="1" t="str">
        <f>'Giannis Antetokounmpo'!A8</f>
        <v>@ FRA</v>
      </c>
      <c r="B8">
        <v>97</v>
      </c>
      <c r="C8">
        <v>37</v>
      </c>
      <c r="D8">
        <v>69</v>
      </c>
      <c r="E8">
        <v>12</v>
      </c>
      <c r="F8">
        <v>28</v>
      </c>
      <c r="G8">
        <v>11</v>
      </c>
      <c r="H8">
        <v>13</v>
      </c>
      <c r="I8">
        <v>1</v>
      </c>
      <c r="J8">
        <v>6</v>
      </c>
      <c r="K8">
        <v>28</v>
      </c>
      <c r="L8">
        <v>10</v>
      </c>
      <c r="M8">
        <v>14</v>
      </c>
      <c r="N8">
        <v>22</v>
      </c>
      <c r="O8">
        <v>6</v>
      </c>
      <c r="P8">
        <v>30</v>
      </c>
      <c r="Q8">
        <f t="shared" si="0"/>
        <v>36</v>
      </c>
      <c r="R8">
        <v>5</v>
      </c>
      <c r="S8">
        <v>5</v>
      </c>
      <c r="T8">
        <v>12</v>
      </c>
      <c r="U8">
        <v>6</v>
      </c>
      <c r="V8">
        <v>12</v>
      </c>
      <c r="W8" s="5">
        <v>0.93186342592592597</v>
      </c>
      <c r="X8" s="2">
        <f t="shared" si="1"/>
        <v>0.53623188405797106</v>
      </c>
      <c r="Y8" s="2">
        <f t="shared" si="2"/>
        <v>0.42857142857142855</v>
      </c>
      <c r="Z8" s="2">
        <f t="shared" si="3"/>
        <v>0.84615384615384615</v>
      </c>
      <c r="AA8" s="4">
        <f t="shared" si="4"/>
        <v>77.491199999999992</v>
      </c>
    </row>
    <row r="9" spans="1:27" x14ac:dyDescent="0.3">
      <c r="A9" s="1" t="str">
        <f>'Giannis Antetokounmpo'!A9</f>
        <v>vs INJ</v>
      </c>
      <c r="B9">
        <v>108</v>
      </c>
      <c r="C9">
        <v>44</v>
      </c>
      <c r="D9">
        <v>76</v>
      </c>
      <c r="E9">
        <v>11</v>
      </c>
      <c r="F9">
        <v>22</v>
      </c>
      <c r="G9">
        <v>9</v>
      </c>
      <c r="H9">
        <v>13</v>
      </c>
      <c r="I9">
        <v>2</v>
      </c>
      <c r="J9">
        <v>6</v>
      </c>
      <c r="K9">
        <v>46</v>
      </c>
      <c r="L9">
        <v>8</v>
      </c>
      <c r="M9">
        <v>23</v>
      </c>
      <c r="N9">
        <v>24</v>
      </c>
      <c r="O9">
        <v>6</v>
      </c>
      <c r="P9">
        <v>27</v>
      </c>
      <c r="Q9">
        <f t="shared" si="0"/>
        <v>33</v>
      </c>
      <c r="R9">
        <v>2</v>
      </c>
      <c r="S9">
        <v>5</v>
      </c>
      <c r="T9">
        <v>13</v>
      </c>
      <c r="U9">
        <v>7</v>
      </c>
      <c r="V9">
        <v>6</v>
      </c>
      <c r="W9" s="5">
        <v>0.93458333333333332</v>
      </c>
      <c r="X9" s="2">
        <f t="shared" si="1"/>
        <v>0.57894736842105265</v>
      </c>
      <c r="Y9" s="2">
        <f t="shared" si="2"/>
        <v>0.5</v>
      </c>
      <c r="Z9" s="2">
        <f t="shared" si="3"/>
        <v>0.69230769230769229</v>
      </c>
      <c r="AA9" s="4">
        <f t="shared" si="4"/>
        <v>85.171199999999999</v>
      </c>
    </row>
    <row r="10" spans="1:27" x14ac:dyDescent="0.3">
      <c r="A10" s="1" t="str">
        <f>'Giannis Antetokounmpo'!A10</f>
        <v>@ EUR</v>
      </c>
      <c r="B10">
        <v>126</v>
      </c>
      <c r="C10">
        <v>48</v>
      </c>
      <c r="D10">
        <v>79</v>
      </c>
      <c r="E10">
        <v>12</v>
      </c>
      <c r="F10">
        <v>24</v>
      </c>
      <c r="G10">
        <v>18</v>
      </c>
      <c r="H10">
        <v>20</v>
      </c>
      <c r="I10">
        <v>10</v>
      </c>
      <c r="J10">
        <v>12</v>
      </c>
      <c r="K10">
        <v>58</v>
      </c>
      <c r="L10">
        <v>8</v>
      </c>
      <c r="M10">
        <v>19</v>
      </c>
      <c r="N10">
        <v>29</v>
      </c>
      <c r="O10">
        <v>7</v>
      </c>
      <c r="P10">
        <v>28</v>
      </c>
      <c r="Q10">
        <f t="shared" si="0"/>
        <v>35</v>
      </c>
      <c r="R10">
        <v>6</v>
      </c>
      <c r="S10">
        <v>4</v>
      </c>
      <c r="T10">
        <v>9</v>
      </c>
      <c r="U10">
        <v>19</v>
      </c>
      <c r="V10">
        <v>8</v>
      </c>
      <c r="W10" s="5">
        <v>0.93303240740740734</v>
      </c>
      <c r="X10" s="2">
        <f t="shared" si="1"/>
        <v>0.60759493670886078</v>
      </c>
      <c r="Y10" s="2">
        <f t="shared" si="2"/>
        <v>0.5</v>
      </c>
      <c r="Z10" s="2">
        <f t="shared" si="3"/>
        <v>0.9</v>
      </c>
      <c r="AA10" s="4">
        <f t="shared" si="4"/>
        <v>86.207999999999998</v>
      </c>
    </row>
    <row r="11" spans="1:27" x14ac:dyDescent="0.3">
      <c r="A11" s="1" t="str">
        <f>'Giannis Antetokounmpo'!A11</f>
        <v>vs RKS</v>
      </c>
      <c r="B11">
        <v>160</v>
      </c>
      <c r="C11">
        <v>61</v>
      </c>
      <c r="D11">
        <v>109</v>
      </c>
      <c r="E11">
        <v>14</v>
      </c>
      <c r="F11">
        <v>35</v>
      </c>
      <c r="G11">
        <v>24</v>
      </c>
      <c r="H11">
        <v>28</v>
      </c>
      <c r="I11">
        <v>6</v>
      </c>
      <c r="J11">
        <v>11</v>
      </c>
      <c r="K11">
        <v>60</v>
      </c>
      <c r="L11">
        <v>6</v>
      </c>
      <c r="M11">
        <v>26</v>
      </c>
      <c r="N11">
        <v>37</v>
      </c>
      <c r="O11">
        <v>9</v>
      </c>
      <c r="P11">
        <v>42</v>
      </c>
      <c r="Q11">
        <f t="shared" si="0"/>
        <v>51</v>
      </c>
      <c r="R11">
        <v>5</v>
      </c>
      <c r="S11">
        <v>7</v>
      </c>
      <c r="T11">
        <v>7</v>
      </c>
      <c r="U11">
        <v>15</v>
      </c>
      <c r="V11">
        <v>11</v>
      </c>
      <c r="W11" s="5">
        <v>0.93869212962962967</v>
      </c>
      <c r="X11" s="2">
        <f t="shared" si="1"/>
        <v>0.55963302752293576</v>
      </c>
      <c r="Y11" s="2">
        <f t="shared" si="2"/>
        <v>0.4</v>
      </c>
      <c r="Z11" s="2">
        <f t="shared" si="3"/>
        <v>0.8571428571428571</v>
      </c>
      <c r="AA11" s="4">
        <f t="shared" si="4"/>
        <v>114.54719999999999</v>
      </c>
    </row>
    <row r="12" spans="1:27" x14ac:dyDescent="0.3">
      <c r="A12" s="1" t="str">
        <f>'Giannis Antetokounmpo'!A12</f>
        <v>@ CHI</v>
      </c>
      <c r="B12">
        <v>105</v>
      </c>
      <c r="C12">
        <v>44</v>
      </c>
      <c r="D12">
        <v>76</v>
      </c>
      <c r="E12">
        <v>9</v>
      </c>
      <c r="F12">
        <v>21</v>
      </c>
      <c r="G12">
        <v>8</v>
      </c>
      <c r="H12">
        <v>12</v>
      </c>
      <c r="I12">
        <v>6</v>
      </c>
      <c r="J12">
        <v>24</v>
      </c>
      <c r="K12">
        <v>52</v>
      </c>
      <c r="L12">
        <v>10</v>
      </c>
      <c r="M12">
        <v>27</v>
      </c>
      <c r="N12">
        <v>29</v>
      </c>
      <c r="O12">
        <v>6</v>
      </c>
      <c r="P12">
        <v>29</v>
      </c>
      <c r="Q12">
        <f t="shared" si="0"/>
        <v>35</v>
      </c>
      <c r="R12">
        <v>5</v>
      </c>
      <c r="S12">
        <v>1</v>
      </c>
      <c r="T12">
        <v>7</v>
      </c>
      <c r="U12">
        <v>9</v>
      </c>
      <c r="V12">
        <v>10</v>
      </c>
      <c r="W12" s="5">
        <v>0.93208333333333337</v>
      </c>
      <c r="X12" s="2">
        <f t="shared" si="1"/>
        <v>0.57894736842105265</v>
      </c>
      <c r="Y12" s="2">
        <f t="shared" si="2"/>
        <v>0.42857142857142855</v>
      </c>
      <c r="Z12" s="2">
        <f t="shared" si="3"/>
        <v>0.66666666666666663</v>
      </c>
      <c r="AA12" s="4">
        <f t="shared" si="4"/>
        <v>78.988799999999998</v>
      </c>
    </row>
    <row r="13" spans="1:27" x14ac:dyDescent="0.3">
      <c r="A13" s="1" t="str">
        <f>'Giannis Antetokounmpo'!A13</f>
        <v>@ OLD</v>
      </c>
      <c r="B13">
        <v>129</v>
      </c>
      <c r="C13">
        <v>51</v>
      </c>
      <c r="D13">
        <v>81</v>
      </c>
      <c r="E13">
        <v>15</v>
      </c>
      <c r="F13">
        <v>32</v>
      </c>
      <c r="G13">
        <v>12</v>
      </c>
      <c r="H13">
        <v>15</v>
      </c>
      <c r="I13">
        <v>4</v>
      </c>
      <c r="J13">
        <v>8</v>
      </c>
      <c r="K13">
        <v>46</v>
      </c>
      <c r="L13">
        <v>15</v>
      </c>
      <c r="M13">
        <v>14</v>
      </c>
      <c r="N13">
        <v>32</v>
      </c>
      <c r="O13">
        <v>9</v>
      </c>
      <c r="P13">
        <v>30</v>
      </c>
      <c r="Q13">
        <f t="shared" si="0"/>
        <v>39</v>
      </c>
      <c r="R13">
        <v>3</v>
      </c>
      <c r="S13">
        <v>5</v>
      </c>
      <c r="T13">
        <v>8</v>
      </c>
      <c r="U13">
        <v>7</v>
      </c>
      <c r="V13">
        <v>17</v>
      </c>
      <c r="W13" s="5">
        <v>0.93325231481481474</v>
      </c>
      <c r="X13" s="2">
        <f t="shared" si="1"/>
        <v>0.62962962962962965</v>
      </c>
      <c r="Y13" s="2">
        <f t="shared" si="2"/>
        <v>0.46875</v>
      </c>
      <c r="Z13" s="2">
        <f t="shared" si="3"/>
        <v>0.8</v>
      </c>
      <c r="AA13" s="4">
        <f t="shared" si="4"/>
        <v>83.135999999999996</v>
      </c>
    </row>
    <row r="14" spans="1:27" x14ac:dyDescent="0.3">
      <c r="A14" s="1" t="str">
        <f>'Giannis Antetokounmpo'!A14</f>
        <v>vs USA</v>
      </c>
      <c r="B14">
        <v>118</v>
      </c>
      <c r="C14">
        <v>49</v>
      </c>
      <c r="D14">
        <v>82</v>
      </c>
      <c r="E14">
        <v>11</v>
      </c>
      <c r="F14">
        <v>24</v>
      </c>
      <c r="G14">
        <v>9</v>
      </c>
      <c r="H14">
        <v>10</v>
      </c>
      <c r="I14">
        <v>10</v>
      </c>
      <c r="J14">
        <v>13</v>
      </c>
      <c r="K14">
        <v>60</v>
      </c>
      <c r="L14">
        <v>12</v>
      </c>
      <c r="M14">
        <v>13</v>
      </c>
      <c r="N14">
        <v>29</v>
      </c>
      <c r="O14">
        <v>7</v>
      </c>
      <c r="P14">
        <v>39</v>
      </c>
      <c r="Q14">
        <f t="shared" si="0"/>
        <v>46</v>
      </c>
      <c r="R14">
        <v>5</v>
      </c>
      <c r="S14">
        <v>8</v>
      </c>
      <c r="T14">
        <v>9</v>
      </c>
      <c r="U14">
        <v>8</v>
      </c>
      <c r="V14">
        <v>11</v>
      </c>
      <c r="W14" s="5">
        <v>0.93243055555555554</v>
      </c>
      <c r="X14" s="2">
        <f t="shared" si="1"/>
        <v>0.59756097560975607</v>
      </c>
      <c r="Y14" s="2">
        <f t="shared" si="2"/>
        <v>0.45833333333333331</v>
      </c>
      <c r="Z14" s="2">
        <f t="shared" si="3"/>
        <v>0.9</v>
      </c>
      <c r="AA14" s="4">
        <f t="shared" si="4"/>
        <v>84.864000000000004</v>
      </c>
    </row>
    <row r="15" spans="1:27" x14ac:dyDescent="0.3">
      <c r="A15" s="1" t="str">
        <f>'Giannis Antetokounmpo'!A15</f>
        <v>@ SPA</v>
      </c>
      <c r="B15">
        <v>117</v>
      </c>
      <c r="C15">
        <v>49</v>
      </c>
      <c r="D15">
        <v>81</v>
      </c>
      <c r="E15">
        <v>12</v>
      </c>
      <c r="F15">
        <v>27</v>
      </c>
      <c r="G15">
        <v>7</v>
      </c>
      <c r="H15">
        <v>8</v>
      </c>
      <c r="I15">
        <v>12</v>
      </c>
      <c r="J15">
        <v>22</v>
      </c>
      <c r="K15">
        <v>48</v>
      </c>
      <c r="L15">
        <v>4</v>
      </c>
      <c r="M15">
        <v>12</v>
      </c>
      <c r="N15">
        <v>29</v>
      </c>
      <c r="O15">
        <v>3</v>
      </c>
      <c r="P15">
        <v>28</v>
      </c>
      <c r="Q15">
        <f t="shared" si="0"/>
        <v>31</v>
      </c>
      <c r="R15">
        <v>17</v>
      </c>
      <c r="S15">
        <v>2</v>
      </c>
      <c r="T15">
        <v>9</v>
      </c>
      <c r="U15">
        <v>21</v>
      </c>
      <c r="V15">
        <v>5</v>
      </c>
      <c r="W15" s="5">
        <v>0.93159722222222219</v>
      </c>
      <c r="X15" s="2">
        <f t="shared" si="1"/>
        <v>0.60493827160493829</v>
      </c>
      <c r="Y15" s="2">
        <f t="shared" si="2"/>
        <v>0.44444444444444442</v>
      </c>
      <c r="Z15" s="2">
        <f t="shared" si="3"/>
        <v>0.875</v>
      </c>
      <c r="AA15" s="4">
        <f t="shared" si="4"/>
        <v>86.899199999999993</v>
      </c>
    </row>
    <row r="16" spans="1:27" x14ac:dyDescent="0.3">
      <c r="A16" s="1" t="str">
        <f>'Giannis Antetokounmpo'!A16</f>
        <v>vs 6TH</v>
      </c>
      <c r="B16">
        <v>103</v>
      </c>
      <c r="C16">
        <v>39</v>
      </c>
      <c r="D16">
        <v>69</v>
      </c>
      <c r="E16">
        <v>11</v>
      </c>
      <c r="F16">
        <v>24</v>
      </c>
      <c r="G16">
        <v>14</v>
      </c>
      <c r="H16">
        <v>19</v>
      </c>
      <c r="I16">
        <v>8</v>
      </c>
      <c r="J16">
        <v>2</v>
      </c>
      <c r="K16">
        <v>40</v>
      </c>
      <c r="L16">
        <v>10</v>
      </c>
      <c r="M16">
        <v>28</v>
      </c>
      <c r="N16">
        <v>28</v>
      </c>
      <c r="O16">
        <v>7</v>
      </c>
      <c r="P16">
        <v>30</v>
      </c>
      <c r="Q16">
        <f t="shared" si="0"/>
        <v>37</v>
      </c>
      <c r="R16">
        <v>3</v>
      </c>
      <c r="S16">
        <v>7</v>
      </c>
      <c r="T16">
        <v>10</v>
      </c>
      <c r="U16">
        <v>16</v>
      </c>
      <c r="V16">
        <v>9</v>
      </c>
      <c r="W16" s="5">
        <v>0.93215277777777783</v>
      </c>
      <c r="X16" s="2">
        <f t="shared" si="1"/>
        <v>0.56521739130434778</v>
      </c>
      <c r="Y16" s="2">
        <f t="shared" si="2"/>
        <v>0.45833333333333331</v>
      </c>
      <c r="Z16" s="2">
        <f t="shared" si="3"/>
        <v>0.73684210526315785</v>
      </c>
      <c r="AA16" s="4">
        <f t="shared" si="4"/>
        <v>77.145600000000002</v>
      </c>
    </row>
    <row r="17" spans="1:27" x14ac:dyDescent="0.3">
      <c r="A17" s="1" t="str">
        <f>'Giannis Antetokounmpo'!A17</f>
        <v>vs CAN</v>
      </c>
      <c r="B17">
        <v>130</v>
      </c>
      <c r="C17">
        <v>52</v>
      </c>
      <c r="D17">
        <v>89</v>
      </c>
      <c r="E17">
        <v>14</v>
      </c>
      <c r="F17">
        <v>24</v>
      </c>
      <c r="G17">
        <v>12</v>
      </c>
      <c r="H17">
        <v>14</v>
      </c>
      <c r="I17">
        <v>8</v>
      </c>
      <c r="J17">
        <v>16</v>
      </c>
      <c r="K17">
        <v>58</v>
      </c>
      <c r="L17">
        <v>17</v>
      </c>
      <c r="M17">
        <v>22</v>
      </c>
      <c r="N17">
        <v>31</v>
      </c>
      <c r="O17">
        <v>12</v>
      </c>
      <c r="P17">
        <v>28</v>
      </c>
      <c r="Q17">
        <f t="shared" si="0"/>
        <v>40</v>
      </c>
      <c r="R17">
        <v>9</v>
      </c>
      <c r="S17">
        <v>4</v>
      </c>
      <c r="T17">
        <v>9</v>
      </c>
      <c r="U17">
        <v>22</v>
      </c>
      <c r="V17">
        <v>9</v>
      </c>
      <c r="W17" s="5">
        <v>0.93265046296296295</v>
      </c>
      <c r="X17" s="2">
        <f t="shared" si="1"/>
        <v>0.5842696629213483</v>
      </c>
      <c r="Y17" s="2">
        <f t="shared" si="2"/>
        <v>0.58333333333333337</v>
      </c>
      <c r="Z17" s="2">
        <f t="shared" si="3"/>
        <v>0.8571428571428571</v>
      </c>
      <c r="AA17" s="4">
        <f t="shared" si="4"/>
        <v>88.47359999999999</v>
      </c>
    </row>
    <row r="18" spans="1:27" x14ac:dyDescent="0.3">
      <c r="A18" s="1" t="str">
        <f>'Giannis Antetokounmpo'!A18</f>
        <v>@ DNK</v>
      </c>
      <c r="B18">
        <v>142</v>
      </c>
      <c r="C18">
        <v>56</v>
      </c>
      <c r="D18">
        <v>99</v>
      </c>
      <c r="E18">
        <v>16</v>
      </c>
      <c r="F18">
        <v>35</v>
      </c>
      <c r="G18">
        <v>14</v>
      </c>
      <c r="H18">
        <v>16</v>
      </c>
      <c r="I18">
        <v>11</v>
      </c>
      <c r="J18">
        <v>22</v>
      </c>
      <c r="K18">
        <v>54</v>
      </c>
      <c r="L18">
        <v>4</v>
      </c>
      <c r="M18">
        <v>24</v>
      </c>
      <c r="N18">
        <v>42</v>
      </c>
      <c r="O18">
        <v>9</v>
      </c>
      <c r="P18">
        <v>35</v>
      </c>
      <c r="Q18">
        <f t="shared" si="0"/>
        <v>44</v>
      </c>
      <c r="R18">
        <v>13</v>
      </c>
      <c r="S18">
        <v>10</v>
      </c>
      <c r="T18">
        <v>11</v>
      </c>
      <c r="U18">
        <v>28</v>
      </c>
      <c r="V18">
        <v>17</v>
      </c>
      <c r="W18" s="5">
        <v>0.93256944444444445</v>
      </c>
      <c r="X18" s="2">
        <f t="shared" si="1"/>
        <v>0.56565656565656564</v>
      </c>
      <c r="Y18" s="2">
        <f t="shared" si="2"/>
        <v>0.45714285714285713</v>
      </c>
      <c r="Z18" s="2">
        <f t="shared" si="3"/>
        <v>0.875</v>
      </c>
      <c r="AA18" s="4">
        <f t="shared" si="4"/>
        <v>103.7184</v>
      </c>
    </row>
    <row r="19" spans="1:27" x14ac:dyDescent="0.3">
      <c r="A19" s="1" t="str">
        <f>'Giannis Antetokounmpo'!A19</f>
        <v>vs IMP</v>
      </c>
      <c r="B19">
        <v>131</v>
      </c>
      <c r="C19">
        <v>52</v>
      </c>
      <c r="D19">
        <v>82</v>
      </c>
      <c r="E19">
        <v>15</v>
      </c>
      <c r="F19">
        <v>31</v>
      </c>
      <c r="G19">
        <v>12</v>
      </c>
      <c r="H19">
        <v>15</v>
      </c>
      <c r="I19">
        <v>3</v>
      </c>
      <c r="J19">
        <v>12</v>
      </c>
      <c r="K19">
        <v>62</v>
      </c>
      <c r="L19">
        <v>15</v>
      </c>
      <c r="M19">
        <v>29</v>
      </c>
      <c r="N19">
        <v>29</v>
      </c>
      <c r="O19">
        <v>10</v>
      </c>
      <c r="P19">
        <v>30</v>
      </c>
      <c r="Q19">
        <f t="shared" si="0"/>
        <v>40</v>
      </c>
      <c r="R19">
        <v>5</v>
      </c>
      <c r="S19">
        <v>4</v>
      </c>
      <c r="T19">
        <v>7</v>
      </c>
      <c r="U19">
        <v>12</v>
      </c>
      <c r="V19">
        <v>9</v>
      </c>
      <c r="W19" s="5">
        <v>0.93337962962962961</v>
      </c>
      <c r="X19" s="2">
        <f t="shared" si="1"/>
        <v>0.63414634146341464</v>
      </c>
      <c r="Y19" s="2">
        <f t="shared" si="2"/>
        <v>0.4838709677419355</v>
      </c>
      <c r="Z19" s="2">
        <f t="shared" si="3"/>
        <v>0.8</v>
      </c>
      <c r="AA19" s="4">
        <f t="shared" si="4"/>
        <v>82.175999999999988</v>
      </c>
    </row>
    <row r="20" spans="1:27" x14ac:dyDescent="0.3">
      <c r="A20" s="1">
        <f>'Giannis Antetokounmpo'!A20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'Giannis Antetokounmpo'!A21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'Giannis Antetokounmpo'!A22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'Giannis Antetokounmpo'!A23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'Giannis Antetokounmpo'!A24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'Giannis Antetokounmpo'!A25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'Giannis Antetokounmpo'!A26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'Giannis Antetokounmpo'!A27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'Giannis Antetokounmpo'!A28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'Giannis Antetokounmpo'!A29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'Giannis Antetokounmpo'!A30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'Giannis Antetokounmpo'!A31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'Giannis Antetokounmpo'!A32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'Giannis Antetokounmpo'!A33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'Giannis Antetokounmpo'!A34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'Giannis Antetokounmpo'!A35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'Giannis Antetokounmpo'!A36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'Giannis Antetokounmpo'!A37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'Giannis Antetokounmpo'!A38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'Giannis Antetokounmpo'!A39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'Giannis Antetokounmpo'!A40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'Giannis Antetokounmpo'!A41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'Giannis Antetokounmpo'!A42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'Giannis Antetokounmpo'!A43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'Giannis Antetokounmpo'!A44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'Giannis Antetokounmpo'!A45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'Giannis Antetokounmpo'!A46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121.16666666666667</v>
      </c>
      <c r="C47" s="4">
        <f t="shared" ref="C47:I47" si="5">AVERAGE(C2:C46)</f>
        <v>48.277777777777779</v>
      </c>
      <c r="D47" s="4">
        <f t="shared" si="5"/>
        <v>82.111111111111114</v>
      </c>
      <c r="E47" s="4">
        <f t="shared" si="5"/>
        <v>12.555555555555555</v>
      </c>
      <c r="F47" s="4">
        <f t="shared" si="5"/>
        <v>27.388888888888889</v>
      </c>
      <c r="G47" s="4">
        <f t="shared" si="5"/>
        <v>12.055555555555555</v>
      </c>
      <c r="H47" s="4">
        <f t="shared" si="5"/>
        <v>14.666666666666666</v>
      </c>
      <c r="I47" s="4">
        <f t="shared" si="5"/>
        <v>7</v>
      </c>
      <c r="J47" s="4">
        <f t="shared" ref="J47:W47" si="6">AVERAGE(J2:J46)</f>
        <v>11.388888888888889</v>
      </c>
      <c r="K47" s="4">
        <f t="shared" si="6"/>
        <v>51.444444444444443</v>
      </c>
      <c r="L47" s="4">
        <f t="shared" si="6"/>
        <v>11.222222222222221</v>
      </c>
      <c r="M47" s="4">
        <f t="shared" si="6"/>
        <v>20.833333333333332</v>
      </c>
      <c r="N47" s="4">
        <f t="shared" si="6"/>
        <v>29.333333333333332</v>
      </c>
      <c r="O47" s="4">
        <f t="shared" si="6"/>
        <v>8.5555555555555554</v>
      </c>
      <c r="P47" s="4">
        <f t="shared" si="6"/>
        <v>30.944444444444443</v>
      </c>
      <c r="Q47" s="4">
        <f t="shared" si="6"/>
        <v>15.8</v>
      </c>
      <c r="R47" s="4">
        <f t="shared" si="6"/>
        <v>6.5555555555555554</v>
      </c>
      <c r="S47" s="4">
        <f t="shared" si="6"/>
        <v>5.6111111111111107</v>
      </c>
      <c r="T47" s="4">
        <f t="shared" si="6"/>
        <v>9.4444444444444446</v>
      </c>
      <c r="U47" s="4">
        <f t="shared" si="6"/>
        <v>13.833333333333334</v>
      </c>
      <c r="V47" s="4">
        <f t="shared" si="6"/>
        <v>10.277777777777779</v>
      </c>
      <c r="W47" s="5">
        <f t="shared" si="6"/>
        <v>0.93312564300411538</v>
      </c>
      <c r="X47" s="2">
        <f>SUM(C2:C46)/SUM(D2:D46)</f>
        <v>0.58795669824086605</v>
      </c>
      <c r="Y47" s="2">
        <f>SUM(E2:E46)/SUM(F2:F46)</f>
        <v>0.45841784989858014</v>
      </c>
      <c r="Z47" s="2">
        <f>SUM(G2:G46)/SUM(H2:H46)</f>
        <v>0.82196969696969702</v>
      </c>
      <c r="AA47" s="4">
        <f>AVERAGE(AA2:AA46)</f>
        <v>34.350079999999998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2181</v>
      </c>
      <c r="C49">
        <f t="shared" ref="C49:I49" si="7">SUM(C2:C46)</f>
        <v>869</v>
      </c>
      <c r="D49">
        <f t="shared" si="7"/>
        <v>1478</v>
      </c>
      <c r="E49">
        <f t="shared" si="7"/>
        <v>226</v>
      </c>
      <c r="F49">
        <f t="shared" si="7"/>
        <v>493</v>
      </c>
      <c r="G49">
        <f t="shared" si="7"/>
        <v>217</v>
      </c>
      <c r="H49">
        <f t="shared" si="7"/>
        <v>264</v>
      </c>
      <c r="I49">
        <f t="shared" si="7"/>
        <v>126</v>
      </c>
      <c r="J49">
        <f t="shared" ref="J49:V49" si="8">SUM(J2:J46)</f>
        <v>205</v>
      </c>
      <c r="K49">
        <f t="shared" si="8"/>
        <v>926</v>
      </c>
      <c r="L49">
        <f t="shared" si="8"/>
        <v>202</v>
      </c>
      <c r="M49">
        <f t="shared" si="8"/>
        <v>375</v>
      </c>
      <c r="N49">
        <f t="shared" si="8"/>
        <v>528</v>
      </c>
      <c r="O49">
        <f t="shared" si="8"/>
        <v>154</v>
      </c>
      <c r="P49">
        <f t="shared" si="8"/>
        <v>557</v>
      </c>
      <c r="Q49">
        <f t="shared" si="8"/>
        <v>711</v>
      </c>
      <c r="R49">
        <f t="shared" si="8"/>
        <v>118</v>
      </c>
      <c r="S49">
        <f t="shared" si="8"/>
        <v>101</v>
      </c>
      <c r="T49">
        <f t="shared" si="8"/>
        <v>170</v>
      </c>
      <c r="U49">
        <f t="shared" si="8"/>
        <v>249</v>
      </c>
      <c r="V49">
        <f t="shared" si="8"/>
        <v>185</v>
      </c>
      <c r="AA49" s="4">
        <f>SUM(AA2:AA46)</f>
        <v>1545.7536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1.4109622646196651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141.09622646196652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1.2421810396351698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124.21810396351698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239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'Giannis Antetokounmpo'!A2</f>
        <v>@ CAN</v>
      </c>
      <c r="B2">
        <v>96</v>
      </c>
      <c r="C2">
        <v>36</v>
      </c>
      <c r="D2">
        <v>72</v>
      </c>
      <c r="E2">
        <v>9</v>
      </c>
      <c r="F2">
        <v>24</v>
      </c>
      <c r="G2">
        <v>15</v>
      </c>
      <c r="H2">
        <v>15</v>
      </c>
      <c r="I2">
        <v>0</v>
      </c>
      <c r="J2">
        <v>4</v>
      </c>
      <c r="K2">
        <v>42</v>
      </c>
      <c r="L2">
        <v>2</v>
      </c>
      <c r="M2">
        <v>16</v>
      </c>
      <c r="N2">
        <v>14</v>
      </c>
      <c r="O2">
        <v>1</v>
      </c>
      <c r="P2">
        <v>19</v>
      </c>
      <c r="Q2">
        <f t="shared" ref="Q2:Q46" si="0">O2+P2</f>
        <v>20</v>
      </c>
      <c r="R2">
        <v>4</v>
      </c>
      <c r="S2">
        <v>5</v>
      </c>
      <c r="T2">
        <v>13</v>
      </c>
      <c r="U2">
        <v>13</v>
      </c>
      <c r="V2">
        <v>9</v>
      </c>
      <c r="W2" s="5">
        <v>0.93385416666666676</v>
      </c>
      <c r="X2" s="2">
        <f t="shared" ref="X2:X46" si="1">C2/D2</f>
        <v>0.5</v>
      </c>
      <c r="Y2" s="2">
        <f t="shared" ref="Y2:Y46" si="2" xml:space="preserve"> E2/F2</f>
        <v>0.375</v>
      </c>
      <c r="Z2" s="2">
        <f t="shared" ref="Z2:Z46" si="3">G2/H2</f>
        <v>1</v>
      </c>
      <c r="AA2" s="4">
        <f t="shared" ref="AA2:AA46" si="4">0.96*((D2)+(T2)+0.44*(H2)-(O2))</f>
        <v>86.975999999999985</v>
      </c>
    </row>
    <row r="3" spans="1:27" x14ac:dyDescent="0.3">
      <c r="A3" s="1" t="str">
        <f>'Giannis Antetokounmpo'!A3</f>
        <v>vs DNK</v>
      </c>
      <c r="B3">
        <v>109</v>
      </c>
      <c r="C3">
        <v>43</v>
      </c>
      <c r="D3">
        <v>73</v>
      </c>
      <c r="E3">
        <v>6</v>
      </c>
      <c r="F3">
        <v>16</v>
      </c>
      <c r="G3">
        <v>17</v>
      </c>
      <c r="H3">
        <v>22</v>
      </c>
      <c r="I3">
        <v>15</v>
      </c>
      <c r="J3">
        <v>4</v>
      </c>
      <c r="K3">
        <v>60</v>
      </c>
      <c r="L3">
        <v>11</v>
      </c>
      <c r="M3">
        <v>37</v>
      </c>
      <c r="N3">
        <v>30</v>
      </c>
      <c r="O3">
        <v>2</v>
      </c>
      <c r="P3">
        <v>25</v>
      </c>
      <c r="Q3">
        <f>O3+P3</f>
        <v>27</v>
      </c>
      <c r="R3">
        <v>6</v>
      </c>
      <c r="S3">
        <v>2</v>
      </c>
      <c r="T3">
        <v>10</v>
      </c>
      <c r="U3">
        <v>13</v>
      </c>
      <c r="V3">
        <v>9</v>
      </c>
      <c r="W3" s="5">
        <v>0.93328703703703697</v>
      </c>
      <c r="X3" s="2">
        <f t="shared" si="1"/>
        <v>0.58904109589041098</v>
      </c>
      <c r="Y3" s="2">
        <f t="shared" si="2"/>
        <v>0.375</v>
      </c>
      <c r="Z3" s="2">
        <f t="shared" si="3"/>
        <v>0.77272727272727271</v>
      </c>
      <c r="AA3" s="4">
        <f t="shared" si="4"/>
        <v>87.052800000000005</v>
      </c>
    </row>
    <row r="4" spans="1:27" x14ac:dyDescent="0.3">
      <c r="A4" s="1" t="str">
        <f>'Giannis Antetokounmpo'!A4</f>
        <v>@ IMP</v>
      </c>
      <c r="B4">
        <v>108</v>
      </c>
      <c r="C4">
        <v>45</v>
      </c>
      <c r="D4">
        <v>84</v>
      </c>
      <c r="E4">
        <v>7</v>
      </c>
      <c r="F4">
        <v>16</v>
      </c>
      <c r="G4">
        <v>11</v>
      </c>
      <c r="H4">
        <v>14</v>
      </c>
      <c r="I4">
        <v>9</v>
      </c>
      <c r="J4">
        <v>12</v>
      </c>
      <c r="K4">
        <v>60</v>
      </c>
      <c r="L4">
        <v>12</v>
      </c>
      <c r="M4">
        <v>29</v>
      </c>
      <c r="N4">
        <v>24</v>
      </c>
      <c r="O4">
        <v>9</v>
      </c>
      <c r="P4">
        <v>24</v>
      </c>
      <c r="Q4">
        <f t="shared" si="0"/>
        <v>33</v>
      </c>
      <c r="R4">
        <v>6</v>
      </c>
      <c r="S4">
        <v>3</v>
      </c>
      <c r="T4">
        <v>9</v>
      </c>
      <c r="U4">
        <v>12</v>
      </c>
      <c r="V4">
        <v>7</v>
      </c>
      <c r="W4" s="5">
        <v>0.93363425925925936</v>
      </c>
      <c r="X4" s="2">
        <f t="shared" si="1"/>
        <v>0.5357142857142857</v>
      </c>
      <c r="Y4" s="2">
        <f t="shared" si="2"/>
        <v>0.4375</v>
      </c>
      <c r="Z4" s="2">
        <f t="shared" si="3"/>
        <v>0.7857142857142857</v>
      </c>
      <c r="AA4" s="4">
        <f t="shared" si="4"/>
        <v>86.553599999999989</v>
      </c>
    </row>
    <row r="5" spans="1:27" x14ac:dyDescent="0.3">
      <c r="A5" s="1" t="str">
        <f>'Giannis Antetokounmpo'!A5</f>
        <v>vs 3PT</v>
      </c>
      <c r="B5">
        <v>109</v>
      </c>
      <c r="C5">
        <v>40</v>
      </c>
      <c r="D5">
        <v>80</v>
      </c>
      <c r="E5">
        <v>18</v>
      </c>
      <c r="F5">
        <v>39</v>
      </c>
      <c r="G5">
        <v>11</v>
      </c>
      <c r="H5">
        <v>12</v>
      </c>
      <c r="I5">
        <v>2</v>
      </c>
      <c r="J5">
        <v>12</v>
      </c>
      <c r="K5">
        <v>12</v>
      </c>
      <c r="L5">
        <v>2</v>
      </c>
      <c r="M5">
        <v>48</v>
      </c>
      <c r="N5">
        <v>25</v>
      </c>
      <c r="O5">
        <v>4</v>
      </c>
      <c r="P5">
        <v>19</v>
      </c>
      <c r="Q5">
        <f t="shared" si="0"/>
        <v>23</v>
      </c>
      <c r="R5">
        <v>6</v>
      </c>
      <c r="S5">
        <v>1</v>
      </c>
      <c r="T5">
        <v>10</v>
      </c>
      <c r="U5">
        <v>17</v>
      </c>
      <c r="V5">
        <v>13</v>
      </c>
      <c r="W5" s="5">
        <v>0.93303240740740734</v>
      </c>
      <c r="X5" s="2">
        <f t="shared" si="1"/>
        <v>0.5</v>
      </c>
      <c r="Y5" s="2">
        <f t="shared" si="2"/>
        <v>0.46153846153846156</v>
      </c>
      <c r="Z5" s="2">
        <f t="shared" si="3"/>
        <v>0.91666666666666663</v>
      </c>
      <c r="AA5" s="4">
        <f t="shared" si="4"/>
        <v>87.628799999999998</v>
      </c>
    </row>
    <row r="6" spans="1:27" x14ac:dyDescent="0.3">
      <c r="A6" s="1" t="str">
        <f>'Giannis Antetokounmpo'!A6</f>
        <v>@ DEF</v>
      </c>
      <c r="B6">
        <v>94</v>
      </c>
      <c r="C6">
        <v>37</v>
      </c>
      <c r="D6">
        <v>73</v>
      </c>
      <c r="E6">
        <v>11</v>
      </c>
      <c r="F6">
        <v>27</v>
      </c>
      <c r="G6">
        <v>9</v>
      </c>
      <c r="H6">
        <v>12</v>
      </c>
      <c r="I6">
        <v>6</v>
      </c>
      <c r="J6">
        <v>7</v>
      </c>
      <c r="K6">
        <v>42</v>
      </c>
      <c r="L6">
        <v>2</v>
      </c>
      <c r="M6">
        <v>20</v>
      </c>
      <c r="N6">
        <v>22</v>
      </c>
      <c r="O6">
        <v>2</v>
      </c>
      <c r="P6">
        <v>21</v>
      </c>
      <c r="Q6">
        <f t="shared" si="0"/>
        <v>23</v>
      </c>
      <c r="R6">
        <v>6</v>
      </c>
      <c r="S6">
        <v>1</v>
      </c>
      <c r="T6">
        <v>8</v>
      </c>
      <c r="U6">
        <v>11</v>
      </c>
      <c r="V6">
        <v>9</v>
      </c>
      <c r="W6" s="5">
        <v>0.93417824074074074</v>
      </c>
      <c r="X6" s="2">
        <f t="shared" si="1"/>
        <v>0.50684931506849318</v>
      </c>
      <c r="Y6" s="2">
        <f t="shared" si="2"/>
        <v>0.40740740740740738</v>
      </c>
      <c r="Z6" s="2">
        <f t="shared" si="3"/>
        <v>0.75</v>
      </c>
      <c r="AA6" s="4">
        <f t="shared" si="4"/>
        <v>80.908799999999999</v>
      </c>
    </row>
    <row r="7" spans="1:27" x14ac:dyDescent="0.3">
      <c r="A7" s="1" t="str">
        <f>'Giannis Antetokounmpo'!A7</f>
        <v>vs OCE</v>
      </c>
      <c r="B7">
        <v>96</v>
      </c>
      <c r="C7">
        <v>37</v>
      </c>
      <c r="D7">
        <v>71</v>
      </c>
      <c r="E7">
        <v>12</v>
      </c>
      <c r="F7">
        <v>27</v>
      </c>
      <c r="G7">
        <v>10</v>
      </c>
      <c r="H7">
        <v>13</v>
      </c>
      <c r="I7">
        <v>6</v>
      </c>
      <c r="J7">
        <v>4</v>
      </c>
      <c r="K7">
        <v>30</v>
      </c>
      <c r="L7">
        <v>2</v>
      </c>
      <c r="M7">
        <v>15</v>
      </c>
      <c r="N7">
        <v>23</v>
      </c>
      <c r="O7">
        <v>1</v>
      </c>
      <c r="P7">
        <v>24</v>
      </c>
      <c r="Q7">
        <f t="shared" si="0"/>
        <v>25</v>
      </c>
      <c r="R7">
        <v>5</v>
      </c>
      <c r="S7">
        <v>3</v>
      </c>
      <c r="T7">
        <v>9</v>
      </c>
      <c r="U7">
        <v>15</v>
      </c>
      <c r="V7">
        <v>13</v>
      </c>
      <c r="W7" s="5">
        <v>0.93396990740740737</v>
      </c>
      <c r="X7" s="2">
        <f t="shared" si="1"/>
        <v>0.52112676056338025</v>
      </c>
      <c r="Y7" s="2">
        <f t="shared" si="2"/>
        <v>0.44444444444444442</v>
      </c>
      <c r="Z7" s="2">
        <f t="shared" si="3"/>
        <v>0.76923076923076927</v>
      </c>
      <c r="AA7" s="4">
        <f t="shared" si="4"/>
        <v>81.331199999999995</v>
      </c>
    </row>
    <row r="8" spans="1:27" x14ac:dyDescent="0.3">
      <c r="A8" s="1" t="str">
        <f>'Giannis Antetokounmpo'!A8</f>
        <v>@ FRA</v>
      </c>
      <c r="B8">
        <v>92</v>
      </c>
      <c r="C8">
        <v>35</v>
      </c>
      <c r="D8">
        <v>76</v>
      </c>
      <c r="E8">
        <v>10</v>
      </c>
      <c r="F8">
        <v>28</v>
      </c>
      <c r="G8">
        <v>12</v>
      </c>
      <c r="H8">
        <v>14</v>
      </c>
      <c r="I8">
        <v>2</v>
      </c>
      <c r="J8">
        <v>2</v>
      </c>
      <c r="K8">
        <v>36</v>
      </c>
      <c r="L8">
        <v>6</v>
      </c>
      <c r="M8">
        <v>20</v>
      </c>
      <c r="N8">
        <v>16</v>
      </c>
      <c r="O8">
        <v>8</v>
      </c>
      <c r="P8">
        <v>24</v>
      </c>
      <c r="Q8">
        <f t="shared" si="0"/>
        <v>32</v>
      </c>
      <c r="R8">
        <v>7</v>
      </c>
      <c r="S8">
        <v>4</v>
      </c>
      <c r="T8">
        <v>9</v>
      </c>
      <c r="U8">
        <v>11</v>
      </c>
      <c r="V8">
        <v>12</v>
      </c>
      <c r="W8" s="5">
        <v>0.93479166666666658</v>
      </c>
      <c r="X8" s="2">
        <f t="shared" si="1"/>
        <v>0.46052631578947367</v>
      </c>
      <c r="Y8" s="2">
        <f t="shared" si="2"/>
        <v>0.35714285714285715</v>
      </c>
      <c r="Z8" s="2">
        <f t="shared" si="3"/>
        <v>0.8571428571428571</v>
      </c>
      <c r="AA8" s="4">
        <f t="shared" si="4"/>
        <v>79.83359999999999</v>
      </c>
    </row>
    <row r="9" spans="1:27" x14ac:dyDescent="0.3">
      <c r="A9" s="1" t="str">
        <f>'Giannis Antetokounmpo'!A9</f>
        <v>vs INJ</v>
      </c>
      <c r="B9">
        <v>122</v>
      </c>
      <c r="C9">
        <v>53</v>
      </c>
      <c r="D9">
        <v>88</v>
      </c>
      <c r="E9">
        <v>10</v>
      </c>
      <c r="F9">
        <v>26</v>
      </c>
      <c r="G9">
        <v>6</v>
      </c>
      <c r="H9">
        <v>9</v>
      </c>
      <c r="I9">
        <v>12</v>
      </c>
      <c r="J9">
        <v>12</v>
      </c>
      <c r="K9">
        <v>62</v>
      </c>
      <c r="L9">
        <v>14</v>
      </c>
      <c r="M9">
        <v>29</v>
      </c>
      <c r="N9">
        <v>28</v>
      </c>
      <c r="O9">
        <v>9</v>
      </c>
      <c r="P9">
        <v>26</v>
      </c>
      <c r="Q9">
        <f t="shared" si="0"/>
        <v>35</v>
      </c>
      <c r="R9">
        <v>9</v>
      </c>
      <c r="S9">
        <v>1</v>
      </c>
      <c r="T9">
        <v>4</v>
      </c>
      <c r="U9">
        <v>14</v>
      </c>
      <c r="V9">
        <v>10</v>
      </c>
      <c r="W9" s="5">
        <v>0.93207175925925922</v>
      </c>
      <c r="X9" s="2">
        <f t="shared" si="1"/>
        <v>0.60227272727272729</v>
      </c>
      <c r="Y9" s="2">
        <f t="shared" si="2"/>
        <v>0.38461538461538464</v>
      </c>
      <c r="Z9" s="2">
        <f t="shared" si="3"/>
        <v>0.66666666666666663</v>
      </c>
      <c r="AA9" s="4">
        <f t="shared" si="4"/>
        <v>83.481599999999986</v>
      </c>
    </row>
    <row r="10" spans="1:27" x14ac:dyDescent="0.3">
      <c r="A10" s="1" t="str">
        <f>'Giannis Antetokounmpo'!A10</f>
        <v>@ EUR</v>
      </c>
      <c r="B10">
        <v>108</v>
      </c>
      <c r="C10">
        <v>40</v>
      </c>
      <c r="D10">
        <v>77</v>
      </c>
      <c r="E10">
        <v>18</v>
      </c>
      <c r="F10">
        <v>39</v>
      </c>
      <c r="G10">
        <v>10</v>
      </c>
      <c r="H10">
        <v>13</v>
      </c>
      <c r="I10">
        <v>3</v>
      </c>
      <c r="J10">
        <v>4</v>
      </c>
      <c r="K10">
        <v>22</v>
      </c>
      <c r="L10">
        <v>2</v>
      </c>
      <c r="M10">
        <v>23</v>
      </c>
      <c r="N10">
        <v>29</v>
      </c>
      <c r="O10">
        <v>5</v>
      </c>
      <c r="P10">
        <v>24</v>
      </c>
      <c r="Q10">
        <f t="shared" si="0"/>
        <v>29</v>
      </c>
      <c r="R10">
        <v>6</v>
      </c>
      <c r="S10">
        <v>1</v>
      </c>
      <c r="T10">
        <v>11</v>
      </c>
      <c r="U10">
        <v>11</v>
      </c>
      <c r="V10">
        <v>17</v>
      </c>
      <c r="W10" s="5">
        <v>0.93362268518518521</v>
      </c>
      <c r="X10" s="2">
        <f t="shared" si="1"/>
        <v>0.51948051948051943</v>
      </c>
      <c r="Y10" s="2">
        <f t="shared" si="2"/>
        <v>0.46153846153846156</v>
      </c>
      <c r="Z10" s="2">
        <f t="shared" si="3"/>
        <v>0.76923076923076927</v>
      </c>
      <c r="AA10" s="4">
        <f t="shared" si="4"/>
        <v>85.171199999999999</v>
      </c>
    </row>
    <row r="11" spans="1:27" x14ac:dyDescent="0.3">
      <c r="A11" s="1" t="str">
        <f>'Giannis Antetokounmpo'!A11</f>
        <v>vs RKS</v>
      </c>
      <c r="B11">
        <v>161</v>
      </c>
      <c r="C11">
        <v>66</v>
      </c>
      <c r="D11">
        <v>116</v>
      </c>
      <c r="E11">
        <v>16</v>
      </c>
      <c r="F11">
        <v>35</v>
      </c>
      <c r="G11">
        <v>13</v>
      </c>
      <c r="H11">
        <v>17</v>
      </c>
      <c r="I11">
        <v>11</v>
      </c>
      <c r="J11">
        <v>11</v>
      </c>
      <c r="K11">
        <v>66</v>
      </c>
      <c r="L11">
        <v>6</v>
      </c>
      <c r="M11">
        <v>24</v>
      </c>
      <c r="N11">
        <v>38</v>
      </c>
      <c r="O11">
        <v>9</v>
      </c>
      <c r="P11">
        <v>38</v>
      </c>
      <c r="Q11">
        <f t="shared" si="0"/>
        <v>47</v>
      </c>
      <c r="R11">
        <v>3</v>
      </c>
      <c r="S11">
        <v>3</v>
      </c>
      <c r="T11">
        <v>7</v>
      </c>
      <c r="U11">
        <v>9</v>
      </c>
      <c r="V11">
        <v>17</v>
      </c>
      <c r="W11" s="5">
        <v>0.93837962962962962</v>
      </c>
      <c r="X11" s="2">
        <f t="shared" si="1"/>
        <v>0.56896551724137934</v>
      </c>
      <c r="Y11" s="2">
        <f t="shared" si="2"/>
        <v>0.45714285714285713</v>
      </c>
      <c r="Z11" s="2">
        <f t="shared" si="3"/>
        <v>0.76470588235294112</v>
      </c>
      <c r="AA11" s="4">
        <f t="shared" si="4"/>
        <v>116.62079999999999</v>
      </c>
    </row>
    <row r="12" spans="1:27" x14ac:dyDescent="0.3">
      <c r="A12" s="1" t="str">
        <f>'Giannis Antetokounmpo'!A12</f>
        <v>@ CHI</v>
      </c>
      <c r="B12">
        <v>102</v>
      </c>
      <c r="C12">
        <v>37</v>
      </c>
      <c r="D12">
        <v>76</v>
      </c>
      <c r="E12">
        <v>15</v>
      </c>
      <c r="F12">
        <v>37</v>
      </c>
      <c r="G12">
        <v>13</v>
      </c>
      <c r="H12">
        <v>14</v>
      </c>
      <c r="I12">
        <v>8</v>
      </c>
      <c r="J12">
        <v>15</v>
      </c>
      <c r="K12">
        <v>38</v>
      </c>
      <c r="L12">
        <v>10</v>
      </c>
      <c r="M12">
        <v>22</v>
      </c>
      <c r="N12">
        <v>19</v>
      </c>
      <c r="O12">
        <v>8</v>
      </c>
      <c r="P12">
        <v>27</v>
      </c>
      <c r="Q12">
        <f t="shared" si="0"/>
        <v>35</v>
      </c>
      <c r="R12">
        <v>5</v>
      </c>
      <c r="S12">
        <v>3</v>
      </c>
      <c r="T12">
        <v>9</v>
      </c>
      <c r="U12">
        <v>14</v>
      </c>
      <c r="V12">
        <v>10</v>
      </c>
      <c r="W12" s="5">
        <v>0.93457175925925917</v>
      </c>
      <c r="X12" s="2">
        <f t="shared" si="1"/>
        <v>0.48684210526315791</v>
      </c>
      <c r="Y12" s="2">
        <f t="shared" si="2"/>
        <v>0.40540540540540543</v>
      </c>
      <c r="Z12" s="2">
        <f t="shared" si="3"/>
        <v>0.9285714285714286</v>
      </c>
      <c r="AA12" s="4">
        <f t="shared" si="4"/>
        <v>79.83359999999999</v>
      </c>
    </row>
    <row r="13" spans="1:27" x14ac:dyDescent="0.3">
      <c r="A13" s="1" t="str">
        <f>'Giannis Antetokounmpo'!A13</f>
        <v>@ OLD</v>
      </c>
      <c r="B13">
        <v>117</v>
      </c>
      <c r="C13">
        <v>44</v>
      </c>
      <c r="D13">
        <v>78</v>
      </c>
      <c r="E13">
        <v>10</v>
      </c>
      <c r="F13">
        <v>19</v>
      </c>
      <c r="G13">
        <v>19</v>
      </c>
      <c r="H13">
        <v>25</v>
      </c>
      <c r="I13">
        <v>2</v>
      </c>
      <c r="J13">
        <v>8</v>
      </c>
      <c r="K13">
        <v>52</v>
      </c>
      <c r="L13">
        <v>8</v>
      </c>
      <c r="M13">
        <v>24</v>
      </c>
      <c r="N13">
        <v>18</v>
      </c>
      <c r="O13">
        <v>3</v>
      </c>
      <c r="P13">
        <v>22</v>
      </c>
      <c r="Q13">
        <f t="shared" si="0"/>
        <v>25</v>
      </c>
      <c r="R13">
        <v>5</v>
      </c>
      <c r="S13">
        <v>4</v>
      </c>
      <c r="T13">
        <v>3</v>
      </c>
      <c r="U13">
        <v>10</v>
      </c>
      <c r="V13">
        <v>10</v>
      </c>
      <c r="W13" s="5">
        <v>0.93341435185185195</v>
      </c>
      <c r="X13" s="2">
        <f t="shared" si="1"/>
        <v>0.5641025641025641</v>
      </c>
      <c r="Y13" s="2">
        <f t="shared" si="2"/>
        <v>0.52631578947368418</v>
      </c>
      <c r="Z13" s="2">
        <f t="shared" si="3"/>
        <v>0.76</v>
      </c>
      <c r="AA13" s="4">
        <f t="shared" si="4"/>
        <v>85.44</v>
      </c>
    </row>
    <row r="14" spans="1:27" x14ac:dyDescent="0.3">
      <c r="A14" s="1" t="str">
        <f>'Giannis Antetokounmpo'!A14</f>
        <v>vs USA</v>
      </c>
      <c r="B14">
        <v>98</v>
      </c>
      <c r="C14">
        <v>37</v>
      </c>
      <c r="D14">
        <v>77</v>
      </c>
      <c r="E14">
        <v>10</v>
      </c>
      <c r="F14">
        <v>27</v>
      </c>
      <c r="G14">
        <v>14</v>
      </c>
      <c r="H14">
        <v>15</v>
      </c>
      <c r="I14">
        <v>3</v>
      </c>
      <c r="J14">
        <v>4</v>
      </c>
      <c r="K14">
        <v>36</v>
      </c>
      <c r="L14">
        <v>0</v>
      </c>
      <c r="M14">
        <v>40</v>
      </c>
      <c r="N14">
        <v>18</v>
      </c>
      <c r="O14">
        <v>0</v>
      </c>
      <c r="P14">
        <v>25</v>
      </c>
      <c r="Q14">
        <f t="shared" si="0"/>
        <v>25</v>
      </c>
      <c r="R14">
        <v>7</v>
      </c>
      <c r="S14">
        <v>2</v>
      </c>
      <c r="T14">
        <v>6</v>
      </c>
      <c r="U14">
        <v>11</v>
      </c>
      <c r="V14">
        <v>10</v>
      </c>
      <c r="W14" s="5">
        <v>0.93495370370370379</v>
      </c>
      <c r="X14" s="2">
        <f t="shared" si="1"/>
        <v>0.48051948051948051</v>
      </c>
      <c r="Y14" s="2">
        <f t="shared" si="2"/>
        <v>0.37037037037037035</v>
      </c>
      <c r="Z14" s="2">
        <f t="shared" si="3"/>
        <v>0.93333333333333335</v>
      </c>
      <c r="AA14" s="4">
        <f t="shared" si="4"/>
        <v>86.015999999999991</v>
      </c>
    </row>
    <row r="15" spans="1:27" x14ac:dyDescent="0.3">
      <c r="A15" s="1" t="str">
        <f>'Giannis Antetokounmpo'!A15</f>
        <v>@ SPA</v>
      </c>
      <c r="B15">
        <v>84</v>
      </c>
      <c r="C15">
        <v>37</v>
      </c>
      <c r="D15">
        <v>72</v>
      </c>
      <c r="E15">
        <v>6</v>
      </c>
      <c r="F15">
        <v>16</v>
      </c>
      <c r="G15">
        <v>4</v>
      </c>
      <c r="H15">
        <v>4</v>
      </c>
      <c r="I15">
        <v>6</v>
      </c>
      <c r="J15">
        <v>7</v>
      </c>
      <c r="K15">
        <v>28</v>
      </c>
      <c r="L15">
        <v>12</v>
      </c>
      <c r="M15">
        <v>30</v>
      </c>
      <c r="N15">
        <v>14</v>
      </c>
      <c r="O15">
        <v>6</v>
      </c>
      <c r="P15">
        <v>29</v>
      </c>
      <c r="Q15">
        <f t="shared" si="0"/>
        <v>35</v>
      </c>
      <c r="R15">
        <v>6</v>
      </c>
      <c r="S15">
        <v>3</v>
      </c>
      <c r="T15">
        <v>20</v>
      </c>
      <c r="U15">
        <v>13</v>
      </c>
      <c r="V15">
        <v>8</v>
      </c>
      <c r="W15" s="5">
        <v>0.93505787037037036</v>
      </c>
      <c r="X15" s="2">
        <f t="shared" si="1"/>
        <v>0.51388888888888884</v>
      </c>
      <c r="Y15" s="2">
        <f t="shared" si="2"/>
        <v>0.375</v>
      </c>
      <c r="Z15" s="2">
        <f t="shared" si="3"/>
        <v>1</v>
      </c>
      <c r="AA15" s="4">
        <f t="shared" si="4"/>
        <v>84.249600000000001</v>
      </c>
    </row>
    <row r="16" spans="1:27" x14ac:dyDescent="0.3">
      <c r="A16" s="1" t="str">
        <f>'Giannis Antetokounmpo'!A16</f>
        <v>vs 6TH</v>
      </c>
      <c r="B16">
        <v>101</v>
      </c>
      <c r="C16">
        <v>37</v>
      </c>
      <c r="D16">
        <v>74</v>
      </c>
      <c r="E16">
        <v>16</v>
      </c>
      <c r="F16">
        <v>28</v>
      </c>
      <c r="G16">
        <v>11</v>
      </c>
      <c r="H16">
        <v>12</v>
      </c>
      <c r="I16">
        <v>4</v>
      </c>
      <c r="J16">
        <v>7</v>
      </c>
      <c r="K16">
        <v>32</v>
      </c>
      <c r="L16">
        <v>4</v>
      </c>
      <c r="M16">
        <v>31</v>
      </c>
      <c r="N16">
        <v>22</v>
      </c>
      <c r="O16">
        <v>6</v>
      </c>
      <c r="P16">
        <v>25</v>
      </c>
      <c r="Q16">
        <f t="shared" si="0"/>
        <v>31</v>
      </c>
      <c r="R16">
        <v>6</v>
      </c>
      <c r="S16">
        <v>3</v>
      </c>
      <c r="T16">
        <v>8</v>
      </c>
      <c r="U16">
        <v>12</v>
      </c>
      <c r="V16">
        <v>11</v>
      </c>
      <c r="W16" s="5">
        <v>0.93450231481481483</v>
      </c>
      <c r="X16" s="2">
        <f t="shared" si="1"/>
        <v>0.5</v>
      </c>
      <c r="Y16" s="2">
        <f t="shared" si="2"/>
        <v>0.5714285714285714</v>
      </c>
      <c r="Z16" s="2">
        <f t="shared" si="3"/>
        <v>0.91666666666666663</v>
      </c>
      <c r="AA16" s="4">
        <f t="shared" si="4"/>
        <v>78.028800000000004</v>
      </c>
    </row>
    <row r="17" spans="1:27" x14ac:dyDescent="0.3">
      <c r="A17" s="1" t="str">
        <f>'Giannis Antetokounmpo'!A17</f>
        <v>vs CAN</v>
      </c>
      <c r="B17">
        <v>107</v>
      </c>
      <c r="C17">
        <v>43</v>
      </c>
      <c r="D17">
        <v>76</v>
      </c>
      <c r="E17">
        <v>10</v>
      </c>
      <c r="F17">
        <v>22</v>
      </c>
      <c r="G17">
        <v>11</v>
      </c>
      <c r="H17">
        <v>12</v>
      </c>
      <c r="I17">
        <v>2</v>
      </c>
      <c r="J17">
        <v>4</v>
      </c>
      <c r="K17">
        <v>46</v>
      </c>
      <c r="L17">
        <v>2</v>
      </c>
      <c r="M17">
        <v>21</v>
      </c>
      <c r="N17">
        <v>20</v>
      </c>
      <c r="O17">
        <v>4</v>
      </c>
      <c r="P17">
        <v>22</v>
      </c>
      <c r="Q17">
        <f t="shared" si="0"/>
        <v>26</v>
      </c>
      <c r="R17">
        <v>7</v>
      </c>
      <c r="S17">
        <v>4</v>
      </c>
      <c r="T17">
        <v>12</v>
      </c>
      <c r="U17">
        <v>14</v>
      </c>
      <c r="V17">
        <v>12</v>
      </c>
      <c r="W17" s="5">
        <v>0.9340046296296296</v>
      </c>
      <c r="X17" s="2">
        <f t="shared" si="1"/>
        <v>0.56578947368421051</v>
      </c>
      <c r="Y17" s="2">
        <f t="shared" si="2"/>
        <v>0.45454545454545453</v>
      </c>
      <c r="Z17" s="2">
        <f t="shared" si="3"/>
        <v>0.91666666666666663</v>
      </c>
      <c r="AA17" s="4">
        <f t="shared" si="4"/>
        <v>85.708799999999997</v>
      </c>
    </row>
    <row r="18" spans="1:27" x14ac:dyDescent="0.3">
      <c r="A18" s="1" t="str">
        <f>'Giannis Antetokounmpo'!A18</f>
        <v>@ DNK</v>
      </c>
      <c r="B18">
        <v>123</v>
      </c>
      <c r="C18">
        <v>48</v>
      </c>
      <c r="D18">
        <v>86</v>
      </c>
      <c r="E18">
        <v>14</v>
      </c>
      <c r="F18">
        <v>28</v>
      </c>
      <c r="G18">
        <v>13</v>
      </c>
      <c r="H18">
        <v>21</v>
      </c>
      <c r="I18">
        <v>17</v>
      </c>
      <c r="J18">
        <v>20</v>
      </c>
      <c r="K18">
        <v>60</v>
      </c>
      <c r="L18">
        <v>4</v>
      </c>
      <c r="M18">
        <v>46</v>
      </c>
      <c r="N18">
        <v>34</v>
      </c>
      <c r="O18">
        <v>5</v>
      </c>
      <c r="P18">
        <v>33</v>
      </c>
      <c r="Q18">
        <f t="shared" si="0"/>
        <v>38</v>
      </c>
      <c r="R18">
        <v>8</v>
      </c>
      <c r="S18">
        <v>4</v>
      </c>
      <c r="T18">
        <v>19</v>
      </c>
      <c r="U18">
        <v>11</v>
      </c>
      <c r="V18">
        <v>11</v>
      </c>
      <c r="W18" s="5">
        <v>0.9340856481481481</v>
      </c>
      <c r="X18" s="2">
        <f t="shared" si="1"/>
        <v>0.55813953488372092</v>
      </c>
      <c r="Y18" s="2">
        <f t="shared" si="2"/>
        <v>0.5</v>
      </c>
      <c r="Z18" s="2">
        <f t="shared" si="3"/>
        <v>0.61904761904761907</v>
      </c>
      <c r="AA18" s="4">
        <f t="shared" si="4"/>
        <v>104.87039999999999</v>
      </c>
    </row>
    <row r="19" spans="1:27" x14ac:dyDescent="0.3">
      <c r="A19" s="1" t="str">
        <f>'Giannis Antetokounmpo'!A19</f>
        <v>vs IMP</v>
      </c>
      <c r="B19">
        <v>115</v>
      </c>
      <c r="C19">
        <v>43</v>
      </c>
      <c r="D19">
        <v>80</v>
      </c>
      <c r="E19">
        <v>17</v>
      </c>
      <c r="F19">
        <v>35</v>
      </c>
      <c r="G19">
        <v>12</v>
      </c>
      <c r="H19">
        <v>14</v>
      </c>
      <c r="I19">
        <v>6</v>
      </c>
      <c r="J19">
        <v>8</v>
      </c>
      <c r="K19">
        <v>40</v>
      </c>
      <c r="L19">
        <v>10</v>
      </c>
      <c r="M19">
        <v>27</v>
      </c>
      <c r="N19">
        <v>27</v>
      </c>
      <c r="O19">
        <v>5</v>
      </c>
      <c r="P19">
        <v>22</v>
      </c>
      <c r="Q19">
        <f t="shared" si="0"/>
        <v>27</v>
      </c>
      <c r="R19">
        <v>2</v>
      </c>
      <c r="S19">
        <v>2</v>
      </c>
      <c r="T19">
        <v>6</v>
      </c>
      <c r="U19">
        <v>10</v>
      </c>
      <c r="V19">
        <v>10</v>
      </c>
      <c r="W19" s="5">
        <v>0.93327546296296293</v>
      </c>
      <c r="X19" s="2">
        <f t="shared" si="1"/>
        <v>0.53749999999999998</v>
      </c>
      <c r="Y19" s="2">
        <f t="shared" si="2"/>
        <v>0.48571428571428571</v>
      </c>
      <c r="Z19" s="2">
        <f t="shared" si="3"/>
        <v>0.8571428571428571</v>
      </c>
      <c r="AA19" s="4">
        <f t="shared" si="4"/>
        <v>83.673599999999993</v>
      </c>
    </row>
    <row r="20" spans="1:27" x14ac:dyDescent="0.3">
      <c r="A20" s="1">
        <f>'Giannis Antetokounmpo'!A20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'Giannis Antetokounmpo'!A21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'Giannis Antetokounmpo'!A22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'Giannis Antetokounmpo'!A23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'Giannis Antetokounmpo'!A24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'Giannis Antetokounmpo'!A25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'Giannis Antetokounmpo'!A26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'Giannis Antetokounmpo'!A27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'Giannis Antetokounmpo'!A28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'Giannis Antetokounmpo'!A29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'Giannis Antetokounmpo'!A30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'Giannis Antetokounmpo'!A31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'Giannis Antetokounmpo'!A32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'Giannis Antetokounmpo'!A33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'Giannis Antetokounmpo'!A34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'Giannis Antetokounmpo'!A35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'Giannis Antetokounmpo'!A36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'Giannis Antetokounmpo'!A37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'Giannis Antetokounmpo'!A38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'Giannis Antetokounmpo'!A39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'Giannis Antetokounmpo'!A40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'Giannis Antetokounmpo'!A41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'Giannis Antetokounmpo'!A42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'Giannis Antetokounmpo'!A43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'Giannis Antetokounmpo'!A44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'Giannis Antetokounmpo'!A45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'Giannis Antetokounmpo'!A46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107.88888888888889</v>
      </c>
      <c r="C47" s="4">
        <f t="shared" ref="C47:W47" si="5">AVERAGE(C2:C46)</f>
        <v>42.111111111111114</v>
      </c>
      <c r="D47" s="4">
        <f t="shared" si="5"/>
        <v>79.388888888888886</v>
      </c>
      <c r="E47" s="4">
        <f t="shared" si="5"/>
        <v>11.944444444444445</v>
      </c>
      <c r="F47" s="4">
        <f t="shared" si="5"/>
        <v>27.166666666666668</v>
      </c>
      <c r="G47" s="4">
        <f t="shared" si="5"/>
        <v>11.722222222222221</v>
      </c>
      <c r="H47" s="4">
        <f t="shared" si="5"/>
        <v>14.333333333333334</v>
      </c>
      <c r="I47" s="4">
        <f t="shared" si="5"/>
        <v>6.333333333333333</v>
      </c>
      <c r="J47" s="4">
        <f t="shared" si="5"/>
        <v>8.0555555555555554</v>
      </c>
      <c r="K47" s="4">
        <f t="shared" si="5"/>
        <v>42.444444444444443</v>
      </c>
      <c r="L47" s="4">
        <f t="shared" si="5"/>
        <v>6.0555555555555554</v>
      </c>
      <c r="M47" s="4">
        <f t="shared" si="5"/>
        <v>27.888888888888889</v>
      </c>
      <c r="N47" s="4">
        <f t="shared" si="5"/>
        <v>23.388888888888889</v>
      </c>
      <c r="O47" s="4">
        <f t="shared" si="5"/>
        <v>4.833333333333333</v>
      </c>
      <c r="P47" s="4">
        <f t="shared" si="5"/>
        <v>24.944444444444443</v>
      </c>
      <c r="Q47" s="4">
        <f t="shared" si="5"/>
        <v>11.911111111111111</v>
      </c>
      <c r="R47" s="4">
        <f t="shared" si="5"/>
        <v>5.7777777777777777</v>
      </c>
      <c r="S47" s="4">
        <f t="shared" si="5"/>
        <v>2.7222222222222223</v>
      </c>
      <c r="T47" s="4">
        <f t="shared" si="5"/>
        <v>9.6111111111111107</v>
      </c>
      <c r="U47" s="4">
        <f t="shared" si="5"/>
        <v>12.277777777777779</v>
      </c>
      <c r="V47" s="4">
        <f t="shared" si="5"/>
        <v>11</v>
      </c>
      <c r="W47" s="5">
        <f t="shared" si="5"/>
        <v>0.93414930555555564</v>
      </c>
      <c r="X47" s="2">
        <f>SUM(C2:C46)/SUM(D2:D46)</f>
        <v>0.53044086773967813</v>
      </c>
      <c r="Y47" s="2">
        <f>SUM(E2:E46)/SUM(F2:F46)</f>
        <v>0.43967280163599182</v>
      </c>
      <c r="Z47" s="2">
        <f>SUM(G2:G46)/SUM(H2:H46)</f>
        <v>0.81782945736434109</v>
      </c>
      <c r="AA47" s="4">
        <f>AVERAGE(AA2:AA46)</f>
        <v>34.741759999999999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1942</v>
      </c>
      <c r="C49">
        <f t="shared" ref="C49:V49" si="6">SUM(C2:C46)</f>
        <v>758</v>
      </c>
      <c r="D49">
        <f t="shared" si="6"/>
        <v>1429</v>
      </c>
      <c r="E49">
        <f t="shared" si="6"/>
        <v>215</v>
      </c>
      <c r="F49">
        <f t="shared" si="6"/>
        <v>489</v>
      </c>
      <c r="G49">
        <f t="shared" si="6"/>
        <v>211</v>
      </c>
      <c r="H49">
        <f t="shared" si="6"/>
        <v>258</v>
      </c>
      <c r="I49">
        <f t="shared" si="6"/>
        <v>114</v>
      </c>
      <c r="J49">
        <f t="shared" si="6"/>
        <v>145</v>
      </c>
      <c r="K49">
        <f t="shared" si="6"/>
        <v>764</v>
      </c>
      <c r="L49">
        <f t="shared" si="6"/>
        <v>109</v>
      </c>
      <c r="M49">
        <f t="shared" si="6"/>
        <v>502</v>
      </c>
      <c r="N49">
        <f t="shared" si="6"/>
        <v>421</v>
      </c>
      <c r="O49">
        <f t="shared" si="6"/>
        <v>87</v>
      </c>
      <c r="P49">
        <f t="shared" si="6"/>
        <v>449</v>
      </c>
      <c r="Q49">
        <f t="shared" si="6"/>
        <v>536</v>
      </c>
      <c r="R49">
        <f t="shared" si="6"/>
        <v>104</v>
      </c>
      <c r="S49">
        <f t="shared" si="6"/>
        <v>49</v>
      </c>
      <c r="T49">
        <f t="shared" si="6"/>
        <v>173</v>
      </c>
      <c r="U49">
        <f t="shared" si="6"/>
        <v>221</v>
      </c>
      <c r="V49">
        <f t="shared" si="6"/>
        <v>198</v>
      </c>
      <c r="AA49" s="4">
        <f>SUM(AA2:AA46)</f>
        <v>1563.3792000000001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12</v>
      </c>
      <c r="C2">
        <v>2</v>
      </c>
      <c r="D2">
        <v>7</v>
      </c>
      <c r="E2">
        <v>1</v>
      </c>
      <c r="F2">
        <v>2</v>
      </c>
      <c r="G2">
        <v>3</v>
      </c>
      <c r="H2">
        <v>5</v>
      </c>
      <c r="I2">
        <v>8</v>
      </c>
      <c r="J2">
        <v>2</v>
      </c>
      <c r="K2">
        <v>3</v>
      </c>
      <c r="L2">
        <v>0</v>
      </c>
      <c r="M2">
        <v>0</v>
      </c>
      <c r="N2">
        <v>1</v>
      </c>
      <c r="O2">
        <v>2</v>
      </c>
      <c r="P2">
        <v>5</v>
      </c>
      <c r="Q2" s="2">
        <f t="shared" ref="Q2:Q33" si="0">H2/I2</f>
        <v>0.625</v>
      </c>
      <c r="R2" s="2">
        <f t="shared" ref="R2:R33" si="1">J2/K2</f>
        <v>0.66666666666666663</v>
      </c>
      <c r="S2" s="6" t="s">
        <v>45</v>
      </c>
      <c r="T2">
        <v>35</v>
      </c>
      <c r="U2">
        <v>27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18.945</v>
      </c>
      <c r="X2" s="4">
        <f t="shared" ref="X2:X46" si="3">B2+(C2*1.2)+(D2*1.5)+(E2*3)+(F2*3)-G2</f>
        <v>30.9</v>
      </c>
      <c r="Y2" s="4">
        <f t="shared" ref="Y2:Y46" si="4">B2+0.4*H2-0.7*I2-0.4*(M2-L2)+0.7*N2+0.3*(C2-N2)+F2+D2*0.7+0.7*E2-0.4*O2-G2</f>
        <v>13.2</v>
      </c>
      <c r="Z2">
        <v>0</v>
      </c>
    </row>
    <row r="3" spans="1:26" x14ac:dyDescent="0.3">
      <c r="A3" s="1" t="str">
        <f>'Giannis Antetokounmpo'!A3</f>
        <v>vs DNK</v>
      </c>
      <c r="B3">
        <v>11</v>
      </c>
      <c r="C3">
        <v>4</v>
      </c>
      <c r="D3">
        <v>5</v>
      </c>
      <c r="E3">
        <v>2</v>
      </c>
      <c r="F3">
        <v>0</v>
      </c>
      <c r="G3">
        <v>0</v>
      </c>
      <c r="H3">
        <v>4</v>
      </c>
      <c r="I3">
        <v>6</v>
      </c>
      <c r="J3">
        <v>3</v>
      </c>
      <c r="K3">
        <v>5</v>
      </c>
      <c r="L3">
        <v>0</v>
      </c>
      <c r="M3">
        <v>0</v>
      </c>
      <c r="N3">
        <v>0</v>
      </c>
      <c r="O3">
        <v>2</v>
      </c>
      <c r="P3">
        <v>26</v>
      </c>
      <c r="Q3" s="2">
        <f t="shared" si="0"/>
        <v>0.66666666666666663</v>
      </c>
      <c r="R3" s="2">
        <f t="shared" si="1"/>
        <v>0.6</v>
      </c>
      <c r="S3" s="6" t="s">
        <v>45</v>
      </c>
      <c r="T3">
        <v>31</v>
      </c>
      <c r="U3">
        <v>25</v>
      </c>
      <c r="V3">
        <v>0</v>
      </c>
      <c r="W3" s="3">
        <f t="shared" si="2"/>
        <v>22.476645161290321</v>
      </c>
      <c r="X3" s="4">
        <f t="shared" si="3"/>
        <v>29.3</v>
      </c>
      <c r="Y3" s="4">
        <f t="shared" si="4"/>
        <v>13.7</v>
      </c>
      <c r="Z3">
        <v>0</v>
      </c>
    </row>
    <row r="4" spans="1:26" x14ac:dyDescent="0.3">
      <c r="A4" s="1" t="str">
        <f>'Giannis Antetokounmpo'!A4</f>
        <v>@ IMP</v>
      </c>
      <c r="B4">
        <v>8</v>
      </c>
      <c r="C4">
        <v>1</v>
      </c>
      <c r="D4">
        <v>9</v>
      </c>
      <c r="E4">
        <v>1</v>
      </c>
      <c r="F4">
        <v>2</v>
      </c>
      <c r="G4">
        <v>2</v>
      </c>
      <c r="H4">
        <v>3</v>
      </c>
      <c r="I4">
        <v>9</v>
      </c>
      <c r="J4">
        <v>2</v>
      </c>
      <c r="K4">
        <v>3</v>
      </c>
      <c r="L4">
        <v>0</v>
      </c>
      <c r="M4">
        <v>0</v>
      </c>
      <c r="N4">
        <v>0</v>
      </c>
      <c r="O4">
        <v>1</v>
      </c>
      <c r="P4">
        <v>28</v>
      </c>
      <c r="Q4" s="2">
        <f t="shared" si="0"/>
        <v>0.33333333333333331</v>
      </c>
      <c r="R4" s="2">
        <f t="shared" si="1"/>
        <v>0.66666666666666663</v>
      </c>
      <c r="S4" s="6" t="s">
        <v>45</v>
      </c>
      <c r="T4">
        <v>38</v>
      </c>
      <c r="U4">
        <v>29</v>
      </c>
      <c r="V4">
        <v>0</v>
      </c>
      <c r="W4" s="3">
        <f t="shared" si="2"/>
        <v>12.497894736842108</v>
      </c>
      <c r="X4" s="4">
        <f t="shared" si="3"/>
        <v>29.7</v>
      </c>
      <c r="Y4" s="4">
        <f t="shared" si="4"/>
        <v>9.7999999999999989</v>
      </c>
      <c r="Z4">
        <v>0</v>
      </c>
    </row>
    <row r="5" spans="1:26" x14ac:dyDescent="0.3">
      <c r="A5" s="1" t="str">
        <f>'Giannis Antetokounmpo'!A5</f>
        <v>vs 3PT</v>
      </c>
      <c r="B5">
        <v>4</v>
      </c>
      <c r="C5">
        <v>1</v>
      </c>
      <c r="D5">
        <v>9</v>
      </c>
      <c r="E5">
        <v>0</v>
      </c>
      <c r="F5">
        <v>0</v>
      </c>
      <c r="G5">
        <v>3</v>
      </c>
      <c r="H5">
        <v>2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32</v>
      </c>
      <c r="Q5" s="2">
        <f t="shared" si="0"/>
        <v>0.5</v>
      </c>
      <c r="R5" s="2">
        <f t="shared" si="1"/>
        <v>0</v>
      </c>
      <c r="S5" s="6" t="s">
        <v>45</v>
      </c>
      <c r="T5">
        <v>29</v>
      </c>
      <c r="U5">
        <v>24</v>
      </c>
      <c r="V5">
        <v>0</v>
      </c>
      <c r="W5" s="3">
        <f t="shared" si="2"/>
        <v>8.9154827586206888</v>
      </c>
      <c r="X5" s="4">
        <f t="shared" si="3"/>
        <v>15.7</v>
      </c>
      <c r="Y5" s="4">
        <f t="shared" si="4"/>
        <v>5.6</v>
      </c>
      <c r="Z5">
        <v>0</v>
      </c>
    </row>
    <row r="6" spans="1:26" x14ac:dyDescent="0.3">
      <c r="A6" s="1" t="str">
        <f>'Giannis Antetokounmpo'!A6</f>
        <v>@ DEF</v>
      </c>
      <c r="B6">
        <v>8</v>
      </c>
      <c r="C6">
        <v>1</v>
      </c>
      <c r="D6">
        <v>7</v>
      </c>
      <c r="E6">
        <v>2</v>
      </c>
      <c r="F6">
        <v>0</v>
      </c>
      <c r="G6">
        <v>0</v>
      </c>
      <c r="H6">
        <v>3</v>
      </c>
      <c r="I6">
        <v>6</v>
      </c>
      <c r="J6">
        <v>2</v>
      </c>
      <c r="K6">
        <v>5</v>
      </c>
      <c r="L6">
        <v>0</v>
      </c>
      <c r="M6">
        <v>0</v>
      </c>
      <c r="N6">
        <v>0</v>
      </c>
      <c r="O6">
        <v>0</v>
      </c>
      <c r="P6">
        <v>21</v>
      </c>
      <c r="Q6" s="2">
        <f t="shared" si="0"/>
        <v>0.5</v>
      </c>
      <c r="R6" s="2">
        <f t="shared" si="1"/>
        <v>0.4</v>
      </c>
      <c r="S6" s="6" t="s">
        <v>45</v>
      </c>
      <c r="T6">
        <v>37</v>
      </c>
      <c r="U6">
        <v>24</v>
      </c>
      <c r="V6">
        <v>0</v>
      </c>
      <c r="W6" s="3">
        <f t="shared" si="2"/>
        <v>15.662162162162161</v>
      </c>
      <c r="X6" s="4">
        <f t="shared" si="3"/>
        <v>25.7</v>
      </c>
      <c r="Y6" s="4">
        <f t="shared" si="4"/>
        <v>11.6</v>
      </c>
      <c r="Z6">
        <v>0</v>
      </c>
    </row>
    <row r="7" spans="1:26" x14ac:dyDescent="0.3">
      <c r="A7" s="1" t="str">
        <f>'Giannis Antetokounmpo'!A7</f>
        <v>vs OCE</v>
      </c>
      <c r="B7">
        <v>15</v>
      </c>
      <c r="C7">
        <v>2</v>
      </c>
      <c r="D7">
        <v>7</v>
      </c>
      <c r="E7">
        <v>0</v>
      </c>
      <c r="F7">
        <v>2</v>
      </c>
      <c r="G7">
        <v>1</v>
      </c>
      <c r="H7">
        <v>5</v>
      </c>
      <c r="I7">
        <v>8</v>
      </c>
      <c r="J7">
        <v>1</v>
      </c>
      <c r="K7">
        <v>3</v>
      </c>
      <c r="L7">
        <v>4</v>
      </c>
      <c r="M7">
        <v>5</v>
      </c>
      <c r="N7">
        <v>1</v>
      </c>
      <c r="O7">
        <v>0</v>
      </c>
      <c r="P7">
        <v>11</v>
      </c>
      <c r="Q7" s="2">
        <f t="shared" si="0"/>
        <v>0.625</v>
      </c>
      <c r="R7" s="2">
        <f t="shared" si="1"/>
        <v>0.33333333333333331</v>
      </c>
      <c r="S7" s="2">
        <f t="shared" ref="S7:S41" si="5">L7/M7</f>
        <v>0.8</v>
      </c>
      <c r="T7">
        <v>34</v>
      </c>
      <c r="U7">
        <v>32</v>
      </c>
      <c r="V7">
        <v>0</v>
      </c>
      <c r="W7" s="3">
        <f t="shared" si="2"/>
        <v>25.928205882352945</v>
      </c>
      <c r="X7" s="4">
        <f t="shared" si="3"/>
        <v>32.9</v>
      </c>
      <c r="Y7" s="4">
        <f t="shared" si="4"/>
        <v>17.899999999999999</v>
      </c>
      <c r="Z7">
        <v>0</v>
      </c>
    </row>
    <row r="8" spans="1:26" x14ac:dyDescent="0.3">
      <c r="A8" s="1" t="str">
        <f>'Giannis Antetokounmpo'!A8</f>
        <v>@ FRA</v>
      </c>
      <c r="B8">
        <v>7</v>
      </c>
      <c r="C8">
        <v>1</v>
      </c>
      <c r="D8">
        <v>7</v>
      </c>
      <c r="E8">
        <v>1</v>
      </c>
      <c r="F8">
        <v>0</v>
      </c>
      <c r="G8">
        <v>2</v>
      </c>
      <c r="H8">
        <v>2</v>
      </c>
      <c r="I8">
        <v>6</v>
      </c>
      <c r="J8">
        <v>1</v>
      </c>
      <c r="K8">
        <v>2</v>
      </c>
      <c r="L8">
        <v>2</v>
      </c>
      <c r="M8">
        <v>2</v>
      </c>
      <c r="N8">
        <v>0</v>
      </c>
      <c r="O8">
        <v>1</v>
      </c>
      <c r="P8">
        <v>10</v>
      </c>
      <c r="Q8" s="2">
        <f t="shared" si="0"/>
        <v>0.33333333333333331</v>
      </c>
      <c r="R8" s="2">
        <f t="shared" si="1"/>
        <v>0.5</v>
      </c>
      <c r="S8" s="2">
        <f t="shared" si="5"/>
        <v>1</v>
      </c>
      <c r="T8">
        <v>34</v>
      </c>
      <c r="U8">
        <v>23</v>
      </c>
      <c r="V8">
        <v>0</v>
      </c>
      <c r="W8" s="3">
        <f t="shared" si="2"/>
        <v>9.7698529411764721</v>
      </c>
      <c r="X8" s="4">
        <f t="shared" si="3"/>
        <v>19.7</v>
      </c>
      <c r="Y8" s="4">
        <f t="shared" si="4"/>
        <v>7.1</v>
      </c>
      <c r="Z8">
        <v>0</v>
      </c>
    </row>
    <row r="9" spans="1:26" x14ac:dyDescent="0.3">
      <c r="A9" s="1" t="str">
        <f>'Giannis Antetokounmpo'!A9</f>
        <v>vs INJ</v>
      </c>
      <c r="B9">
        <v>11</v>
      </c>
      <c r="C9">
        <v>2</v>
      </c>
      <c r="D9">
        <v>3</v>
      </c>
      <c r="E9">
        <v>0</v>
      </c>
      <c r="F9">
        <v>0</v>
      </c>
      <c r="G9">
        <v>1</v>
      </c>
      <c r="H9">
        <v>4</v>
      </c>
      <c r="I9">
        <v>7</v>
      </c>
      <c r="J9">
        <v>3</v>
      </c>
      <c r="K9">
        <v>4</v>
      </c>
      <c r="L9">
        <v>0</v>
      </c>
      <c r="M9">
        <v>1</v>
      </c>
      <c r="N9">
        <v>0</v>
      </c>
      <c r="O9">
        <v>0</v>
      </c>
      <c r="P9">
        <v>-12</v>
      </c>
      <c r="Q9" s="2">
        <f t="shared" si="0"/>
        <v>0.5714285714285714</v>
      </c>
      <c r="R9" s="2">
        <f t="shared" si="1"/>
        <v>0.75</v>
      </c>
      <c r="S9" s="2">
        <f t="shared" si="5"/>
        <v>0</v>
      </c>
      <c r="T9">
        <v>38</v>
      </c>
      <c r="U9">
        <v>17</v>
      </c>
      <c r="V9">
        <v>0</v>
      </c>
      <c r="W9" s="3">
        <f t="shared" si="2"/>
        <v>11.599947368421052</v>
      </c>
      <c r="X9" s="4">
        <f t="shared" si="3"/>
        <v>16.899999999999999</v>
      </c>
      <c r="Y9" s="4">
        <f t="shared" si="4"/>
        <v>9</v>
      </c>
      <c r="Z9">
        <v>0</v>
      </c>
    </row>
    <row r="10" spans="1:26" x14ac:dyDescent="0.3">
      <c r="A10" s="1" t="str">
        <f>'Giannis Antetokounmpo'!A10</f>
        <v>@ EUR</v>
      </c>
      <c r="B10">
        <v>23</v>
      </c>
      <c r="C10">
        <v>2</v>
      </c>
      <c r="D10">
        <v>7</v>
      </c>
      <c r="E10">
        <v>0</v>
      </c>
      <c r="F10">
        <v>1</v>
      </c>
      <c r="G10">
        <v>3</v>
      </c>
      <c r="H10">
        <v>7</v>
      </c>
      <c r="I10">
        <v>9</v>
      </c>
      <c r="J10">
        <v>3</v>
      </c>
      <c r="K10">
        <v>3</v>
      </c>
      <c r="L10">
        <v>6</v>
      </c>
      <c r="M10">
        <v>6</v>
      </c>
      <c r="N10">
        <v>0</v>
      </c>
      <c r="O10">
        <v>0</v>
      </c>
      <c r="P10">
        <v>13</v>
      </c>
      <c r="Q10" s="2">
        <f t="shared" si="0"/>
        <v>0.77777777777777779</v>
      </c>
      <c r="R10" s="2">
        <f t="shared" si="1"/>
        <v>1</v>
      </c>
      <c r="S10" s="2">
        <f t="shared" si="5"/>
        <v>1</v>
      </c>
      <c r="T10">
        <v>35</v>
      </c>
      <c r="U10">
        <v>38</v>
      </c>
      <c r="V10">
        <v>0</v>
      </c>
      <c r="W10" s="3">
        <f t="shared" si="2"/>
        <v>32.105428571428568</v>
      </c>
      <c r="X10" s="4">
        <f t="shared" si="3"/>
        <v>35.9</v>
      </c>
      <c r="Y10" s="4">
        <f t="shared" si="4"/>
        <v>23</v>
      </c>
      <c r="Z10">
        <v>0</v>
      </c>
    </row>
    <row r="11" spans="1:26" x14ac:dyDescent="0.3">
      <c r="A11" s="1" t="str">
        <f>'Giannis Antetokounmpo'!A11</f>
        <v>vs RKS</v>
      </c>
      <c r="B11">
        <v>17</v>
      </c>
      <c r="C11">
        <v>3</v>
      </c>
      <c r="D11">
        <v>10</v>
      </c>
      <c r="E11">
        <v>1</v>
      </c>
      <c r="F11">
        <v>1</v>
      </c>
      <c r="G11">
        <v>2</v>
      </c>
      <c r="H11">
        <v>7</v>
      </c>
      <c r="I11">
        <v>13</v>
      </c>
      <c r="J11">
        <v>3</v>
      </c>
      <c r="K11">
        <v>6</v>
      </c>
      <c r="L11">
        <v>0</v>
      </c>
      <c r="M11">
        <v>0</v>
      </c>
      <c r="N11">
        <v>0</v>
      </c>
      <c r="O11">
        <v>1</v>
      </c>
      <c r="P11">
        <v>-5</v>
      </c>
      <c r="Q11" s="2">
        <f t="shared" si="0"/>
        <v>0.53846153846153844</v>
      </c>
      <c r="R11" s="2">
        <f t="shared" si="1"/>
        <v>0.5</v>
      </c>
      <c r="S11" s="6" t="s">
        <v>45</v>
      </c>
      <c r="T11">
        <v>46</v>
      </c>
      <c r="U11">
        <v>39</v>
      </c>
      <c r="V11">
        <v>0</v>
      </c>
      <c r="W11" s="3">
        <f t="shared" si="2"/>
        <v>19.141543478260875</v>
      </c>
      <c r="X11" s="4">
        <f t="shared" si="3"/>
        <v>39.6</v>
      </c>
      <c r="Y11" s="4">
        <f t="shared" si="4"/>
        <v>17.900000000000002</v>
      </c>
      <c r="Z11">
        <v>0</v>
      </c>
    </row>
    <row r="12" spans="1:26" x14ac:dyDescent="0.3">
      <c r="A12" s="1" t="str">
        <f>'Giannis Antetokounmpo'!A12</f>
        <v>@ CHI</v>
      </c>
      <c r="B12">
        <v>7</v>
      </c>
      <c r="C12">
        <v>3</v>
      </c>
      <c r="D12">
        <v>7</v>
      </c>
      <c r="E12">
        <v>0</v>
      </c>
      <c r="F12">
        <v>1</v>
      </c>
      <c r="G12">
        <v>1</v>
      </c>
      <c r="H12">
        <v>3</v>
      </c>
      <c r="I12">
        <v>5</v>
      </c>
      <c r="J12">
        <v>1</v>
      </c>
      <c r="K12">
        <v>3</v>
      </c>
      <c r="L12">
        <v>0</v>
      </c>
      <c r="M12">
        <v>2</v>
      </c>
      <c r="N12">
        <v>0</v>
      </c>
      <c r="O12">
        <v>1</v>
      </c>
      <c r="P12">
        <v>-5</v>
      </c>
      <c r="Q12" s="2">
        <f t="shared" si="0"/>
        <v>0.6</v>
      </c>
      <c r="R12" s="2">
        <f t="shared" si="1"/>
        <v>0.33333333333333331</v>
      </c>
      <c r="S12" s="2">
        <f t="shared" si="5"/>
        <v>0</v>
      </c>
      <c r="T12">
        <v>35</v>
      </c>
      <c r="U12">
        <v>23</v>
      </c>
      <c r="V12">
        <v>1</v>
      </c>
      <c r="W12" s="3">
        <f t="shared" si="2"/>
        <v>13.160314285714287</v>
      </c>
      <c r="X12" s="4">
        <f t="shared" si="3"/>
        <v>23.1</v>
      </c>
      <c r="Y12" s="4">
        <f t="shared" si="4"/>
        <v>9.2999999999999989</v>
      </c>
      <c r="Z12">
        <v>0</v>
      </c>
    </row>
    <row r="13" spans="1:26" x14ac:dyDescent="0.3">
      <c r="A13" s="1" t="str">
        <f>'Giannis Antetokounmpo'!A13</f>
        <v>@ OLD</v>
      </c>
      <c r="B13">
        <v>13</v>
      </c>
      <c r="C13">
        <v>3</v>
      </c>
      <c r="D13">
        <v>4</v>
      </c>
      <c r="E13">
        <v>0</v>
      </c>
      <c r="F13">
        <v>1</v>
      </c>
      <c r="G13">
        <v>2</v>
      </c>
      <c r="H13">
        <v>5</v>
      </c>
      <c r="I13">
        <v>12</v>
      </c>
      <c r="J13">
        <v>3</v>
      </c>
      <c r="K13">
        <v>7</v>
      </c>
      <c r="L13">
        <v>0</v>
      </c>
      <c r="M13">
        <v>0</v>
      </c>
      <c r="N13">
        <v>1</v>
      </c>
      <c r="O13">
        <v>4</v>
      </c>
      <c r="P13">
        <v>18</v>
      </c>
      <c r="Q13" s="2">
        <f t="shared" si="0"/>
        <v>0.41666666666666669</v>
      </c>
      <c r="R13" s="2">
        <f t="shared" si="1"/>
        <v>0.42857142857142855</v>
      </c>
      <c r="S13" s="6" t="s">
        <v>45</v>
      </c>
      <c r="T13">
        <v>36</v>
      </c>
      <c r="U13">
        <v>25</v>
      </c>
      <c r="V13">
        <v>0</v>
      </c>
      <c r="W13" s="3">
        <f t="shared" si="2"/>
        <v>10.978055555555551</v>
      </c>
      <c r="X13" s="4">
        <f t="shared" si="3"/>
        <v>23.6</v>
      </c>
      <c r="Y13" s="4">
        <f t="shared" si="4"/>
        <v>8.1000000000000032</v>
      </c>
      <c r="Z13">
        <v>0</v>
      </c>
    </row>
    <row r="14" spans="1:26" x14ac:dyDescent="0.3">
      <c r="A14" s="1" t="str">
        <f>'Giannis Antetokounmpo'!A14</f>
        <v>vs USA</v>
      </c>
      <c r="B14">
        <v>10</v>
      </c>
      <c r="C14">
        <v>3</v>
      </c>
      <c r="D14">
        <v>5</v>
      </c>
      <c r="E14">
        <v>0</v>
      </c>
      <c r="F14">
        <v>0</v>
      </c>
      <c r="G14">
        <v>1</v>
      </c>
      <c r="H14">
        <v>5</v>
      </c>
      <c r="I14">
        <v>7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9</v>
      </c>
      <c r="Q14" s="2">
        <f t="shared" si="0"/>
        <v>0.7142857142857143</v>
      </c>
      <c r="R14" s="2">
        <f t="shared" si="1"/>
        <v>0</v>
      </c>
      <c r="S14" s="6" t="s">
        <v>45</v>
      </c>
      <c r="T14">
        <v>33</v>
      </c>
      <c r="U14">
        <v>22</v>
      </c>
      <c r="V14">
        <v>0</v>
      </c>
      <c r="W14" s="3">
        <f t="shared" si="2"/>
        <v>15.078939393939393</v>
      </c>
      <c r="X14" s="4">
        <f t="shared" si="3"/>
        <v>20.100000000000001</v>
      </c>
      <c r="Y14" s="4">
        <f t="shared" si="4"/>
        <v>10.1</v>
      </c>
      <c r="Z14">
        <v>0</v>
      </c>
    </row>
    <row r="15" spans="1:26" x14ac:dyDescent="0.3">
      <c r="A15" s="1" t="str">
        <f>'Giannis Antetokounmpo'!A15</f>
        <v>@ SPA</v>
      </c>
      <c r="B15">
        <v>12</v>
      </c>
      <c r="C15">
        <v>3</v>
      </c>
      <c r="D15">
        <v>2</v>
      </c>
      <c r="E15">
        <v>0</v>
      </c>
      <c r="F15">
        <v>3</v>
      </c>
      <c r="G15">
        <v>1</v>
      </c>
      <c r="H15">
        <v>5</v>
      </c>
      <c r="I15">
        <v>7</v>
      </c>
      <c r="J15">
        <v>2</v>
      </c>
      <c r="K15">
        <v>4</v>
      </c>
      <c r="L15">
        <v>0</v>
      </c>
      <c r="M15">
        <v>0</v>
      </c>
      <c r="N15">
        <v>0</v>
      </c>
      <c r="O15">
        <v>0</v>
      </c>
      <c r="P15">
        <v>31</v>
      </c>
      <c r="Q15" s="2">
        <f t="shared" si="0"/>
        <v>0.7142857142857143</v>
      </c>
      <c r="R15" s="2">
        <f t="shared" si="1"/>
        <v>0.5</v>
      </c>
      <c r="S15" s="6" t="s">
        <v>45</v>
      </c>
      <c r="T15">
        <v>38</v>
      </c>
      <c r="U15">
        <v>16</v>
      </c>
      <c r="V15">
        <v>0</v>
      </c>
      <c r="W15" s="3">
        <f t="shared" si="2"/>
        <v>17.788236842105263</v>
      </c>
      <c r="X15" s="4">
        <f t="shared" si="3"/>
        <v>26.6</v>
      </c>
      <c r="Y15" s="4">
        <f t="shared" si="4"/>
        <v>13.400000000000002</v>
      </c>
      <c r="Z15">
        <v>0</v>
      </c>
    </row>
    <row r="16" spans="1:26" x14ac:dyDescent="0.3">
      <c r="A16" s="1" t="str">
        <f>'Giannis Antetokounmpo'!A16</f>
        <v>vs 6TH</v>
      </c>
      <c r="B16">
        <v>9</v>
      </c>
      <c r="C16">
        <v>1</v>
      </c>
      <c r="D16">
        <v>5</v>
      </c>
      <c r="E16">
        <v>1</v>
      </c>
      <c r="F16">
        <v>0</v>
      </c>
      <c r="G16">
        <v>2</v>
      </c>
      <c r="H16">
        <v>3</v>
      </c>
      <c r="I16">
        <v>3</v>
      </c>
      <c r="J16">
        <v>3</v>
      </c>
      <c r="K16">
        <v>3</v>
      </c>
      <c r="L16">
        <v>0</v>
      </c>
      <c r="M16">
        <v>0</v>
      </c>
      <c r="N16">
        <v>0</v>
      </c>
      <c r="O16">
        <v>0</v>
      </c>
      <c r="P16">
        <v>10</v>
      </c>
      <c r="Q16" s="2">
        <f t="shared" si="0"/>
        <v>1</v>
      </c>
      <c r="R16" s="2">
        <f t="shared" si="1"/>
        <v>1</v>
      </c>
      <c r="S16" s="6" t="s">
        <v>45</v>
      </c>
      <c r="T16">
        <v>31</v>
      </c>
      <c r="U16">
        <v>20</v>
      </c>
      <c r="V16">
        <v>0</v>
      </c>
      <c r="W16" s="3">
        <f t="shared" si="2"/>
        <v>17.177064516129033</v>
      </c>
      <c r="X16" s="4">
        <f t="shared" si="3"/>
        <v>18.7</v>
      </c>
      <c r="Y16" s="4">
        <f t="shared" si="4"/>
        <v>10.6</v>
      </c>
      <c r="Z16">
        <v>0</v>
      </c>
    </row>
    <row r="17" spans="1:26" x14ac:dyDescent="0.3">
      <c r="A17" s="1" t="str">
        <f>'Giannis Antetokounmpo'!A17</f>
        <v>vs CAN</v>
      </c>
      <c r="B17">
        <v>11</v>
      </c>
      <c r="C17">
        <v>3</v>
      </c>
      <c r="D17">
        <v>6</v>
      </c>
      <c r="E17">
        <v>0</v>
      </c>
      <c r="F17">
        <v>3</v>
      </c>
      <c r="G17">
        <v>2</v>
      </c>
      <c r="H17">
        <v>4</v>
      </c>
      <c r="I17">
        <v>6</v>
      </c>
      <c r="J17">
        <v>1</v>
      </c>
      <c r="K17">
        <v>1</v>
      </c>
      <c r="L17">
        <v>2</v>
      </c>
      <c r="M17">
        <v>3</v>
      </c>
      <c r="N17">
        <v>0</v>
      </c>
      <c r="O17">
        <v>1</v>
      </c>
      <c r="P17">
        <v>12</v>
      </c>
      <c r="Q17" s="2">
        <f t="shared" si="0"/>
        <v>0.66666666666666663</v>
      </c>
      <c r="R17" s="2">
        <f t="shared" si="1"/>
        <v>1</v>
      </c>
      <c r="S17" s="2">
        <f t="shared" si="5"/>
        <v>0.66666666666666663</v>
      </c>
      <c r="T17">
        <v>31</v>
      </c>
      <c r="U17">
        <v>26</v>
      </c>
      <c r="V17">
        <v>0</v>
      </c>
      <c r="W17" s="3">
        <f t="shared" si="2"/>
        <v>21.920064516129035</v>
      </c>
      <c r="X17" s="4">
        <f t="shared" si="3"/>
        <v>30.6</v>
      </c>
      <c r="Y17" s="4">
        <f t="shared" si="4"/>
        <v>13.700000000000001</v>
      </c>
      <c r="Z17">
        <v>0</v>
      </c>
    </row>
    <row r="18" spans="1:26" x14ac:dyDescent="0.3">
      <c r="A18" s="1" t="str">
        <f>'Giannis Antetokounmpo'!A18</f>
        <v>@ DNK</v>
      </c>
      <c r="B18">
        <v>10</v>
      </c>
      <c r="C18">
        <v>3</v>
      </c>
      <c r="D18">
        <v>7</v>
      </c>
      <c r="E18">
        <v>1</v>
      </c>
      <c r="F18">
        <v>1</v>
      </c>
      <c r="G18">
        <v>0</v>
      </c>
      <c r="H18">
        <v>4</v>
      </c>
      <c r="I18">
        <v>8</v>
      </c>
      <c r="J18">
        <v>2</v>
      </c>
      <c r="K18">
        <v>4</v>
      </c>
      <c r="L18">
        <v>0</v>
      </c>
      <c r="M18">
        <v>0</v>
      </c>
      <c r="N18">
        <v>0</v>
      </c>
      <c r="O18">
        <v>3</v>
      </c>
      <c r="P18">
        <v>29</v>
      </c>
      <c r="Q18" s="2">
        <f t="shared" si="0"/>
        <v>0.5</v>
      </c>
      <c r="R18" s="2">
        <f t="shared" si="1"/>
        <v>0.5</v>
      </c>
      <c r="S18" s="6" t="s">
        <v>45</v>
      </c>
      <c r="T18">
        <v>31</v>
      </c>
      <c r="U18">
        <v>26</v>
      </c>
      <c r="V18">
        <v>0</v>
      </c>
      <c r="W18" s="3">
        <f t="shared" si="2"/>
        <v>19.961903225806449</v>
      </c>
      <c r="X18" s="4">
        <f t="shared" si="3"/>
        <v>30.1</v>
      </c>
      <c r="Y18" s="4">
        <f t="shared" si="4"/>
        <v>12.3</v>
      </c>
      <c r="Z18">
        <v>0</v>
      </c>
    </row>
    <row r="19" spans="1:26" x14ac:dyDescent="0.3">
      <c r="A19" s="1" t="str">
        <f>'Giannis Antetokounmpo'!A19</f>
        <v>vs IMP</v>
      </c>
      <c r="B19">
        <v>15</v>
      </c>
      <c r="C19">
        <v>3</v>
      </c>
      <c r="D19">
        <v>7</v>
      </c>
      <c r="E19">
        <v>0</v>
      </c>
      <c r="F19">
        <v>0</v>
      </c>
      <c r="G19">
        <v>1</v>
      </c>
      <c r="H19">
        <v>6</v>
      </c>
      <c r="I19">
        <v>9</v>
      </c>
      <c r="J19">
        <v>3</v>
      </c>
      <c r="K19">
        <v>5</v>
      </c>
      <c r="L19">
        <v>0</v>
      </c>
      <c r="M19">
        <v>0</v>
      </c>
      <c r="N19">
        <v>0</v>
      </c>
      <c r="O19">
        <v>2</v>
      </c>
      <c r="P19">
        <v>18</v>
      </c>
      <c r="Q19" s="2">
        <f t="shared" si="0"/>
        <v>0.66666666666666663</v>
      </c>
      <c r="R19" s="2">
        <f t="shared" si="1"/>
        <v>0.6</v>
      </c>
      <c r="S19" s="6" t="s">
        <v>45</v>
      </c>
      <c r="T19">
        <v>36</v>
      </c>
      <c r="U19">
        <v>31</v>
      </c>
      <c r="V19">
        <v>0</v>
      </c>
      <c r="W19" s="3">
        <f t="shared" si="2"/>
        <v>20.882666666666665</v>
      </c>
      <c r="X19" s="4">
        <f t="shared" si="3"/>
        <v>28.1</v>
      </c>
      <c r="Y19" s="4">
        <f t="shared" si="4"/>
        <v>15.099999999999998</v>
      </c>
      <c r="Z19">
        <v>0</v>
      </c>
    </row>
    <row r="20" spans="1:26" x14ac:dyDescent="0.3">
      <c r="A20" s="1">
        <f>'Giannis Antetokounmpo'!A20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11.277777777777779</v>
      </c>
      <c r="C47" s="4">
        <f t="shared" ref="C47:P47" si="9">AVERAGE(C2:C46)</f>
        <v>2.2777777777777777</v>
      </c>
      <c r="D47" s="4">
        <f t="shared" si="9"/>
        <v>6.333333333333333</v>
      </c>
      <c r="E47" s="4">
        <f t="shared" si="9"/>
        <v>0.55555555555555558</v>
      </c>
      <c r="F47" s="4">
        <f t="shared" si="9"/>
        <v>0.94444444444444442</v>
      </c>
      <c r="G47" s="4">
        <f t="shared" si="9"/>
        <v>1.5</v>
      </c>
      <c r="H47" s="4">
        <f t="shared" si="9"/>
        <v>4.2777777777777777</v>
      </c>
      <c r="I47" s="4">
        <f t="shared" si="9"/>
        <v>7.3888888888888893</v>
      </c>
      <c r="J47" s="4">
        <f t="shared" si="9"/>
        <v>1.9444444444444444</v>
      </c>
      <c r="K47" s="4">
        <f t="shared" si="9"/>
        <v>3.5555555555555554</v>
      </c>
      <c r="L47" s="4">
        <f t="shared" si="9"/>
        <v>0.77777777777777779</v>
      </c>
      <c r="M47" s="4">
        <f t="shared" si="9"/>
        <v>1.0555555555555556</v>
      </c>
      <c r="N47" s="4">
        <f t="shared" si="9"/>
        <v>0.16666666666666666</v>
      </c>
      <c r="O47" s="4">
        <f t="shared" si="9"/>
        <v>1.0555555555555556</v>
      </c>
      <c r="P47" s="4">
        <f t="shared" si="9"/>
        <v>13.944444444444445</v>
      </c>
      <c r="Q47" s="2">
        <f>SUM(H2:H46)/SUM(I2:I46)</f>
        <v>0.57894736842105265</v>
      </c>
      <c r="R47" s="2">
        <f>SUM(J2:J46)/SUM(K2:K46)</f>
        <v>0.546875</v>
      </c>
      <c r="S47" s="2">
        <f>SUM(L2:L46)/SUM(M2:M46)</f>
        <v>0.73684210526315785</v>
      </c>
      <c r="T47" s="4">
        <f t="shared" ref="T47:V47" si="10">AVERAGE(T2:T46)</f>
        <v>34.888888888888886</v>
      </c>
      <c r="U47" s="4">
        <f t="shared" si="10"/>
        <v>25.944444444444443</v>
      </c>
      <c r="V47" s="4">
        <f t="shared" si="10"/>
        <v>5.5555555555555552E-2</v>
      </c>
      <c r="W47" s="3">
        <f>((H49*85.91) +(F49*53.897)+(J49*51.757)+(L49*46.845)+(E49*39.19)+(N49*39.19)+(D49*34.677)+((C49-N49)*14.707)-(O49*17.174)-((M49-L49)*20.091)-((I49-H49)*39.19)-(G49*53.897))/T49</f>
        <v>17.426015923566872</v>
      </c>
      <c r="X47" s="4">
        <f t="shared" ref="X47" si="11">B47+(C47*1.2)+(D47*1.5)+(E47*3)+(F47*3)-G47</f>
        <v>26.511111111111113</v>
      </c>
      <c r="Y47" s="4">
        <f t="shared" ref="Y47" si="12">B47+0.4*H47-0.7*I47-0.4*(M47-L47)+0.7*N47+0.3*(C47-N47)+F47+D47*0.7+0.7*E47-0.4*O47-G47</f>
        <v>12.300000000000002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203</v>
      </c>
      <c r="C49">
        <f t="shared" ref="C49:P49" si="13">SUM(C2:C46)</f>
        <v>41</v>
      </c>
      <c r="D49">
        <f t="shared" si="13"/>
        <v>114</v>
      </c>
      <c r="E49">
        <f t="shared" si="13"/>
        <v>10</v>
      </c>
      <c r="F49">
        <f t="shared" si="13"/>
        <v>17</v>
      </c>
      <c r="G49">
        <f t="shared" si="13"/>
        <v>27</v>
      </c>
      <c r="H49">
        <f t="shared" si="13"/>
        <v>77</v>
      </c>
      <c r="I49">
        <f t="shared" si="13"/>
        <v>133</v>
      </c>
      <c r="J49">
        <f t="shared" si="13"/>
        <v>35</v>
      </c>
      <c r="K49">
        <f t="shared" si="13"/>
        <v>64</v>
      </c>
      <c r="L49">
        <f t="shared" si="13"/>
        <v>14</v>
      </c>
      <c r="M49">
        <f t="shared" si="13"/>
        <v>19</v>
      </c>
      <c r="N49">
        <f t="shared" si="13"/>
        <v>3</v>
      </c>
      <c r="O49">
        <f t="shared" si="13"/>
        <v>19</v>
      </c>
      <c r="P49">
        <f t="shared" si="13"/>
        <v>251</v>
      </c>
      <c r="T49">
        <f>SUM(T2:T46)</f>
        <v>628</v>
      </c>
      <c r="U49">
        <f>SUM(U2:U46)</f>
        <v>467</v>
      </c>
      <c r="V49">
        <f>SUM(V2:V46)</f>
        <v>1</v>
      </c>
      <c r="X49" s="4">
        <f>SUM(X2:X46)</f>
        <v>477.20000000000016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17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11</v>
      </c>
      <c r="C2">
        <v>4</v>
      </c>
      <c r="D2">
        <v>7</v>
      </c>
      <c r="E2">
        <v>0</v>
      </c>
      <c r="F2">
        <v>0</v>
      </c>
      <c r="G2">
        <v>2</v>
      </c>
      <c r="H2">
        <v>4</v>
      </c>
      <c r="I2">
        <v>11</v>
      </c>
      <c r="J2">
        <v>2</v>
      </c>
      <c r="K2">
        <v>6</v>
      </c>
      <c r="L2">
        <v>1</v>
      </c>
      <c r="M2">
        <v>1</v>
      </c>
      <c r="N2">
        <v>0</v>
      </c>
      <c r="O2">
        <v>2</v>
      </c>
      <c r="P2">
        <v>10</v>
      </c>
      <c r="Q2" s="2">
        <f t="shared" ref="Q2:Q46" si="0">H2/I2</f>
        <v>0.36363636363636365</v>
      </c>
      <c r="R2" s="2">
        <f t="shared" ref="R2:R46" si="1">J2/K2</f>
        <v>0.33333333333333331</v>
      </c>
      <c r="S2" s="2">
        <f>L2/M2</f>
        <v>1</v>
      </c>
      <c r="T2">
        <v>32</v>
      </c>
      <c r="U2">
        <v>26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11.846687500000003</v>
      </c>
      <c r="X2" s="4">
        <f t="shared" ref="X2:X46" si="3">B2+(C2*1.2)+(D2*1.5)+(E2*3)+(F2*3)-G2</f>
        <v>24.3</v>
      </c>
      <c r="Y2" s="4">
        <f t="shared" ref="Y2:Y46" si="4">B2+0.4*H2-0.7*I2-0.4*(M2-L2)+0.7*N2+0.3*(C2-N2)+F2+D2*0.7+0.7*E2-0.4*O2-G2</f>
        <v>8.1999999999999993</v>
      </c>
      <c r="Z2">
        <v>0</v>
      </c>
    </row>
    <row r="3" spans="1:26" x14ac:dyDescent="0.3">
      <c r="A3" s="1" t="str">
        <f>'Giannis Antetokounmpo'!A3</f>
        <v>vs DNK</v>
      </c>
      <c r="B3">
        <v>22</v>
      </c>
      <c r="C3">
        <v>4</v>
      </c>
      <c r="D3">
        <v>5</v>
      </c>
      <c r="E3">
        <v>2</v>
      </c>
      <c r="F3">
        <v>0</v>
      </c>
      <c r="G3">
        <v>3</v>
      </c>
      <c r="H3">
        <v>8</v>
      </c>
      <c r="I3">
        <v>13</v>
      </c>
      <c r="J3">
        <v>4</v>
      </c>
      <c r="K3">
        <v>8</v>
      </c>
      <c r="L3">
        <v>2</v>
      </c>
      <c r="M3">
        <v>2</v>
      </c>
      <c r="N3">
        <v>1</v>
      </c>
      <c r="O3">
        <v>3</v>
      </c>
      <c r="P3">
        <v>14</v>
      </c>
      <c r="Q3" s="2">
        <f t="shared" si="0"/>
        <v>0.61538461538461542</v>
      </c>
      <c r="R3" s="2">
        <f t="shared" si="1"/>
        <v>0.5</v>
      </c>
      <c r="S3" s="2">
        <f>L3/M3</f>
        <v>1</v>
      </c>
      <c r="T3">
        <v>33</v>
      </c>
      <c r="U3">
        <v>33</v>
      </c>
      <c r="V3">
        <v>1</v>
      </c>
      <c r="W3" s="3">
        <f t="shared" si="2"/>
        <v>27.694272727272736</v>
      </c>
      <c r="X3" s="4">
        <f t="shared" si="3"/>
        <v>37.299999999999997</v>
      </c>
      <c r="Y3" s="4">
        <f t="shared" si="4"/>
        <v>18.399999999999999</v>
      </c>
      <c r="Z3">
        <v>0</v>
      </c>
    </row>
    <row r="4" spans="1:26" x14ac:dyDescent="0.3">
      <c r="A4" s="1" t="str">
        <f>'Giannis Antetokounmpo'!A4</f>
        <v>@ IMP</v>
      </c>
      <c r="B4">
        <v>29</v>
      </c>
      <c r="C4">
        <v>5</v>
      </c>
      <c r="D4">
        <v>6</v>
      </c>
      <c r="E4">
        <v>2</v>
      </c>
      <c r="F4">
        <v>0</v>
      </c>
      <c r="G4">
        <v>2</v>
      </c>
      <c r="H4">
        <v>10</v>
      </c>
      <c r="I4">
        <v>16</v>
      </c>
      <c r="J4">
        <v>6</v>
      </c>
      <c r="K4">
        <v>10</v>
      </c>
      <c r="L4">
        <v>3</v>
      </c>
      <c r="M4">
        <v>3</v>
      </c>
      <c r="N4">
        <v>1</v>
      </c>
      <c r="O4">
        <v>1</v>
      </c>
      <c r="P4">
        <v>20</v>
      </c>
      <c r="Q4" s="2">
        <f t="shared" si="0"/>
        <v>0.625</v>
      </c>
      <c r="R4" s="2">
        <f t="shared" si="1"/>
        <v>0.6</v>
      </c>
      <c r="S4" s="2">
        <f>L4/M4</f>
        <v>1</v>
      </c>
      <c r="T4">
        <v>40</v>
      </c>
      <c r="U4">
        <v>42</v>
      </c>
      <c r="V4">
        <v>2</v>
      </c>
      <c r="W4" s="3">
        <f t="shared" si="2"/>
        <v>33.363224999999993</v>
      </c>
      <c r="X4" s="4">
        <f t="shared" si="3"/>
        <v>48</v>
      </c>
      <c r="Y4" s="4">
        <f t="shared" si="4"/>
        <v>26.9</v>
      </c>
      <c r="Z4">
        <v>0</v>
      </c>
    </row>
    <row r="5" spans="1:26" x14ac:dyDescent="0.3">
      <c r="A5" s="1" t="str">
        <f>'Giannis Antetokounmpo'!A5</f>
        <v>vs 3PT</v>
      </c>
      <c r="B5">
        <v>36</v>
      </c>
      <c r="C5">
        <v>6</v>
      </c>
      <c r="D5">
        <v>7</v>
      </c>
      <c r="E5">
        <v>0</v>
      </c>
      <c r="F5">
        <v>1</v>
      </c>
      <c r="G5">
        <v>2</v>
      </c>
      <c r="H5">
        <v>14</v>
      </c>
      <c r="I5">
        <v>17</v>
      </c>
      <c r="J5">
        <v>7</v>
      </c>
      <c r="K5">
        <v>8</v>
      </c>
      <c r="L5">
        <v>1</v>
      </c>
      <c r="M5">
        <v>2</v>
      </c>
      <c r="N5">
        <v>2</v>
      </c>
      <c r="O5">
        <v>0</v>
      </c>
      <c r="P5">
        <v>27</v>
      </c>
      <c r="Q5" s="2">
        <f t="shared" si="0"/>
        <v>0.82352941176470584</v>
      </c>
      <c r="R5" s="2">
        <f t="shared" si="1"/>
        <v>0.875</v>
      </c>
      <c r="S5" s="2">
        <f>L5/M5</f>
        <v>0.5</v>
      </c>
      <c r="T5">
        <v>35</v>
      </c>
      <c r="U5">
        <v>51</v>
      </c>
      <c r="V5">
        <v>2</v>
      </c>
      <c r="W5" s="3">
        <f t="shared" si="2"/>
        <v>51.436371428571434</v>
      </c>
      <c r="X5" s="4">
        <f t="shared" si="3"/>
        <v>54.7</v>
      </c>
      <c r="Y5" s="4">
        <f t="shared" si="4"/>
        <v>35.800000000000004</v>
      </c>
      <c r="Z5">
        <v>0</v>
      </c>
    </row>
    <row r="6" spans="1:26" x14ac:dyDescent="0.3">
      <c r="A6" s="1" t="str">
        <f>'Giannis Antetokounmpo'!A6</f>
        <v>@ DEF</v>
      </c>
      <c r="B6">
        <v>25</v>
      </c>
      <c r="C6">
        <v>5</v>
      </c>
      <c r="D6">
        <v>7</v>
      </c>
      <c r="E6">
        <v>1</v>
      </c>
      <c r="F6">
        <v>0</v>
      </c>
      <c r="G6">
        <v>3</v>
      </c>
      <c r="H6">
        <v>11</v>
      </c>
      <c r="I6">
        <v>17</v>
      </c>
      <c r="J6">
        <v>3</v>
      </c>
      <c r="K6">
        <v>7</v>
      </c>
      <c r="L6">
        <v>0</v>
      </c>
      <c r="M6">
        <v>0</v>
      </c>
      <c r="N6">
        <v>0</v>
      </c>
      <c r="O6">
        <v>1</v>
      </c>
      <c r="P6">
        <v>15</v>
      </c>
      <c r="Q6" s="2">
        <f t="shared" si="0"/>
        <v>0.6470588235294118</v>
      </c>
      <c r="R6" s="2">
        <f t="shared" si="1"/>
        <v>0.42857142857142855</v>
      </c>
      <c r="S6" s="6" t="s">
        <v>45</v>
      </c>
      <c r="T6">
        <v>38</v>
      </c>
      <c r="U6">
        <v>43</v>
      </c>
      <c r="V6">
        <v>2</v>
      </c>
      <c r="W6" s="3">
        <f t="shared" si="2"/>
        <v>27.414210526315788</v>
      </c>
      <c r="X6" s="4">
        <f t="shared" si="3"/>
        <v>41.5</v>
      </c>
      <c r="Y6" s="4">
        <f t="shared" si="4"/>
        <v>21.2</v>
      </c>
      <c r="Z6">
        <v>1</v>
      </c>
    </row>
    <row r="7" spans="1:26" x14ac:dyDescent="0.3">
      <c r="A7" s="1" t="str">
        <f>'Giannis Antetokounmpo'!A7</f>
        <v>vs OCE</v>
      </c>
      <c r="B7">
        <v>21</v>
      </c>
      <c r="C7">
        <v>4</v>
      </c>
      <c r="D7">
        <v>3</v>
      </c>
      <c r="E7">
        <v>1</v>
      </c>
      <c r="F7">
        <v>1</v>
      </c>
      <c r="G7">
        <v>0</v>
      </c>
      <c r="H7">
        <v>7</v>
      </c>
      <c r="I7">
        <v>12</v>
      </c>
      <c r="J7">
        <v>5</v>
      </c>
      <c r="K7">
        <v>8</v>
      </c>
      <c r="L7">
        <v>2</v>
      </c>
      <c r="M7">
        <v>2</v>
      </c>
      <c r="N7">
        <v>0</v>
      </c>
      <c r="O7">
        <v>1</v>
      </c>
      <c r="P7">
        <v>29</v>
      </c>
      <c r="Q7" s="2">
        <f t="shared" si="0"/>
        <v>0.58333333333333337</v>
      </c>
      <c r="R7" s="2">
        <f t="shared" si="1"/>
        <v>0.625</v>
      </c>
      <c r="S7" s="2">
        <f t="shared" ref="S7:S46" si="5">L7/M7</f>
        <v>1</v>
      </c>
      <c r="T7">
        <v>34</v>
      </c>
      <c r="U7">
        <v>29</v>
      </c>
      <c r="V7">
        <v>0</v>
      </c>
      <c r="W7" s="3">
        <f t="shared" si="2"/>
        <v>29.313735294117645</v>
      </c>
      <c r="X7" s="4">
        <f t="shared" si="3"/>
        <v>36.299999999999997</v>
      </c>
      <c r="Y7" s="4">
        <f t="shared" si="4"/>
        <v>20.000000000000004</v>
      </c>
      <c r="Z7">
        <v>0</v>
      </c>
    </row>
    <row r="8" spans="1:26" x14ac:dyDescent="0.3">
      <c r="A8" s="1" t="str">
        <f>'Giannis Antetokounmpo'!A8</f>
        <v>@ FRA</v>
      </c>
      <c r="B8">
        <v>17</v>
      </c>
      <c r="C8">
        <v>4</v>
      </c>
      <c r="D8">
        <v>5</v>
      </c>
      <c r="E8">
        <v>1</v>
      </c>
      <c r="F8">
        <v>2</v>
      </c>
      <c r="G8">
        <v>0</v>
      </c>
      <c r="H8">
        <v>6</v>
      </c>
      <c r="I8">
        <v>11</v>
      </c>
      <c r="J8">
        <v>3</v>
      </c>
      <c r="K8">
        <v>7</v>
      </c>
      <c r="L8">
        <v>2</v>
      </c>
      <c r="M8">
        <v>2</v>
      </c>
      <c r="N8">
        <v>0</v>
      </c>
      <c r="O8">
        <v>2</v>
      </c>
      <c r="P8">
        <v>8</v>
      </c>
      <c r="Q8" s="2">
        <f t="shared" si="0"/>
        <v>0.54545454545454541</v>
      </c>
      <c r="R8" s="2">
        <f t="shared" si="1"/>
        <v>0.42857142857142855</v>
      </c>
      <c r="S8" s="2">
        <f t="shared" si="5"/>
        <v>1</v>
      </c>
      <c r="T8">
        <v>35</v>
      </c>
      <c r="U8">
        <v>30</v>
      </c>
      <c r="V8">
        <v>0</v>
      </c>
      <c r="W8" s="3">
        <f t="shared" si="2"/>
        <v>26.094857142857141</v>
      </c>
      <c r="X8" s="4">
        <f t="shared" si="3"/>
        <v>38.299999999999997</v>
      </c>
      <c r="Y8" s="4">
        <f t="shared" si="4"/>
        <v>18.299999999999997</v>
      </c>
      <c r="Z8">
        <v>0</v>
      </c>
    </row>
    <row r="9" spans="1:26" x14ac:dyDescent="0.3">
      <c r="A9" s="1" t="str">
        <f>'Giannis Antetokounmpo'!A9</f>
        <v>vs INJ</v>
      </c>
      <c r="B9">
        <v>18</v>
      </c>
      <c r="C9">
        <v>7</v>
      </c>
      <c r="D9">
        <v>4</v>
      </c>
      <c r="E9">
        <v>1</v>
      </c>
      <c r="F9">
        <v>1</v>
      </c>
      <c r="G9">
        <v>0</v>
      </c>
      <c r="H9">
        <v>6</v>
      </c>
      <c r="I9">
        <v>11</v>
      </c>
      <c r="J9">
        <v>4</v>
      </c>
      <c r="K9">
        <v>9</v>
      </c>
      <c r="L9">
        <v>2</v>
      </c>
      <c r="M9">
        <v>3</v>
      </c>
      <c r="N9">
        <v>0</v>
      </c>
      <c r="O9">
        <v>2</v>
      </c>
      <c r="P9">
        <v>-8</v>
      </c>
      <c r="Q9" s="2">
        <f t="shared" si="0"/>
        <v>0.54545454545454541</v>
      </c>
      <c r="R9" s="2">
        <f t="shared" si="1"/>
        <v>0.44444444444444442</v>
      </c>
      <c r="S9" s="2">
        <f t="shared" si="5"/>
        <v>0.66666666666666663</v>
      </c>
      <c r="T9">
        <v>37</v>
      </c>
      <c r="U9">
        <v>29</v>
      </c>
      <c r="V9">
        <v>0</v>
      </c>
      <c r="W9" s="3">
        <f t="shared" si="2"/>
        <v>24.338729729729739</v>
      </c>
      <c r="X9" s="4">
        <f t="shared" si="3"/>
        <v>38.4</v>
      </c>
      <c r="Y9" s="4">
        <f t="shared" si="4"/>
        <v>18.099999999999998</v>
      </c>
      <c r="Z9">
        <v>0</v>
      </c>
    </row>
    <row r="10" spans="1:26" x14ac:dyDescent="0.3">
      <c r="A10" s="1" t="str">
        <f>'Giannis Antetokounmpo'!A10</f>
        <v>@ EUR</v>
      </c>
      <c r="B10">
        <v>21</v>
      </c>
      <c r="C10">
        <v>1</v>
      </c>
      <c r="D10">
        <v>9</v>
      </c>
      <c r="E10">
        <v>0</v>
      </c>
      <c r="F10">
        <v>0</v>
      </c>
      <c r="G10">
        <v>0</v>
      </c>
      <c r="H10">
        <v>7</v>
      </c>
      <c r="I10">
        <v>15</v>
      </c>
      <c r="J10">
        <v>4</v>
      </c>
      <c r="K10">
        <v>9</v>
      </c>
      <c r="L10">
        <v>3</v>
      </c>
      <c r="M10">
        <v>3</v>
      </c>
      <c r="N10">
        <v>0</v>
      </c>
      <c r="O10">
        <v>3</v>
      </c>
      <c r="P10">
        <v>14</v>
      </c>
      <c r="Q10" s="2">
        <f t="shared" si="0"/>
        <v>0.46666666666666667</v>
      </c>
      <c r="R10" s="2">
        <f t="shared" si="1"/>
        <v>0.44444444444444442</v>
      </c>
      <c r="S10" s="2">
        <f t="shared" si="5"/>
        <v>1</v>
      </c>
      <c r="T10">
        <v>38</v>
      </c>
      <c r="U10">
        <v>44</v>
      </c>
      <c r="V10">
        <v>0</v>
      </c>
      <c r="W10" s="3">
        <f t="shared" si="2"/>
        <v>23.965552631578955</v>
      </c>
      <c r="X10" s="4">
        <f t="shared" si="3"/>
        <v>35.700000000000003</v>
      </c>
      <c r="Y10" s="4">
        <f t="shared" si="4"/>
        <v>18.700000000000003</v>
      </c>
      <c r="Z10">
        <v>0</v>
      </c>
    </row>
    <row r="11" spans="1:26" x14ac:dyDescent="0.3">
      <c r="A11" s="1" t="str">
        <f>'Giannis Antetokounmpo'!A11</f>
        <v>vs RKS</v>
      </c>
      <c r="B11">
        <v>37</v>
      </c>
      <c r="C11">
        <v>3</v>
      </c>
      <c r="D11">
        <v>4</v>
      </c>
      <c r="E11">
        <v>1</v>
      </c>
      <c r="F11">
        <v>0</v>
      </c>
      <c r="G11">
        <v>0</v>
      </c>
      <c r="H11">
        <v>15</v>
      </c>
      <c r="I11">
        <v>22</v>
      </c>
      <c r="J11">
        <v>7</v>
      </c>
      <c r="K11">
        <v>12</v>
      </c>
      <c r="L11">
        <v>0</v>
      </c>
      <c r="M11">
        <v>0</v>
      </c>
      <c r="N11">
        <v>0</v>
      </c>
      <c r="O11">
        <v>2</v>
      </c>
      <c r="P11">
        <v>-3</v>
      </c>
      <c r="Q11" s="2">
        <f t="shared" si="0"/>
        <v>0.68181818181818177</v>
      </c>
      <c r="R11" s="2">
        <f t="shared" si="1"/>
        <v>0.58333333333333337</v>
      </c>
      <c r="S11" s="6" t="s">
        <v>45</v>
      </c>
      <c r="T11">
        <v>53</v>
      </c>
      <c r="U11">
        <v>46</v>
      </c>
      <c r="V11">
        <v>2</v>
      </c>
      <c r="W11" s="3">
        <f t="shared" si="2"/>
        <v>29.514905660377362</v>
      </c>
      <c r="X11" s="4">
        <f t="shared" si="3"/>
        <v>49.6</v>
      </c>
      <c r="Y11" s="4">
        <f t="shared" si="4"/>
        <v>31.2</v>
      </c>
      <c r="Z11">
        <v>0</v>
      </c>
    </row>
    <row r="12" spans="1:26" x14ac:dyDescent="0.3">
      <c r="A12" s="1" t="str">
        <f>'Giannis Antetokounmpo'!A12</f>
        <v>@ CHI</v>
      </c>
      <c r="B12">
        <v>21</v>
      </c>
      <c r="C12">
        <v>2</v>
      </c>
      <c r="D12">
        <v>5</v>
      </c>
      <c r="E12">
        <v>0</v>
      </c>
      <c r="F12">
        <v>0</v>
      </c>
      <c r="G12">
        <v>0</v>
      </c>
      <c r="H12">
        <v>8</v>
      </c>
      <c r="I12">
        <v>13</v>
      </c>
      <c r="J12">
        <v>4</v>
      </c>
      <c r="K12">
        <v>8</v>
      </c>
      <c r="L12">
        <v>1</v>
      </c>
      <c r="M12">
        <v>2</v>
      </c>
      <c r="N12">
        <v>0</v>
      </c>
      <c r="O12">
        <v>2</v>
      </c>
      <c r="P12">
        <v>-5</v>
      </c>
      <c r="Q12" s="2">
        <f t="shared" si="0"/>
        <v>0.61538461538461542</v>
      </c>
      <c r="R12" s="2">
        <f t="shared" si="1"/>
        <v>0.5</v>
      </c>
      <c r="S12" s="2">
        <f t="shared" si="5"/>
        <v>0.5</v>
      </c>
      <c r="T12">
        <v>31</v>
      </c>
      <c r="U12">
        <v>32</v>
      </c>
      <c r="V12">
        <v>1</v>
      </c>
      <c r="W12" s="3">
        <f t="shared" si="2"/>
        <v>28.824612903225809</v>
      </c>
      <c r="X12" s="4">
        <f t="shared" si="3"/>
        <v>30.9</v>
      </c>
      <c r="Y12" s="4">
        <f t="shared" si="4"/>
        <v>17.999999999999996</v>
      </c>
      <c r="Z12">
        <v>0</v>
      </c>
    </row>
    <row r="13" spans="1:26" x14ac:dyDescent="0.3">
      <c r="A13" s="1" t="str">
        <f>'Giannis Antetokounmpo'!A13</f>
        <v>@ OLD</v>
      </c>
      <c r="B13">
        <v>20</v>
      </c>
      <c r="C13">
        <v>1</v>
      </c>
      <c r="D13">
        <v>10</v>
      </c>
      <c r="E13">
        <v>0</v>
      </c>
      <c r="F13">
        <v>0</v>
      </c>
      <c r="G13">
        <v>2</v>
      </c>
      <c r="H13">
        <v>8</v>
      </c>
      <c r="I13">
        <v>14</v>
      </c>
      <c r="J13">
        <v>4</v>
      </c>
      <c r="K13">
        <v>10</v>
      </c>
      <c r="L13">
        <v>0</v>
      </c>
      <c r="M13">
        <v>0</v>
      </c>
      <c r="N13">
        <v>0</v>
      </c>
      <c r="O13">
        <v>1</v>
      </c>
      <c r="P13">
        <v>19</v>
      </c>
      <c r="Q13" s="2">
        <f t="shared" si="0"/>
        <v>0.5714285714285714</v>
      </c>
      <c r="R13" s="2">
        <f t="shared" si="1"/>
        <v>0.4</v>
      </c>
      <c r="S13" s="6" t="s">
        <v>45</v>
      </c>
      <c r="T13">
        <v>37</v>
      </c>
      <c r="U13">
        <v>43</v>
      </c>
      <c r="V13">
        <v>0</v>
      </c>
      <c r="W13" s="3">
        <f t="shared" si="2"/>
        <v>24.207486486486491</v>
      </c>
      <c r="X13" s="4">
        <f t="shared" si="3"/>
        <v>34.200000000000003</v>
      </c>
      <c r="Y13" s="4">
        <f t="shared" si="4"/>
        <v>18.300000000000004</v>
      </c>
      <c r="Z13">
        <v>0</v>
      </c>
    </row>
    <row r="14" spans="1:26" x14ac:dyDescent="0.3">
      <c r="A14" s="1" t="str">
        <f>'Giannis Antetokounmpo'!A14</f>
        <v>vs USA</v>
      </c>
      <c r="B14">
        <v>31</v>
      </c>
      <c r="C14">
        <v>3</v>
      </c>
      <c r="D14">
        <v>1</v>
      </c>
      <c r="E14">
        <v>0</v>
      </c>
      <c r="F14">
        <v>1</v>
      </c>
      <c r="G14">
        <v>1</v>
      </c>
      <c r="H14">
        <v>12</v>
      </c>
      <c r="I14">
        <v>13</v>
      </c>
      <c r="J14">
        <v>4</v>
      </c>
      <c r="K14">
        <v>5</v>
      </c>
      <c r="L14">
        <v>3</v>
      </c>
      <c r="M14">
        <v>3</v>
      </c>
      <c r="N14">
        <v>1</v>
      </c>
      <c r="O14">
        <v>3</v>
      </c>
      <c r="P14">
        <v>21</v>
      </c>
      <c r="Q14" s="2">
        <f t="shared" si="0"/>
        <v>0.92307692307692313</v>
      </c>
      <c r="R14" s="2">
        <f t="shared" si="1"/>
        <v>0.8</v>
      </c>
      <c r="S14" s="2">
        <f t="shared" si="5"/>
        <v>1</v>
      </c>
      <c r="T14">
        <v>34</v>
      </c>
      <c r="U14">
        <v>33</v>
      </c>
      <c r="V14">
        <v>2</v>
      </c>
      <c r="W14" s="3">
        <f t="shared" si="2"/>
        <v>40.913294117647062</v>
      </c>
      <c r="X14" s="4">
        <f t="shared" si="3"/>
        <v>38.1</v>
      </c>
      <c r="Y14" s="4">
        <f t="shared" si="4"/>
        <v>27.499999999999996</v>
      </c>
      <c r="Z14">
        <v>0</v>
      </c>
    </row>
    <row r="15" spans="1:26" x14ac:dyDescent="0.3">
      <c r="A15" s="1" t="str">
        <f>'Giannis Antetokounmpo'!A15</f>
        <v>@ SPA</v>
      </c>
      <c r="B15">
        <v>33</v>
      </c>
      <c r="C15">
        <v>3</v>
      </c>
      <c r="D15">
        <v>10</v>
      </c>
      <c r="E15">
        <v>0</v>
      </c>
      <c r="F15">
        <v>2</v>
      </c>
      <c r="G15">
        <v>1</v>
      </c>
      <c r="H15">
        <v>14</v>
      </c>
      <c r="I15">
        <v>20</v>
      </c>
      <c r="J15">
        <v>4</v>
      </c>
      <c r="K15">
        <v>9</v>
      </c>
      <c r="L15">
        <v>1</v>
      </c>
      <c r="M15">
        <v>1</v>
      </c>
      <c r="N15">
        <v>0</v>
      </c>
      <c r="O15">
        <v>1</v>
      </c>
      <c r="P15">
        <v>24</v>
      </c>
      <c r="Q15" s="2">
        <f t="shared" si="0"/>
        <v>0.7</v>
      </c>
      <c r="R15" s="2">
        <f t="shared" si="1"/>
        <v>0.44444444444444442</v>
      </c>
      <c r="S15" s="2">
        <f t="shared" si="5"/>
        <v>1</v>
      </c>
      <c r="T15">
        <v>38</v>
      </c>
      <c r="U15">
        <v>57</v>
      </c>
      <c r="V15">
        <v>3</v>
      </c>
      <c r="W15" s="3">
        <f t="shared" si="2"/>
        <v>43.397026315789482</v>
      </c>
      <c r="X15" s="4">
        <f t="shared" si="3"/>
        <v>56.6</v>
      </c>
      <c r="Y15" s="4">
        <f t="shared" si="4"/>
        <v>33.1</v>
      </c>
      <c r="Z15">
        <v>0</v>
      </c>
    </row>
    <row r="16" spans="1:26" x14ac:dyDescent="0.3">
      <c r="A16" s="1" t="str">
        <f>'Giannis Antetokounmpo'!A16</f>
        <v>vs 6TH</v>
      </c>
      <c r="B16">
        <v>15</v>
      </c>
      <c r="C16">
        <v>3</v>
      </c>
      <c r="D16">
        <v>6</v>
      </c>
      <c r="E16">
        <v>0</v>
      </c>
      <c r="F16">
        <v>0</v>
      </c>
      <c r="G16">
        <v>0</v>
      </c>
      <c r="H16">
        <v>4</v>
      </c>
      <c r="I16">
        <v>7</v>
      </c>
      <c r="J16">
        <v>3</v>
      </c>
      <c r="K16">
        <v>5</v>
      </c>
      <c r="L16">
        <v>4</v>
      </c>
      <c r="M16">
        <v>6</v>
      </c>
      <c r="N16">
        <v>0</v>
      </c>
      <c r="O16">
        <v>1</v>
      </c>
      <c r="P16">
        <v>13</v>
      </c>
      <c r="Q16" s="2">
        <f t="shared" si="0"/>
        <v>0.5714285714285714</v>
      </c>
      <c r="R16" s="2">
        <f t="shared" si="1"/>
        <v>0.6</v>
      </c>
      <c r="S16" s="2">
        <f t="shared" si="5"/>
        <v>0.66666666666666663</v>
      </c>
      <c r="T16">
        <v>33</v>
      </c>
      <c r="U16">
        <v>28</v>
      </c>
      <c r="V16">
        <v>1</v>
      </c>
      <c r="W16" s="3">
        <f t="shared" si="2"/>
        <v>23.137818181818183</v>
      </c>
      <c r="X16" s="4">
        <f t="shared" si="3"/>
        <v>27.6</v>
      </c>
      <c r="Y16" s="4">
        <f t="shared" si="4"/>
        <v>15.6</v>
      </c>
      <c r="Z16">
        <v>0</v>
      </c>
    </row>
    <row r="17" spans="1:26" x14ac:dyDescent="0.3">
      <c r="A17" s="1" t="str">
        <f>'Giannis Antetokounmpo'!A17</f>
        <v>vs CAN</v>
      </c>
      <c r="B17">
        <v>20</v>
      </c>
      <c r="C17">
        <v>4</v>
      </c>
      <c r="D17">
        <v>2</v>
      </c>
      <c r="E17">
        <v>1</v>
      </c>
      <c r="F17">
        <v>0</v>
      </c>
      <c r="G17">
        <v>2</v>
      </c>
      <c r="H17">
        <v>8</v>
      </c>
      <c r="I17">
        <v>18</v>
      </c>
      <c r="J17">
        <v>4</v>
      </c>
      <c r="K17">
        <v>8</v>
      </c>
      <c r="L17">
        <v>0</v>
      </c>
      <c r="M17">
        <v>0</v>
      </c>
      <c r="N17">
        <v>0</v>
      </c>
      <c r="O17">
        <v>3</v>
      </c>
      <c r="P17">
        <v>23</v>
      </c>
      <c r="Q17" s="2">
        <f t="shared" si="0"/>
        <v>0.44444444444444442</v>
      </c>
      <c r="R17" s="2">
        <f t="shared" si="1"/>
        <v>0.5</v>
      </c>
      <c r="S17" s="6" t="s">
        <v>45</v>
      </c>
      <c r="T17">
        <v>32</v>
      </c>
      <c r="U17">
        <v>26</v>
      </c>
      <c r="V17">
        <v>1</v>
      </c>
      <c r="W17" s="3">
        <f t="shared" si="2"/>
        <v>15.952000000000002</v>
      </c>
      <c r="X17" s="4">
        <f t="shared" si="3"/>
        <v>28.8</v>
      </c>
      <c r="Y17" s="4">
        <f t="shared" si="4"/>
        <v>10.7</v>
      </c>
      <c r="Z17">
        <v>0</v>
      </c>
    </row>
    <row r="18" spans="1:26" x14ac:dyDescent="0.3">
      <c r="A18" s="1" t="str">
        <f>'Giannis Antetokounmpo'!A18</f>
        <v>@ DNK</v>
      </c>
      <c r="B18">
        <v>30</v>
      </c>
      <c r="C18">
        <v>7</v>
      </c>
      <c r="D18">
        <v>6</v>
      </c>
      <c r="E18">
        <v>1</v>
      </c>
      <c r="F18">
        <v>0</v>
      </c>
      <c r="G18">
        <v>1</v>
      </c>
      <c r="H18">
        <v>11</v>
      </c>
      <c r="I18">
        <v>16</v>
      </c>
      <c r="J18">
        <v>5</v>
      </c>
      <c r="K18">
        <v>7</v>
      </c>
      <c r="L18">
        <v>3</v>
      </c>
      <c r="M18">
        <v>3</v>
      </c>
      <c r="N18">
        <v>1</v>
      </c>
      <c r="O18">
        <v>1</v>
      </c>
      <c r="P18">
        <v>38</v>
      </c>
      <c r="Q18" s="2">
        <f t="shared" si="0"/>
        <v>0.6875</v>
      </c>
      <c r="R18" s="2">
        <f t="shared" si="1"/>
        <v>0.7142857142857143</v>
      </c>
      <c r="S18" s="2">
        <f t="shared" si="5"/>
        <v>1</v>
      </c>
      <c r="T18">
        <v>34</v>
      </c>
      <c r="U18">
        <v>43</v>
      </c>
      <c r="V18">
        <v>1</v>
      </c>
      <c r="W18" s="3">
        <f t="shared" si="2"/>
        <v>42.705676470588244</v>
      </c>
      <c r="X18" s="4">
        <f t="shared" si="3"/>
        <v>49.4</v>
      </c>
      <c r="Y18" s="4">
        <f t="shared" si="4"/>
        <v>29.2</v>
      </c>
      <c r="Z18">
        <v>0</v>
      </c>
    </row>
    <row r="19" spans="1:26" x14ac:dyDescent="0.3">
      <c r="A19" s="1" t="str">
        <f>'Giannis Antetokounmpo'!A19</f>
        <v>vs IMP</v>
      </c>
      <c r="B19">
        <v>21</v>
      </c>
      <c r="C19">
        <v>5</v>
      </c>
      <c r="D19">
        <v>4</v>
      </c>
      <c r="E19">
        <v>1</v>
      </c>
      <c r="F19">
        <v>1</v>
      </c>
      <c r="G19">
        <v>1</v>
      </c>
      <c r="H19">
        <v>9</v>
      </c>
      <c r="I19">
        <v>20</v>
      </c>
      <c r="J19">
        <v>3</v>
      </c>
      <c r="K19">
        <v>10</v>
      </c>
      <c r="L19">
        <v>0</v>
      </c>
      <c r="M19">
        <v>0</v>
      </c>
      <c r="N19">
        <v>1</v>
      </c>
      <c r="O19">
        <v>0</v>
      </c>
      <c r="P19">
        <v>14</v>
      </c>
      <c r="Q19" s="2">
        <f t="shared" si="0"/>
        <v>0.45</v>
      </c>
      <c r="R19" s="2">
        <f t="shared" si="1"/>
        <v>0.3</v>
      </c>
      <c r="S19" s="6" t="s">
        <v>45</v>
      </c>
      <c r="T19">
        <v>34</v>
      </c>
      <c r="U19">
        <v>32</v>
      </c>
      <c r="V19">
        <v>1</v>
      </c>
      <c r="W19" s="3">
        <f t="shared" si="2"/>
        <v>22.743735294117652</v>
      </c>
      <c r="X19" s="4">
        <f t="shared" si="3"/>
        <v>38</v>
      </c>
      <c r="Y19" s="4">
        <f t="shared" si="4"/>
        <v>16</v>
      </c>
      <c r="Z19">
        <v>0</v>
      </c>
    </row>
    <row r="20" spans="1:26" x14ac:dyDescent="0.3">
      <c r="A20" s="1">
        <f>'Giannis Antetokounmpo'!A20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23.777777777777779</v>
      </c>
      <c r="C47" s="4">
        <f t="shared" ref="C47:P47" si="6">AVERAGE(C2:C46)</f>
        <v>3.9444444444444446</v>
      </c>
      <c r="D47" s="4">
        <f t="shared" si="6"/>
        <v>5.6111111111111107</v>
      </c>
      <c r="E47" s="4">
        <f t="shared" si="6"/>
        <v>0.66666666666666663</v>
      </c>
      <c r="F47" s="4">
        <f t="shared" si="6"/>
        <v>0.5</v>
      </c>
      <c r="G47" s="4">
        <f t="shared" si="6"/>
        <v>1.1111111111111112</v>
      </c>
      <c r="H47" s="4">
        <f t="shared" si="6"/>
        <v>9</v>
      </c>
      <c r="I47" s="4">
        <f t="shared" si="6"/>
        <v>14.777777777777779</v>
      </c>
      <c r="J47" s="4">
        <f t="shared" si="6"/>
        <v>4.2222222222222223</v>
      </c>
      <c r="K47" s="4">
        <f t="shared" si="6"/>
        <v>8.1111111111111107</v>
      </c>
      <c r="L47" s="4">
        <f t="shared" si="6"/>
        <v>1.5555555555555556</v>
      </c>
      <c r="M47" s="4">
        <f t="shared" si="6"/>
        <v>1.8333333333333333</v>
      </c>
      <c r="N47" s="4">
        <f t="shared" si="6"/>
        <v>0.3888888888888889</v>
      </c>
      <c r="O47" s="4">
        <f t="shared" si="6"/>
        <v>1.6111111111111112</v>
      </c>
      <c r="P47" s="4">
        <f t="shared" si="6"/>
        <v>15.166666666666666</v>
      </c>
      <c r="Q47" s="2">
        <f>SUM(H2:H46)/SUM(I2:I46)</f>
        <v>0.60902255639097747</v>
      </c>
      <c r="R47" s="2">
        <f>SUM(J2:J46)/SUM(K2:K46)</f>
        <v>0.52054794520547942</v>
      </c>
      <c r="S47" s="2">
        <f>SUM(L2:L46)/SUM(M2:M46)</f>
        <v>0.84848484848484851</v>
      </c>
      <c r="T47" s="4">
        <f t="shared" ref="T47:V47" si="7">AVERAGE(T2:T46)</f>
        <v>36</v>
      </c>
      <c r="U47" s="4">
        <f t="shared" si="7"/>
        <v>37.055555555555557</v>
      </c>
      <c r="V47" s="4">
        <f t="shared" si="7"/>
        <v>1.0555555555555556</v>
      </c>
      <c r="W47" s="3">
        <f>((H49*85.91) +(F49*53.897)+(J49*51.757)+(L49*46.845)+(E49*39.19)+(N49*39.19)+(D49*34.677)+((C49-N49)*14.707)-(O49*17.174)-((M49-L49)*20.091)-((I49-H49)*39.19)-(G49*53.897))/T49</f>
        <v>29.450183641975315</v>
      </c>
      <c r="X47" s="4">
        <f t="shared" ref="X47" si="8">B47+(C47*1.2)+(D47*1.5)+(E47*3)+(F47*3)-G47</f>
        <v>39.316666666666663</v>
      </c>
      <c r="Y47" s="4">
        <f t="shared" ref="Y47" si="9">B47+0.4*H47-0.7*I47-0.4*(M47-L47)+0.7*N47+0.3*(C47-N47)+F47+D47*0.7+0.7*E47-0.4*O47-G47</f>
        <v>21.4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428</v>
      </c>
      <c r="C49">
        <f t="shared" ref="C49:P49" si="10">SUM(C2:C46)</f>
        <v>71</v>
      </c>
      <c r="D49">
        <f t="shared" si="10"/>
        <v>101</v>
      </c>
      <c r="E49">
        <f t="shared" si="10"/>
        <v>12</v>
      </c>
      <c r="F49">
        <f t="shared" si="10"/>
        <v>9</v>
      </c>
      <c r="G49">
        <f t="shared" si="10"/>
        <v>20</v>
      </c>
      <c r="H49">
        <f t="shared" si="10"/>
        <v>162</v>
      </c>
      <c r="I49">
        <f t="shared" si="10"/>
        <v>266</v>
      </c>
      <c r="J49">
        <f t="shared" si="10"/>
        <v>76</v>
      </c>
      <c r="K49">
        <f t="shared" si="10"/>
        <v>146</v>
      </c>
      <c r="L49">
        <f t="shared" si="10"/>
        <v>28</v>
      </c>
      <c r="M49">
        <f t="shared" si="10"/>
        <v>33</v>
      </c>
      <c r="N49">
        <f t="shared" si="10"/>
        <v>7</v>
      </c>
      <c r="O49">
        <f t="shared" si="10"/>
        <v>29</v>
      </c>
      <c r="P49">
        <f t="shared" si="10"/>
        <v>273</v>
      </c>
      <c r="T49">
        <f>SUM(T2:T46)</f>
        <v>648</v>
      </c>
      <c r="U49">
        <f>SUM(U2:U46)</f>
        <v>667</v>
      </c>
      <c r="V49">
        <f>SUM(V2:V46)</f>
        <v>19</v>
      </c>
      <c r="X49" s="4">
        <f>SUM(X2:X46)</f>
        <v>707.69999999999993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2</v>
      </c>
      <c r="C2">
        <v>7</v>
      </c>
      <c r="D2">
        <v>3</v>
      </c>
      <c r="E2">
        <v>1</v>
      </c>
      <c r="F2">
        <v>1</v>
      </c>
      <c r="G2">
        <v>0</v>
      </c>
      <c r="H2">
        <v>1</v>
      </c>
      <c r="I2">
        <v>4</v>
      </c>
      <c r="J2">
        <v>0</v>
      </c>
      <c r="K2">
        <v>0</v>
      </c>
      <c r="L2">
        <v>0</v>
      </c>
      <c r="M2">
        <v>2</v>
      </c>
      <c r="N2">
        <v>5</v>
      </c>
      <c r="O2">
        <v>0</v>
      </c>
      <c r="P2">
        <v>13</v>
      </c>
      <c r="Q2" s="2">
        <f t="shared" ref="Q2:Q46" si="0">H2/I2</f>
        <v>0.25</v>
      </c>
      <c r="R2" s="6" t="s">
        <v>45</v>
      </c>
      <c r="S2" s="2">
        <f>L2/M2</f>
        <v>0</v>
      </c>
      <c r="T2">
        <v>35</v>
      </c>
      <c r="U2">
        <v>8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10.018285714285714</v>
      </c>
      <c r="X2" s="4">
        <f t="shared" ref="X2:X46" si="2">B2+(C2*1.2)+(D2*1.5)+(E2*3)+(F2*3)-G2</f>
        <v>20.9</v>
      </c>
      <c r="Y2" s="4">
        <f t="shared" ref="Y2:Y46" si="3">B2+0.4*H2-0.7*I2-0.4*(M2-L2)+0.7*N2+0.3*(C2-N2)+F2+D2*0.7+0.7*E2-0.4*O2-G2</f>
        <v>6.7</v>
      </c>
      <c r="Z2">
        <v>0</v>
      </c>
    </row>
    <row r="3" spans="1:26" x14ac:dyDescent="0.3">
      <c r="A3" s="1" t="str">
        <f>'Giannis Antetokounmpo'!A3</f>
        <v>vs DNK</v>
      </c>
      <c r="B3">
        <v>14</v>
      </c>
      <c r="C3">
        <v>6</v>
      </c>
      <c r="D3">
        <v>0</v>
      </c>
      <c r="E3">
        <v>0</v>
      </c>
      <c r="F3">
        <v>0</v>
      </c>
      <c r="G3">
        <v>1</v>
      </c>
      <c r="H3">
        <v>6</v>
      </c>
      <c r="I3">
        <v>10</v>
      </c>
      <c r="J3">
        <v>2</v>
      </c>
      <c r="K3">
        <v>4</v>
      </c>
      <c r="L3">
        <v>0</v>
      </c>
      <c r="M3">
        <v>0</v>
      </c>
      <c r="N3">
        <v>4</v>
      </c>
      <c r="O3">
        <v>0</v>
      </c>
      <c r="P3">
        <v>21</v>
      </c>
      <c r="Q3" s="2">
        <f t="shared" si="0"/>
        <v>0.6</v>
      </c>
      <c r="R3" s="2">
        <f t="shared" ref="R3:R46" si="4">J3/K3</f>
        <v>0.5</v>
      </c>
      <c r="S3" s="6" t="s">
        <v>45</v>
      </c>
      <c r="T3">
        <v>30</v>
      </c>
      <c r="U3">
        <v>14</v>
      </c>
      <c r="V3">
        <v>0</v>
      </c>
      <c r="W3" s="3">
        <f t="shared" si="1"/>
        <v>19.816366666666667</v>
      </c>
      <c r="X3" s="4">
        <f t="shared" si="2"/>
        <v>20.2</v>
      </c>
      <c r="Y3" s="4">
        <f t="shared" si="3"/>
        <v>11.799999999999999</v>
      </c>
      <c r="Z3">
        <v>0</v>
      </c>
    </row>
    <row r="4" spans="1:26" x14ac:dyDescent="0.3">
      <c r="A4" s="1" t="str">
        <f>'Giannis Antetokounmpo'!A4</f>
        <v>@ IMP</v>
      </c>
      <c r="B4">
        <v>16</v>
      </c>
      <c r="C4">
        <v>6</v>
      </c>
      <c r="D4">
        <v>1</v>
      </c>
      <c r="E4">
        <v>3</v>
      </c>
      <c r="F4">
        <v>0</v>
      </c>
      <c r="G4">
        <v>1</v>
      </c>
      <c r="H4">
        <v>8</v>
      </c>
      <c r="I4">
        <v>11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23</v>
      </c>
      <c r="Q4" s="2">
        <f t="shared" si="0"/>
        <v>0.72727272727272729</v>
      </c>
      <c r="R4" s="6" t="s">
        <v>45</v>
      </c>
      <c r="S4" s="6" t="s">
        <v>45</v>
      </c>
      <c r="T4">
        <v>29</v>
      </c>
      <c r="U4">
        <v>18</v>
      </c>
      <c r="V4">
        <v>0</v>
      </c>
      <c r="W4" s="3">
        <f t="shared" si="1"/>
        <v>27.175655172413791</v>
      </c>
      <c r="X4" s="4">
        <f t="shared" si="2"/>
        <v>32.700000000000003</v>
      </c>
      <c r="Y4" s="4">
        <f t="shared" si="3"/>
        <v>15.5</v>
      </c>
      <c r="Z4">
        <v>0</v>
      </c>
    </row>
    <row r="5" spans="1:26" x14ac:dyDescent="0.3">
      <c r="A5" s="1" t="str">
        <f>'Giannis Antetokounmpo'!A5</f>
        <v>vs 3PT</v>
      </c>
      <c r="B5">
        <v>12</v>
      </c>
      <c r="C5">
        <v>13</v>
      </c>
      <c r="D5">
        <v>2</v>
      </c>
      <c r="E5">
        <v>2</v>
      </c>
      <c r="F5">
        <v>0</v>
      </c>
      <c r="G5">
        <v>0</v>
      </c>
      <c r="H5">
        <v>4</v>
      </c>
      <c r="I5">
        <v>9</v>
      </c>
      <c r="J5">
        <v>1</v>
      </c>
      <c r="K5">
        <v>1</v>
      </c>
      <c r="L5">
        <v>3</v>
      </c>
      <c r="M5">
        <v>4</v>
      </c>
      <c r="N5">
        <v>6</v>
      </c>
      <c r="O5">
        <v>2</v>
      </c>
      <c r="P5">
        <v>19</v>
      </c>
      <c r="Q5" s="2">
        <f t="shared" si="0"/>
        <v>0.44444444444444442</v>
      </c>
      <c r="R5" s="2">
        <f t="shared" si="4"/>
        <v>1</v>
      </c>
      <c r="S5" s="2">
        <f>L5/M5</f>
        <v>0.75</v>
      </c>
      <c r="T5">
        <v>26</v>
      </c>
      <c r="U5">
        <v>18</v>
      </c>
      <c r="V5">
        <v>0</v>
      </c>
      <c r="W5" s="3">
        <f t="shared" si="1"/>
        <v>29.667923076923085</v>
      </c>
      <c r="X5" s="4">
        <f t="shared" si="2"/>
        <v>36.6</v>
      </c>
      <c r="Y5" s="4">
        <f t="shared" si="3"/>
        <v>15.199999999999998</v>
      </c>
      <c r="Z5">
        <v>0</v>
      </c>
    </row>
    <row r="6" spans="1:26" x14ac:dyDescent="0.3">
      <c r="A6" s="1" t="str">
        <f>'Giannis Antetokounmpo'!A6</f>
        <v>@ DEF</v>
      </c>
      <c r="B6">
        <v>13</v>
      </c>
      <c r="C6">
        <v>6</v>
      </c>
      <c r="D6">
        <v>2</v>
      </c>
      <c r="E6">
        <v>0</v>
      </c>
      <c r="F6">
        <v>0</v>
      </c>
      <c r="G6">
        <v>1</v>
      </c>
      <c r="H6">
        <v>5</v>
      </c>
      <c r="I6">
        <v>6</v>
      </c>
      <c r="J6">
        <v>2</v>
      </c>
      <c r="K6">
        <v>3</v>
      </c>
      <c r="L6">
        <v>1</v>
      </c>
      <c r="M6">
        <v>2</v>
      </c>
      <c r="N6">
        <v>2</v>
      </c>
      <c r="O6">
        <v>0</v>
      </c>
      <c r="P6">
        <v>8</v>
      </c>
      <c r="Q6" s="2">
        <f t="shared" si="0"/>
        <v>0.83333333333333337</v>
      </c>
      <c r="R6" s="2">
        <f t="shared" si="4"/>
        <v>0.66666666666666663</v>
      </c>
      <c r="S6" s="2">
        <f t="shared" ref="S6:S46" si="5">L6/M6</f>
        <v>0.5</v>
      </c>
      <c r="T6">
        <v>26</v>
      </c>
      <c r="U6">
        <v>19</v>
      </c>
      <c r="V6">
        <v>0</v>
      </c>
      <c r="W6" s="3">
        <f t="shared" si="1"/>
        <v>25.895884615384617</v>
      </c>
      <c r="X6" s="4">
        <f t="shared" si="2"/>
        <v>22.2</v>
      </c>
      <c r="Y6" s="4">
        <f t="shared" si="3"/>
        <v>13.4</v>
      </c>
      <c r="Z6">
        <v>0</v>
      </c>
    </row>
    <row r="7" spans="1:26" x14ac:dyDescent="0.3">
      <c r="A7" s="1" t="str">
        <f>'Giannis Antetokounmpo'!A7</f>
        <v>vs OCE</v>
      </c>
      <c r="B7">
        <v>9</v>
      </c>
      <c r="C7">
        <v>5</v>
      </c>
      <c r="D7">
        <v>0</v>
      </c>
      <c r="E7">
        <v>1</v>
      </c>
      <c r="F7">
        <v>0</v>
      </c>
      <c r="G7">
        <v>1</v>
      </c>
      <c r="H7">
        <v>3</v>
      </c>
      <c r="I7">
        <v>10</v>
      </c>
      <c r="J7">
        <v>2</v>
      </c>
      <c r="K7">
        <v>5</v>
      </c>
      <c r="L7">
        <v>1</v>
      </c>
      <c r="M7">
        <v>1</v>
      </c>
      <c r="N7">
        <v>1</v>
      </c>
      <c r="O7">
        <v>1</v>
      </c>
      <c r="P7">
        <v>12</v>
      </c>
      <c r="Q7" s="2">
        <f t="shared" si="0"/>
        <v>0.3</v>
      </c>
      <c r="R7" s="2">
        <f t="shared" si="4"/>
        <v>0.4</v>
      </c>
      <c r="S7" s="2">
        <f t="shared" si="5"/>
        <v>1</v>
      </c>
      <c r="T7">
        <v>34</v>
      </c>
      <c r="U7">
        <v>9</v>
      </c>
      <c r="V7">
        <v>0</v>
      </c>
      <c r="W7" s="3">
        <f t="shared" si="1"/>
        <v>5.8792941176470608</v>
      </c>
      <c r="X7" s="4">
        <f t="shared" si="2"/>
        <v>17</v>
      </c>
      <c r="Y7" s="4">
        <f t="shared" si="3"/>
        <v>4.3999999999999995</v>
      </c>
      <c r="Z7">
        <v>0</v>
      </c>
    </row>
    <row r="8" spans="1:26" x14ac:dyDescent="0.3">
      <c r="A8" s="1" t="str">
        <f>'Giannis Antetokounmpo'!A8</f>
        <v>@ FRA</v>
      </c>
      <c r="B8">
        <v>10</v>
      </c>
      <c r="C8">
        <v>7</v>
      </c>
      <c r="D8">
        <v>0</v>
      </c>
      <c r="E8">
        <v>1</v>
      </c>
      <c r="F8">
        <v>0</v>
      </c>
      <c r="G8">
        <v>0</v>
      </c>
      <c r="H8">
        <v>4</v>
      </c>
      <c r="I8">
        <v>7</v>
      </c>
      <c r="J8">
        <v>2</v>
      </c>
      <c r="K8">
        <v>4</v>
      </c>
      <c r="L8">
        <v>0</v>
      </c>
      <c r="M8">
        <v>0</v>
      </c>
      <c r="N8">
        <v>1</v>
      </c>
      <c r="O8">
        <v>2</v>
      </c>
      <c r="P8">
        <v>7</v>
      </c>
      <c r="Q8" s="2">
        <f t="shared" si="0"/>
        <v>0.5714285714285714</v>
      </c>
      <c r="R8" s="2">
        <f t="shared" si="4"/>
        <v>0.5</v>
      </c>
      <c r="S8" s="6" t="s">
        <v>45</v>
      </c>
      <c r="T8">
        <v>32</v>
      </c>
      <c r="U8">
        <v>10</v>
      </c>
      <c r="V8">
        <v>0</v>
      </c>
      <c r="W8" s="3">
        <f t="shared" si="1"/>
        <v>14.4330625</v>
      </c>
      <c r="X8" s="4">
        <f t="shared" si="2"/>
        <v>21.4</v>
      </c>
      <c r="Y8" s="4">
        <f t="shared" si="3"/>
        <v>9.0999999999999979</v>
      </c>
      <c r="Z8">
        <v>0</v>
      </c>
    </row>
    <row r="9" spans="1:26" x14ac:dyDescent="0.3">
      <c r="A9" s="1" t="str">
        <f>'Giannis Antetokounmpo'!A9</f>
        <v>vs INJ</v>
      </c>
      <c r="B9">
        <v>9</v>
      </c>
      <c r="C9">
        <v>4</v>
      </c>
      <c r="D9">
        <v>1</v>
      </c>
      <c r="E9">
        <v>1</v>
      </c>
      <c r="F9">
        <v>0</v>
      </c>
      <c r="G9">
        <v>4</v>
      </c>
      <c r="H9">
        <v>4</v>
      </c>
      <c r="I9">
        <v>7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-5</v>
      </c>
      <c r="Q9" s="2">
        <f t="shared" si="0"/>
        <v>0.5714285714285714</v>
      </c>
      <c r="R9" s="2">
        <f t="shared" si="4"/>
        <v>1</v>
      </c>
      <c r="S9" s="6" t="s">
        <v>45</v>
      </c>
      <c r="T9">
        <v>25</v>
      </c>
      <c r="U9">
        <v>11</v>
      </c>
      <c r="V9">
        <v>0</v>
      </c>
      <c r="W9" s="3">
        <f t="shared" si="1"/>
        <v>8.0897200000000034</v>
      </c>
      <c r="X9" s="4">
        <f t="shared" si="2"/>
        <v>14.3</v>
      </c>
      <c r="Y9" s="4">
        <f t="shared" si="3"/>
        <v>4.2999999999999989</v>
      </c>
      <c r="Z9">
        <v>0</v>
      </c>
    </row>
    <row r="10" spans="1:26" x14ac:dyDescent="0.3">
      <c r="A10" s="1" t="str">
        <f>'Giannis Antetokounmpo'!A10</f>
        <v>@ EUR</v>
      </c>
      <c r="B10">
        <v>21</v>
      </c>
      <c r="C10">
        <v>7</v>
      </c>
      <c r="D10">
        <v>2</v>
      </c>
      <c r="E10">
        <v>1</v>
      </c>
      <c r="F10">
        <v>1</v>
      </c>
      <c r="G10">
        <v>1</v>
      </c>
      <c r="H10">
        <v>8</v>
      </c>
      <c r="I10">
        <v>10</v>
      </c>
      <c r="J10">
        <v>2</v>
      </c>
      <c r="K10">
        <v>4</v>
      </c>
      <c r="L10">
        <v>3</v>
      </c>
      <c r="M10">
        <v>3</v>
      </c>
      <c r="N10">
        <v>2</v>
      </c>
      <c r="O10">
        <v>3</v>
      </c>
      <c r="P10">
        <v>19</v>
      </c>
      <c r="Q10" s="2">
        <f t="shared" si="0"/>
        <v>0.8</v>
      </c>
      <c r="R10" s="2">
        <f t="shared" si="4"/>
        <v>0.5</v>
      </c>
      <c r="S10" s="2">
        <f t="shared" si="5"/>
        <v>1</v>
      </c>
      <c r="T10">
        <v>34</v>
      </c>
      <c r="U10">
        <v>26</v>
      </c>
      <c r="V10">
        <v>0</v>
      </c>
      <c r="W10" s="3">
        <f t="shared" si="1"/>
        <v>31.231941176470588</v>
      </c>
      <c r="X10" s="4">
        <f t="shared" si="2"/>
        <v>37.4</v>
      </c>
      <c r="Y10" s="4">
        <f t="shared" si="3"/>
        <v>20.999999999999996</v>
      </c>
      <c r="Z10">
        <v>0</v>
      </c>
    </row>
    <row r="11" spans="1:26" x14ac:dyDescent="0.3">
      <c r="A11" s="1" t="str">
        <f>'Giannis Antetokounmpo'!A11</f>
        <v>vs RKS</v>
      </c>
      <c r="B11">
        <v>15</v>
      </c>
      <c r="C11">
        <v>15</v>
      </c>
      <c r="D11">
        <v>2</v>
      </c>
      <c r="E11">
        <v>1</v>
      </c>
      <c r="F11">
        <v>0</v>
      </c>
      <c r="G11">
        <v>0</v>
      </c>
      <c r="H11">
        <v>5</v>
      </c>
      <c r="I11">
        <v>7</v>
      </c>
      <c r="J11">
        <v>1</v>
      </c>
      <c r="K11">
        <v>2</v>
      </c>
      <c r="L11">
        <v>4</v>
      </c>
      <c r="M11">
        <v>4</v>
      </c>
      <c r="N11">
        <v>4</v>
      </c>
      <c r="O11">
        <v>3</v>
      </c>
      <c r="P11">
        <v>6</v>
      </c>
      <c r="Q11" s="2">
        <f t="shared" si="0"/>
        <v>0.7142857142857143</v>
      </c>
      <c r="R11" s="2">
        <f t="shared" si="4"/>
        <v>0.5</v>
      </c>
      <c r="S11" s="2">
        <f t="shared" si="5"/>
        <v>1</v>
      </c>
      <c r="T11">
        <v>38</v>
      </c>
      <c r="U11">
        <v>19</v>
      </c>
      <c r="V11">
        <v>0</v>
      </c>
      <c r="W11" s="3">
        <f t="shared" si="1"/>
        <v>25.417526315789477</v>
      </c>
      <c r="X11" s="4">
        <f t="shared" si="2"/>
        <v>39</v>
      </c>
      <c r="Y11" s="4">
        <f t="shared" si="3"/>
        <v>19.100000000000001</v>
      </c>
      <c r="Z11">
        <v>0</v>
      </c>
    </row>
    <row r="12" spans="1:26" x14ac:dyDescent="0.3">
      <c r="A12" s="1" t="str">
        <f>'Giannis Antetokounmpo'!A12</f>
        <v>@ CHI</v>
      </c>
      <c r="B12">
        <v>14</v>
      </c>
      <c r="C12">
        <v>5</v>
      </c>
      <c r="D12">
        <v>3</v>
      </c>
      <c r="E12">
        <v>0</v>
      </c>
      <c r="F12">
        <v>1</v>
      </c>
      <c r="G12">
        <v>0</v>
      </c>
      <c r="H12">
        <v>5</v>
      </c>
      <c r="I12">
        <v>8</v>
      </c>
      <c r="J12">
        <v>1</v>
      </c>
      <c r="K12">
        <v>3</v>
      </c>
      <c r="L12">
        <v>3</v>
      </c>
      <c r="M12">
        <v>4</v>
      </c>
      <c r="N12">
        <v>2</v>
      </c>
      <c r="O12">
        <v>0</v>
      </c>
      <c r="P12">
        <v>-6</v>
      </c>
      <c r="Q12" s="2">
        <f t="shared" si="0"/>
        <v>0.625</v>
      </c>
      <c r="R12" s="2">
        <f t="shared" si="4"/>
        <v>0.33333333333333331</v>
      </c>
      <c r="S12" s="2">
        <f t="shared" si="5"/>
        <v>0.75</v>
      </c>
      <c r="T12">
        <v>33</v>
      </c>
      <c r="U12">
        <v>22</v>
      </c>
      <c r="V12">
        <v>0</v>
      </c>
      <c r="W12" s="3">
        <f t="shared" si="1"/>
        <v>23.169999999999998</v>
      </c>
      <c r="X12" s="4">
        <f t="shared" si="2"/>
        <v>27.5</v>
      </c>
      <c r="Y12" s="4">
        <f t="shared" si="3"/>
        <v>15.4</v>
      </c>
      <c r="Z12">
        <v>0</v>
      </c>
    </row>
    <row r="13" spans="1:26" x14ac:dyDescent="0.3">
      <c r="A13" s="1" t="str">
        <f>'Giannis Antetokounmpo'!A13</f>
        <v>@ OLD</v>
      </c>
      <c r="B13">
        <v>28</v>
      </c>
      <c r="C13">
        <v>7</v>
      </c>
      <c r="D13">
        <v>4</v>
      </c>
      <c r="E13">
        <v>1</v>
      </c>
      <c r="F13">
        <v>0</v>
      </c>
      <c r="G13">
        <v>0</v>
      </c>
      <c r="H13">
        <v>10</v>
      </c>
      <c r="I13">
        <v>13</v>
      </c>
      <c r="J13">
        <v>2</v>
      </c>
      <c r="K13">
        <v>4</v>
      </c>
      <c r="L13">
        <v>5</v>
      </c>
      <c r="M13">
        <v>7</v>
      </c>
      <c r="N13">
        <v>3</v>
      </c>
      <c r="O13">
        <v>1</v>
      </c>
      <c r="P13">
        <v>6</v>
      </c>
      <c r="Q13" s="2">
        <f t="shared" si="0"/>
        <v>0.76923076923076927</v>
      </c>
      <c r="R13" s="2">
        <f t="shared" si="4"/>
        <v>0.5</v>
      </c>
      <c r="S13" s="2">
        <f t="shared" si="5"/>
        <v>0.7142857142857143</v>
      </c>
      <c r="T13">
        <v>34</v>
      </c>
      <c r="U13">
        <v>39</v>
      </c>
      <c r="V13">
        <v>0</v>
      </c>
      <c r="W13" s="3">
        <f t="shared" si="1"/>
        <v>40.476735294117645</v>
      </c>
      <c r="X13" s="4">
        <f t="shared" si="2"/>
        <v>45.4</v>
      </c>
      <c r="Y13" s="4">
        <f t="shared" si="3"/>
        <v>28.499999999999996</v>
      </c>
      <c r="Z13">
        <v>0</v>
      </c>
    </row>
    <row r="14" spans="1:26" x14ac:dyDescent="0.3">
      <c r="A14" s="1" t="str">
        <f>'Giannis Antetokounmpo'!A14</f>
        <v>vs USA</v>
      </c>
      <c r="B14">
        <v>2</v>
      </c>
      <c r="C14">
        <v>11</v>
      </c>
      <c r="D14">
        <v>3</v>
      </c>
      <c r="E14">
        <v>2</v>
      </c>
      <c r="F14">
        <v>0</v>
      </c>
      <c r="G14">
        <v>1</v>
      </c>
      <c r="H14">
        <v>1</v>
      </c>
      <c r="I14">
        <v>5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17</v>
      </c>
      <c r="Q14" s="2">
        <f t="shared" si="0"/>
        <v>0.2</v>
      </c>
      <c r="R14" s="6" t="s">
        <v>45</v>
      </c>
      <c r="S14" s="6" t="s">
        <v>45</v>
      </c>
      <c r="T14">
        <v>28</v>
      </c>
      <c r="U14">
        <v>8</v>
      </c>
      <c r="V14">
        <v>0</v>
      </c>
      <c r="W14" s="3">
        <f t="shared" si="1"/>
        <v>8.0982142857142865</v>
      </c>
      <c r="X14" s="4">
        <f t="shared" si="2"/>
        <v>24.7</v>
      </c>
      <c r="Y14" s="4">
        <f t="shared" si="3"/>
        <v>4.6999999999999993</v>
      </c>
      <c r="Z14">
        <v>0</v>
      </c>
    </row>
    <row r="15" spans="1:26" x14ac:dyDescent="0.3">
      <c r="A15" s="1" t="str">
        <f>'Giannis Antetokounmpo'!A15</f>
        <v>@ SPA</v>
      </c>
      <c r="B15">
        <v>9</v>
      </c>
      <c r="C15">
        <v>3</v>
      </c>
      <c r="D15">
        <v>1</v>
      </c>
      <c r="E15">
        <v>0</v>
      </c>
      <c r="F15">
        <v>2</v>
      </c>
      <c r="G15">
        <v>0</v>
      </c>
      <c r="H15">
        <v>4</v>
      </c>
      <c r="I15">
        <v>8</v>
      </c>
      <c r="J15">
        <v>1</v>
      </c>
      <c r="K15">
        <v>3</v>
      </c>
      <c r="L15">
        <v>0</v>
      </c>
      <c r="M15">
        <v>0</v>
      </c>
      <c r="N15">
        <v>1</v>
      </c>
      <c r="O15">
        <v>1</v>
      </c>
      <c r="P15">
        <v>16</v>
      </c>
      <c r="Q15" s="2">
        <f t="shared" si="0"/>
        <v>0.5</v>
      </c>
      <c r="R15" s="2">
        <f t="shared" si="4"/>
        <v>0.33333333333333331</v>
      </c>
      <c r="S15" s="6" t="s">
        <v>45</v>
      </c>
      <c r="T15">
        <v>28</v>
      </c>
      <c r="U15">
        <v>11</v>
      </c>
      <c r="V15">
        <v>0</v>
      </c>
      <c r="W15" s="3">
        <f t="shared" si="1"/>
        <v>15.447785714285715</v>
      </c>
      <c r="X15" s="4">
        <f t="shared" si="2"/>
        <v>20.100000000000001</v>
      </c>
      <c r="Y15" s="4">
        <f t="shared" si="3"/>
        <v>8.6</v>
      </c>
      <c r="Z15">
        <v>0</v>
      </c>
    </row>
    <row r="16" spans="1:26" x14ac:dyDescent="0.3">
      <c r="A16" s="1" t="str">
        <f>'Giannis Antetokounmpo'!A16</f>
        <v>vs 6TH</v>
      </c>
      <c r="B16">
        <v>10</v>
      </c>
      <c r="C16">
        <v>5</v>
      </c>
      <c r="D16">
        <v>2</v>
      </c>
      <c r="E16">
        <v>2</v>
      </c>
      <c r="F16">
        <v>1</v>
      </c>
      <c r="G16">
        <v>2</v>
      </c>
      <c r="H16">
        <v>4</v>
      </c>
      <c r="I16">
        <v>6</v>
      </c>
      <c r="J16">
        <v>2</v>
      </c>
      <c r="K16">
        <v>3</v>
      </c>
      <c r="L16">
        <v>0</v>
      </c>
      <c r="M16">
        <v>0</v>
      </c>
      <c r="N16">
        <v>1</v>
      </c>
      <c r="O16">
        <v>2</v>
      </c>
      <c r="P16">
        <v>10</v>
      </c>
      <c r="Q16" s="2">
        <f t="shared" si="0"/>
        <v>0.66666666666666663</v>
      </c>
      <c r="R16" s="2">
        <f t="shared" si="4"/>
        <v>0.66666666666666663</v>
      </c>
      <c r="S16" s="6" t="s">
        <v>45</v>
      </c>
      <c r="T16">
        <v>31</v>
      </c>
      <c r="U16">
        <v>15</v>
      </c>
      <c r="V16">
        <v>0</v>
      </c>
      <c r="W16" s="3">
        <f t="shared" si="1"/>
        <v>16.976806451612909</v>
      </c>
      <c r="X16" s="4">
        <f t="shared" si="2"/>
        <v>26</v>
      </c>
      <c r="Y16" s="4">
        <f t="shared" si="3"/>
        <v>10.299999999999999</v>
      </c>
      <c r="Z16">
        <v>0</v>
      </c>
    </row>
    <row r="17" spans="1:26" x14ac:dyDescent="0.3">
      <c r="A17" s="1" t="str">
        <f>'Giannis Antetokounmpo'!A17</f>
        <v>vs CAN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H17">
        <v>1</v>
      </c>
      <c r="I17">
        <v>6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10</v>
      </c>
      <c r="Q17" s="2">
        <f t="shared" si="0"/>
        <v>0.16666666666666666</v>
      </c>
      <c r="R17" s="2">
        <f t="shared" si="4"/>
        <v>0</v>
      </c>
      <c r="S17" s="6" t="s">
        <v>45</v>
      </c>
      <c r="T17">
        <v>28</v>
      </c>
      <c r="U17">
        <v>4</v>
      </c>
      <c r="V17">
        <v>0</v>
      </c>
      <c r="W17" s="3">
        <f t="shared" si="1"/>
        <v>-1.9052500000000006</v>
      </c>
      <c r="X17" s="4">
        <f t="shared" si="2"/>
        <v>7.9</v>
      </c>
      <c r="Y17" s="4">
        <f t="shared" si="3"/>
        <v>-0.79999999999999949</v>
      </c>
      <c r="Z17">
        <v>0</v>
      </c>
    </row>
    <row r="18" spans="1:26" x14ac:dyDescent="0.3">
      <c r="A18" s="1" t="str">
        <f>'Giannis Antetokounmpo'!A18</f>
        <v>@ DNK</v>
      </c>
      <c r="B18">
        <v>10</v>
      </c>
      <c r="C18">
        <v>3</v>
      </c>
      <c r="D18">
        <v>2</v>
      </c>
      <c r="E18">
        <v>0</v>
      </c>
      <c r="F18">
        <v>1</v>
      </c>
      <c r="G18">
        <v>0</v>
      </c>
      <c r="H18">
        <v>4</v>
      </c>
      <c r="I18">
        <v>7</v>
      </c>
      <c r="J18">
        <v>2</v>
      </c>
      <c r="K18">
        <v>4</v>
      </c>
      <c r="L18">
        <v>0</v>
      </c>
      <c r="M18">
        <v>0</v>
      </c>
      <c r="N18">
        <v>1</v>
      </c>
      <c r="O18">
        <v>2</v>
      </c>
      <c r="P18">
        <v>31</v>
      </c>
      <c r="Q18" s="2">
        <f t="shared" si="0"/>
        <v>0.5714285714285714</v>
      </c>
      <c r="R18" s="2">
        <f t="shared" si="4"/>
        <v>0.5</v>
      </c>
      <c r="S18" s="6" t="s">
        <v>45</v>
      </c>
      <c r="T18">
        <v>28</v>
      </c>
      <c r="U18">
        <v>15</v>
      </c>
      <c r="V18">
        <v>0</v>
      </c>
      <c r="W18" s="3">
        <f t="shared" si="1"/>
        <v>17.396107142857144</v>
      </c>
      <c r="X18" s="4">
        <f t="shared" si="2"/>
        <v>19.600000000000001</v>
      </c>
      <c r="Y18" s="4">
        <f t="shared" si="3"/>
        <v>9.6</v>
      </c>
      <c r="Z18">
        <v>0</v>
      </c>
    </row>
    <row r="19" spans="1:26" x14ac:dyDescent="0.3">
      <c r="A19" s="1" t="str">
        <f>'Giannis Antetokounmpo'!A19</f>
        <v>vs IMP</v>
      </c>
      <c r="B19">
        <v>9</v>
      </c>
      <c r="C19">
        <v>7</v>
      </c>
      <c r="D19">
        <v>0</v>
      </c>
      <c r="E19">
        <v>2</v>
      </c>
      <c r="F19">
        <v>1</v>
      </c>
      <c r="G19">
        <v>0</v>
      </c>
      <c r="H19">
        <v>4</v>
      </c>
      <c r="I19">
        <v>6</v>
      </c>
      <c r="J19">
        <v>0</v>
      </c>
      <c r="K19">
        <v>2</v>
      </c>
      <c r="L19">
        <v>1</v>
      </c>
      <c r="M19">
        <v>2</v>
      </c>
      <c r="N19">
        <v>1</v>
      </c>
      <c r="O19">
        <v>2</v>
      </c>
      <c r="P19">
        <v>13</v>
      </c>
      <c r="Q19" s="2">
        <f t="shared" si="0"/>
        <v>0.66666666666666663</v>
      </c>
      <c r="R19" s="2">
        <f t="shared" si="4"/>
        <v>0</v>
      </c>
      <c r="S19" s="2">
        <f t="shared" si="5"/>
        <v>0.5</v>
      </c>
      <c r="T19">
        <v>32</v>
      </c>
      <c r="U19">
        <v>9</v>
      </c>
      <c r="V19">
        <v>0</v>
      </c>
      <c r="W19" s="3">
        <f t="shared" si="1"/>
        <v>16.16796875</v>
      </c>
      <c r="X19" s="4">
        <f t="shared" si="2"/>
        <v>26.4</v>
      </c>
      <c r="Y19" s="4">
        <f t="shared" si="3"/>
        <v>10.1</v>
      </c>
      <c r="Z19">
        <v>0</v>
      </c>
    </row>
    <row r="20" spans="1:26" x14ac:dyDescent="0.3">
      <c r="A20" s="1">
        <f>'Giannis Antetokounmpo'!A20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11.388888888888889</v>
      </c>
      <c r="C47" s="4">
        <f t="shared" ref="C47:P47" si="6">AVERAGE(C2:C46)</f>
        <v>6.6111111111111107</v>
      </c>
      <c r="D47" s="4">
        <f t="shared" si="6"/>
        <v>1.6111111111111112</v>
      </c>
      <c r="E47" s="4">
        <f t="shared" si="6"/>
        <v>1.0555555555555556</v>
      </c>
      <c r="F47" s="4">
        <f t="shared" si="6"/>
        <v>0.44444444444444442</v>
      </c>
      <c r="G47" s="4">
        <f t="shared" si="6"/>
        <v>0.72222222222222221</v>
      </c>
      <c r="H47" s="4">
        <f t="shared" si="6"/>
        <v>4.5</v>
      </c>
      <c r="I47" s="4">
        <f t="shared" si="6"/>
        <v>7.7777777777777777</v>
      </c>
      <c r="J47" s="4">
        <f t="shared" si="6"/>
        <v>1.1666666666666667</v>
      </c>
      <c r="K47" s="4">
        <f t="shared" si="6"/>
        <v>2.5</v>
      </c>
      <c r="L47" s="4">
        <f t="shared" si="6"/>
        <v>1.1666666666666667</v>
      </c>
      <c r="M47" s="4">
        <f t="shared" si="6"/>
        <v>1.6111111111111112</v>
      </c>
      <c r="N47" s="4">
        <f t="shared" si="6"/>
        <v>2.1666666666666665</v>
      </c>
      <c r="O47" s="4">
        <f t="shared" si="6"/>
        <v>1.2777777777777777</v>
      </c>
      <c r="P47" s="4">
        <f t="shared" si="6"/>
        <v>12.222222222222221</v>
      </c>
      <c r="Q47" s="2">
        <f>SUM(H2:H46)/SUM(I2:I46)</f>
        <v>0.57857142857142863</v>
      </c>
      <c r="R47" s="2">
        <f>SUM(J2:J46)/SUM(K2:K46)</f>
        <v>0.46666666666666667</v>
      </c>
      <c r="S47" s="2">
        <f>SUM(L2:L46)/SUM(M2:M46)</f>
        <v>0.72413793103448276</v>
      </c>
      <c r="T47" s="4">
        <f t="shared" ref="T47:V47" si="7">AVERAGE(T2:T46)</f>
        <v>30.611111111111111</v>
      </c>
      <c r="U47" s="4">
        <f t="shared" si="7"/>
        <v>15.277777777777779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18.778838475499093</v>
      </c>
      <c r="X47" s="4">
        <f t="shared" ref="X47" si="8">B47+(C47*1.2)+(D47*1.5)+(E47*3)+(F47*3)-G47</f>
        <v>25.516666666666669</v>
      </c>
      <c r="Y47" s="4">
        <f t="shared" ref="Y47" si="9">B47+0.4*H47-0.7*I47-0.4*(M47-L47)+0.7*N47+0.3*(C47-N47)+F47+D47*0.7+0.7*E47-0.4*O47-G47</f>
        <v>11.494444444444447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205</v>
      </c>
      <c r="C49">
        <f t="shared" ref="C49:P49" si="10">SUM(C2:C46)</f>
        <v>119</v>
      </c>
      <c r="D49">
        <f t="shared" si="10"/>
        <v>29</v>
      </c>
      <c r="E49">
        <f t="shared" si="10"/>
        <v>19</v>
      </c>
      <c r="F49">
        <f t="shared" si="10"/>
        <v>8</v>
      </c>
      <c r="G49">
        <f t="shared" si="10"/>
        <v>13</v>
      </c>
      <c r="H49">
        <f t="shared" si="10"/>
        <v>81</v>
      </c>
      <c r="I49">
        <f t="shared" si="10"/>
        <v>140</v>
      </c>
      <c r="J49">
        <f t="shared" si="10"/>
        <v>21</v>
      </c>
      <c r="K49">
        <f t="shared" si="10"/>
        <v>45</v>
      </c>
      <c r="L49">
        <f t="shared" si="10"/>
        <v>21</v>
      </c>
      <c r="M49">
        <f t="shared" si="10"/>
        <v>29</v>
      </c>
      <c r="N49">
        <f t="shared" si="10"/>
        <v>39</v>
      </c>
      <c r="O49">
        <f t="shared" si="10"/>
        <v>23</v>
      </c>
      <c r="P49">
        <f t="shared" si="10"/>
        <v>220</v>
      </c>
      <c r="T49">
        <f>SUM(T2:T46)</f>
        <v>551</v>
      </c>
      <c r="U49">
        <f>SUM(U2:U46)</f>
        <v>275</v>
      </c>
      <c r="V49">
        <f>SUM(V2:V46)</f>
        <v>0</v>
      </c>
      <c r="X49" s="4">
        <f>SUM(X2:X46)</f>
        <v>459.3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36</v>
      </c>
      <c r="C2">
        <v>12</v>
      </c>
      <c r="D2">
        <v>2</v>
      </c>
      <c r="E2">
        <v>1</v>
      </c>
      <c r="F2">
        <v>0</v>
      </c>
      <c r="G2">
        <v>2</v>
      </c>
      <c r="H2">
        <v>17</v>
      </c>
      <c r="I2">
        <v>22</v>
      </c>
      <c r="J2">
        <v>1</v>
      </c>
      <c r="K2">
        <v>3</v>
      </c>
      <c r="L2">
        <v>1</v>
      </c>
      <c r="M2">
        <v>1</v>
      </c>
      <c r="N2">
        <v>7</v>
      </c>
      <c r="O2">
        <v>3</v>
      </c>
      <c r="P2">
        <v>15</v>
      </c>
      <c r="Q2" s="2">
        <f t="shared" ref="Q2:Q46" si="0">H2/I2</f>
        <v>0.77272727272727271</v>
      </c>
      <c r="R2" s="2">
        <f t="shared" ref="R2:R46" si="1">J2/K2</f>
        <v>0.33333333333333331</v>
      </c>
      <c r="S2" s="2">
        <f>L2/M2</f>
        <v>1</v>
      </c>
      <c r="T2">
        <v>40</v>
      </c>
      <c r="U2">
        <v>41</v>
      </c>
      <c r="V2">
        <v>5</v>
      </c>
      <c r="W2" s="3">
        <f t="shared" ref="W2:W46" si="2">((H2*85.91) +(F2*53.897)+(J2*51.757)+(L2*46.845)+(E2*39.19)+(N2*39.19)+(D2*34.677)+((C2-N2)*14.707)-(O2*17.174)-((M2-L2)*20.091)-((I2-H2)*39.19)-(G2*53.897))/T2</f>
        <v>41.505375000000001</v>
      </c>
      <c r="X2" s="4">
        <f t="shared" ref="X2:X46" si="3">B2+(C2*1.2)+(D2*1.5)+(E2*3)+(F2*3)-G2</f>
        <v>54.4</v>
      </c>
      <c r="Y2" s="4">
        <f t="shared" ref="Y2:Y46" si="4">B2+0.4*H2-0.7*I2-0.4*(M2-L2)+0.7*N2+0.3*(C2-N2)+F2+D2*0.7+0.7*E2-0.4*O2-G2</f>
        <v>32.699999999999996</v>
      </c>
      <c r="Z2">
        <v>1</v>
      </c>
    </row>
    <row r="3" spans="1:26" x14ac:dyDescent="0.3">
      <c r="A3" s="1" t="str">
        <f>'Giannis Antetokounmpo'!A3</f>
        <v>vs DNK</v>
      </c>
      <c r="B3">
        <v>30</v>
      </c>
      <c r="C3">
        <v>10</v>
      </c>
      <c r="D3">
        <v>0</v>
      </c>
      <c r="E3">
        <v>2</v>
      </c>
      <c r="F3">
        <v>1</v>
      </c>
      <c r="G3">
        <v>1</v>
      </c>
      <c r="H3">
        <v>14</v>
      </c>
      <c r="I3">
        <v>23</v>
      </c>
      <c r="J3">
        <v>2</v>
      </c>
      <c r="K3">
        <v>5</v>
      </c>
      <c r="L3">
        <v>0</v>
      </c>
      <c r="M3">
        <v>0</v>
      </c>
      <c r="N3">
        <v>2</v>
      </c>
      <c r="O3">
        <v>2</v>
      </c>
      <c r="P3">
        <v>16</v>
      </c>
      <c r="Q3" s="2">
        <f t="shared" si="0"/>
        <v>0.60869565217391308</v>
      </c>
      <c r="R3" s="2">
        <f t="shared" si="1"/>
        <v>0.4</v>
      </c>
      <c r="S3" s="6" t="s">
        <v>45</v>
      </c>
      <c r="T3">
        <v>35</v>
      </c>
      <c r="U3">
        <v>30</v>
      </c>
      <c r="V3">
        <v>4</v>
      </c>
      <c r="W3" s="3">
        <f t="shared" si="2"/>
        <v>34.103200000000001</v>
      </c>
      <c r="X3" s="4">
        <f t="shared" si="3"/>
        <v>50</v>
      </c>
      <c r="Y3" s="4">
        <f t="shared" si="4"/>
        <v>23.9</v>
      </c>
      <c r="Z3">
        <v>0</v>
      </c>
    </row>
    <row r="4" spans="1:26" x14ac:dyDescent="0.3">
      <c r="A4" s="1" t="str">
        <f>'Giannis Antetokounmpo'!A4</f>
        <v>@ IMP</v>
      </c>
      <c r="B4">
        <v>25</v>
      </c>
      <c r="C4">
        <v>15</v>
      </c>
      <c r="D4">
        <v>6</v>
      </c>
      <c r="E4">
        <v>2</v>
      </c>
      <c r="F4">
        <v>2</v>
      </c>
      <c r="G4">
        <v>1</v>
      </c>
      <c r="H4">
        <v>10</v>
      </c>
      <c r="I4">
        <v>19</v>
      </c>
      <c r="J4">
        <v>1</v>
      </c>
      <c r="K4">
        <v>5</v>
      </c>
      <c r="L4">
        <v>4</v>
      </c>
      <c r="M4">
        <v>4</v>
      </c>
      <c r="N4">
        <v>5</v>
      </c>
      <c r="O4">
        <v>2</v>
      </c>
      <c r="P4">
        <v>27</v>
      </c>
      <c r="Q4" s="2">
        <f t="shared" si="0"/>
        <v>0.52631578947368418</v>
      </c>
      <c r="R4" s="2">
        <f t="shared" si="1"/>
        <v>0.2</v>
      </c>
      <c r="S4" s="2">
        <f>L4/M4</f>
        <v>1</v>
      </c>
      <c r="T4">
        <v>39</v>
      </c>
      <c r="U4">
        <v>38</v>
      </c>
      <c r="V4">
        <v>5</v>
      </c>
      <c r="W4" s="3">
        <f t="shared" si="2"/>
        <v>35.757384615384623</v>
      </c>
      <c r="X4" s="4">
        <f t="shared" si="3"/>
        <v>63</v>
      </c>
      <c r="Y4" s="4">
        <f t="shared" si="4"/>
        <v>28</v>
      </c>
      <c r="Z4">
        <v>0</v>
      </c>
    </row>
    <row r="5" spans="1:26" x14ac:dyDescent="0.3">
      <c r="A5" s="1" t="str">
        <f>'Giannis Antetokounmpo'!A5</f>
        <v>vs 3PT</v>
      </c>
      <c r="B5">
        <v>24</v>
      </c>
      <c r="C5">
        <v>6</v>
      </c>
      <c r="D5">
        <v>0</v>
      </c>
      <c r="E5">
        <v>1</v>
      </c>
      <c r="F5">
        <v>2</v>
      </c>
      <c r="G5">
        <v>1</v>
      </c>
      <c r="H5">
        <v>11</v>
      </c>
      <c r="I5">
        <v>20</v>
      </c>
      <c r="J5">
        <v>0</v>
      </c>
      <c r="K5">
        <v>4</v>
      </c>
      <c r="L5">
        <v>2</v>
      </c>
      <c r="M5">
        <v>3</v>
      </c>
      <c r="N5">
        <v>0</v>
      </c>
      <c r="O5">
        <v>1</v>
      </c>
      <c r="P5">
        <v>35</v>
      </c>
      <c r="Q5" s="2">
        <f t="shared" si="0"/>
        <v>0.55000000000000004</v>
      </c>
      <c r="R5" s="2">
        <f t="shared" si="1"/>
        <v>0</v>
      </c>
      <c r="S5" s="2">
        <f>L5/M5</f>
        <v>0.66666666666666663</v>
      </c>
      <c r="T5">
        <v>38</v>
      </c>
      <c r="U5">
        <v>24</v>
      </c>
      <c r="V5">
        <v>3</v>
      </c>
      <c r="W5" s="3">
        <f t="shared" si="2"/>
        <v>21.843526315789479</v>
      </c>
      <c r="X5" s="4">
        <f t="shared" si="3"/>
        <v>39.200000000000003</v>
      </c>
      <c r="Y5" s="4">
        <f t="shared" si="4"/>
        <v>17.099999999999998</v>
      </c>
      <c r="Z5">
        <v>0</v>
      </c>
    </row>
    <row r="6" spans="1:26" x14ac:dyDescent="0.3">
      <c r="A6" s="1" t="str">
        <f>'Giannis Antetokounmpo'!A6</f>
        <v>@ DEF</v>
      </c>
      <c r="B6">
        <v>25</v>
      </c>
      <c r="C6">
        <v>11</v>
      </c>
      <c r="D6">
        <v>1</v>
      </c>
      <c r="E6">
        <v>0</v>
      </c>
      <c r="F6">
        <v>1</v>
      </c>
      <c r="G6">
        <v>1</v>
      </c>
      <c r="H6">
        <v>10</v>
      </c>
      <c r="I6">
        <v>18</v>
      </c>
      <c r="J6">
        <v>2</v>
      </c>
      <c r="K6">
        <v>5</v>
      </c>
      <c r="L6">
        <v>3</v>
      </c>
      <c r="M6">
        <v>5</v>
      </c>
      <c r="N6">
        <v>1</v>
      </c>
      <c r="O6">
        <v>3</v>
      </c>
      <c r="P6">
        <v>21</v>
      </c>
      <c r="Q6" s="2">
        <f t="shared" si="0"/>
        <v>0.55555555555555558</v>
      </c>
      <c r="R6" s="2">
        <f t="shared" si="1"/>
        <v>0.4</v>
      </c>
      <c r="S6" s="2">
        <f t="shared" ref="S6:S46" si="5">L6/M6</f>
        <v>0.6</v>
      </c>
      <c r="T6">
        <v>37</v>
      </c>
      <c r="U6">
        <v>27</v>
      </c>
      <c r="V6">
        <v>0</v>
      </c>
      <c r="W6" s="3">
        <f t="shared" si="2"/>
        <v>24.834108108108108</v>
      </c>
      <c r="X6" s="4">
        <f t="shared" si="3"/>
        <v>41.7</v>
      </c>
      <c r="Y6" s="4">
        <f t="shared" si="4"/>
        <v>18.799999999999997</v>
      </c>
      <c r="Z6">
        <v>0</v>
      </c>
    </row>
    <row r="7" spans="1:26" x14ac:dyDescent="0.3">
      <c r="A7" s="1" t="str">
        <f>'Giannis Antetokounmpo'!A7</f>
        <v>vs OCE</v>
      </c>
      <c r="B7">
        <v>39</v>
      </c>
      <c r="C7">
        <v>14</v>
      </c>
      <c r="D7">
        <v>3</v>
      </c>
      <c r="E7">
        <v>1</v>
      </c>
      <c r="F7">
        <v>2</v>
      </c>
      <c r="G7">
        <v>4</v>
      </c>
      <c r="H7">
        <v>17</v>
      </c>
      <c r="I7">
        <v>26</v>
      </c>
      <c r="J7">
        <v>3</v>
      </c>
      <c r="K7">
        <v>6</v>
      </c>
      <c r="L7">
        <v>2</v>
      </c>
      <c r="M7">
        <v>2</v>
      </c>
      <c r="N7">
        <v>4</v>
      </c>
      <c r="O7">
        <v>5</v>
      </c>
      <c r="P7">
        <v>15</v>
      </c>
      <c r="Q7" s="2">
        <f t="shared" si="0"/>
        <v>0.65384615384615385</v>
      </c>
      <c r="R7" s="2">
        <f t="shared" si="1"/>
        <v>0.5</v>
      </c>
      <c r="S7" s="2">
        <f t="shared" si="5"/>
        <v>1</v>
      </c>
      <c r="T7">
        <v>40</v>
      </c>
      <c r="U7">
        <v>47</v>
      </c>
      <c r="V7">
        <v>3</v>
      </c>
      <c r="W7" s="3">
        <f t="shared" si="2"/>
        <v>40.252700000000011</v>
      </c>
      <c r="X7" s="4">
        <f t="shared" si="3"/>
        <v>65.3</v>
      </c>
      <c r="Y7" s="4">
        <f t="shared" si="4"/>
        <v>32.200000000000003</v>
      </c>
      <c r="Z7">
        <v>1</v>
      </c>
    </row>
    <row r="8" spans="1:26" x14ac:dyDescent="0.3">
      <c r="A8" s="1" t="str">
        <f>'Giannis Antetokounmpo'!A8</f>
        <v>@ FRA</v>
      </c>
      <c r="B8">
        <v>34</v>
      </c>
      <c r="C8">
        <v>6</v>
      </c>
      <c r="D8">
        <v>1</v>
      </c>
      <c r="E8">
        <v>2</v>
      </c>
      <c r="F8">
        <v>0</v>
      </c>
      <c r="G8">
        <v>1</v>
      </c>
      <c r="H8">
        <v>15</v>
      </c>
      <c r="I8">
        <v>21</v>
      </c>
      <c r="J8">
        <v>4</v>
      </c>
      <c r="K8">
        <v>7</v>
      </c>
      <c r="L8">
        <v>0</v>
      </c>
      <c r="M8">
        <v>1</v>
      </c>
      <c r="N8">
        <v>2</v>
      </c>
      <c r="O8">
        <v>2</v>
      </c>
      <c r="P8">
        <v>11</v>
      </c>
      <c r="Q8" s="2">
        <f t="shared" si="0"/>
        <v>0.7142857142857143</v>
      </c>
      <c r="R8" s="2">
        <f t="shared" si="1"/>
        <v>0.5714285714285714</v>
      </c>
      <c r="S8" s="2">
        <f t="shared" si="5"/>
        <v>0</v>
      </c>
      <c r="T8">
        <v>39</v>
      </c>
      <c r="U8">
        <v>37</v>
      </c>
      <c r="V8">
        <v>0</v>
      </c>
      <c r="W8" s="3">
        <f t="shared" si="2"/>
        <v>35.960692307692312</v>
      </c>
      <c r="X8" s="4">
        <f t="shared" si="3"/>
        <v>47.7</v>
      </c>
      <c r="Y8" s="4">
        <f t="shared" si="4"/>
        <v>27.799999999999997</v>
      </c>
      <c r="Z8">
        <v>1</v>
      </c>
    </row>
    <row r="9" spans="1:26" x14ac:dyDescent="0.3">
      <c r="A9" s="1" t="str">
        <f>'Giannis Antetokounmpo'!A9</f>
        <v>vs INJ</v>
      </c>
      <c r="B9">
        <v>26</v>
      </c>
      <c r="C9">
        <v>11</v>
      </c>
      <c r="D9">
        <v>2</v>
      </c>
      <c r="E9">
        <v>2</v>
      </c>
      <c r="F9">
        <v>0</v>
      </c>
      <c r="G9">
        <v>0</v>
      </c>
      <c r="H9">
        <v>11</v>
      </c>
      <c r="I9">
        <v>17</v>
      </c>
      <c r="J9">
        <v>0</v>
      </c>
      <c r="K9">
        <v>2</v>
      </c>
      <c r="L9">
        <v>4</v>
      </c>
      <c r="M9">
        <v>5</v>
      </c>
      <c r="N9">
        <v>5</v>
      </c>
      <c r="O9">
        <v>0</v>
      </c>
      <c r="P9">
        <v>-5</v>
      </c>
      <c r="Q9" s="2">
        <f t="shared" si="0"/>
        <v>0.6470588235294118</v>
      </c>
      <c r="R9" s="2">
        <f t="shared" si="1"/>
        <v>0</v>
      </c>
      <c r="S9" s="2">
        <f t="shared" si="5"/>
        <v>0.8</v>
      </c>
      <c r="T9">
        <v>37</v>
      </c>
      <c r="U9">
        <v>30</v>
      </c>
      <c r="V9">
        <v>0</v>
      </c>
      <c r="W9" s="3">
        <f t="shared" si="2"/>
        <v>35.380675675675676</v>
      </c>
      <c r="X9" s="4">
        <f t="shared" si="3"/>
        <v>48.2</v>
      </c>
      <c r="Y9" s="4">
        <f t="shared" si="4"/>
        <v>26.2</v>
      </c>
      <c r="Z9">
        <v>0</v>
      </c>
    </row>
    <row r="10" spans="1:26" x14ac:dyDescent="0.3">
      <c r="A10" s="1" t="str">
        <f>'Giannis Antetokounmpo'!A10</f>
        <v>@ EUR</v>
      </c>
      <c r="B10">
        <v>18</v>
      </c>
      <c r="C10">
        <v>10</v>
      </c>
      <c r="D10">
        <v>4</v>
      </c>
      <c r="E10">
        <v>0</v>
      </c>
      <c r="F10">
        <v>2</v>
      </c>
      <c r="G10">
        <v>1</v>
      </c>
      <c r="H10">
        <v>8</v>
      </c>
      <c r="I10">
        <v>17</v>
      </c>
      <c r="J10">
        <v>1</v>
      </c>
      <c r="K10">
        <v>4</v>
      </c>
      <c r="L10">
        <v>1</v>
      </c>
      <c r="M10">
        <v>1</v>
      </c>
      <c r="N10">
        <v>3</v>
      </c>
      <c r="O10">
        <v>1</v>
      </c>
      <c r="P10">
        <v>12</v>
      </c>
      <c r="Q10" s="2">
        <f t="shared" si="0"/>
        <v>0.47058823529411764</v>
      </c>
      <c r="R10" s="2">
        <f t="shared" si="1"/>
        <v>0.25</v>
      </c>
      <c r="S10" s="2">
        <f t="shared" si="5"/>
        <v>1</v>
      </c>
      <c r="T10">
        <v>39</v>
      </c>
      <c r="U10">
        <v>29</v>
      </c>
      <c r="V10">
        <v>4</v>
      </c>
      <c r="W10" s="3">
        <f t="shared" si="2"/>
        <v>21.259538461538462</v>
      </c>
      <c r="X10" s="4">
        <f t="shared" si="3"/>
        <v>41</v>
      </c>
      <c r="Y10" s="4">
        <f t="shared" si="4"/>
        <v>16.900000000000002</v>
      </c>
      <c r="Z10">
        <v>0</v>
      </c>
    </row>
    <row r="11" spans="1:26" x14ac:dyDescent="0.3">
      <c r="A11" s="1" t="str">
        <f>'Giannis Antetokounmpo'!A11</f>
        <v>vs RKS</v>
      </c>
      <c r="B11">
        <v>33</v>
      </c>
      <c r="C11">
        <v>12</v>
      </c>
      <c r="D11">
        <v>3</v>
      </c>
      <c r="E11">
        <v>1</v>
      </c>
      <c r="F11">
        <v>2</v>
      </c>
      <c r="G11">
        <v>2</v>
      </c>
      <c r="H11">
        <v>13</v>
      </c>
      <c r="I11">
        <v>27</v>
      </c>
      <c r="J11">
        <v>0</v>
      </c>
      <c r="K11">
        <v>6</v>
      </c>
      <c r="L11">
        <v>7</v>
      </c>
      <c r="M11">
        <v>7</v>
      </c>
      <c r="N11">
        <v>1</v>
      </c>
      <c r="O11">
        <v>2</v>
      </c>
      <c r="P11">
        <v>-6</v>
      </c>
      <c r="Q11" s="2">
        <f t="shared" si="0"/>
        <v>0.48148148148148145</v>
      </c>
      <c r="R11" s="2">
        <f t="shared" si="1"/>
        <v>0</v>
      </c>
      <c r="S11" s="2">
        <f t="shared" si="5"/>
        <v>1</v>
      </c>
      <c r="T11">
        <v>50</v>
      </c>
      <c r="U11">
        <v>40</v>
      </c>
      <c r="V11">
        <v>1</v>
      </c>
      <c r="W11" s="3">
        <f t="shared" si="2"/>
        <v>24.118499999999997</v>
      </c>
      <c r="X11" s="4">
        <f t="shared" si="3"/>
        <v>58.9</v>
      </c>
      <c r="Y11" s="4">
        <f t="shared" si="4"/>
        <v>25.300000000000004</v>
      </c>
      <c r="Z11">
        <v>0</v>
      </c>
    </row>
    <row r="12" spans="1:26" x14ac:dyDescent="0.3">
      <c r="A12" s="1" t="str">
        <f>'Giannis Antetokounmpo'!A12</f>
        <v>@ CHI</v>
      </c>
      <c r="B12">
        <v>18</v>
      </c>
      <c r="C12">
        <v>9</v>
      </c>
      <c r="D12">
        <v>3</v>
      </c>
      <c r="E12">
        <v>0</v>
      </c>
      <c r="F12">
        <v>0</v>
      </c>
      <c r="G12">
        <v>1</v>
      </c>
      <c r="H12">
        <v>7</v>
      </c>
      <c r="I12">
        <v>19</v>
      </c>
      <c r="J12">
        <v>2</v>
      </c>
      <c r="K12">
        <v>4</v>
      </c>
      <c r="L12">
        <v>2</v>
      </c>
      <c r="M12">
        <v>2</v>
      </c>
      <c r="N12">
        <v>0</v>
      </c>
      <c r="O12">
        <v>1</v>
      </c>
      <c r="P12">
        <v>1</v>
      </c>
      <c r="Q12" s="2">
        <f t="shared" si="0"/>
        <v>0.36842105263157893</v>
      </c>
      <c r="R12" s="2">
        <f t="shared" si="1"/>
        <v>0.5</v>
      </c>
      <c r="S12" s="2">
        <f t="shared" si="5"/>
        <v>1</v>
      </c>
      <c r="T12">
        <v>38</v>
      </c>
      <c r="U12">
        <v>24</v>
      </c>
      <c r="V12">
        <v>0</v>
      </c>
      <c r="W12" s="3">
        <f t="shared" si="2"/>
        <v>12.989921052631582</v>
      </c>
      <c r="X12" s="4">
        <f t="shared" si="3"/>
        <v>32.299999999999997</v>
      </c>
      <c r="Y12" s="4">
        <f t="shared" si="4"/>
        <v>10.9</v>
      </c>
      <c r="Z12">
        <v>0</v>
      </c>
    </row>
    <row r="13" spans="1:26" x14ac:dyDescent="0.3">
      <c r="A13" s="1" t="str">
        <f>'Giannis Antetokounmpo'!A13</f>
        <v>@ OLD</v>
      </c>
      <c r="B13">
        <v>30</v>
      </c>
      <c r="C13">
        <v>16</v>
      </c>
      <c r="D13">
        <v>3</v>
      </c>
      <c r="E13">
        <v>0</v>
      </c>
      <c r="F13">
        <v>1</v>
      </c>
      <c r="G13">
        <v>3</v>
      </c>
      <c r="H13">
        <v>12</v>
      </c>
      <c r="I13">
        <v>15</v>
      </c>
      <c r="J13">
        <v>3</v>
      </c>
      <c r="K13">
        <v>3</v>
      </c>
      <c r="L13">
        <v>3</v>
      </c>
      <c r="M13">
        <v>3</v>
      </c>
      <c r="N13">
        <v>4</v>
      </c>
      <c r="O13">
        <v>3</v>
      </c>
      <c r="P13">
        <v>14</v>
      </c>
      <c r="Q13" s="2">
        <f t="shared" si="0"/>
        <v>0.8</v>
      </c>
      <c r="R13" s="2">
        <f t="shared" si="1"/>
        <v>1</v>
      </c>
      <c r="S13" s="2">
        <f t="shared" si="5"/>
        <v>1</v>
      </c>
      <c r="T13">
        <v>38</v>
      </c>
      <c r="U13">
        <v>37</v>
      </c>
      <c r="V13">
        <v>1</v>
      </c>
      <c r="W13" s="3">
        <f t="shared" si="2"/>
        <v>39.134605263157894</v>
      </c>
      <c r="X13" s="4">
        <f t="shared" si="3"/>
        <v>53.7</v>
      </c>
      <c r="Y13" s="4">
        <f t="shared" si="4"/>
        <v>29.599999999999994</v>
      </c>
      <c r="Z13">
        <v>1</v>
      </c>
    </row>
    <row r="14" spans="1:26" x14ac:dyDescent="0.3">
      <c r="A14" s="1" t="str">
        <f>'Giannis Antetokounmpo'!A14</f>
        <v>vs USA</v>
      </c>
      <c r="B14">
        <v>31</v>
      </c>
      <c r="C14">
        <v>14</v>
      </c>
      <c r="D14">
        <v>3</v>
      </c>
      <c r="E14">
        <v>3</v>
      </c>
      <c r="F14">
        <v>0</v>
      </c>
      <c r="G14">
        <v>1</v>
      </c>
      <c r="H14">
        <v>14</v>
      </c>
      <c r="I14">
        <v>24</v>
      </c>
      <c r="J14">
        <v>3</v>
      </c>
      <c r="K14">
        <v>7</v>
      </c>
      <c r="L14">
        <v>0</v>
      </c>
      <c r="M14">
        <v>0</v>
      </c>
      <c r="N14">
        <v>5</v>
      </c>
      <c r="O14">
        <v>3</v>
      </c>
      <c r="P14">
        <v>18</v>
      </c>
      <c r="Q14" s="2">
        <f t="shared" si="0"/>
        <v>0.58333333333333337</v>
      </c>
      <c r="R14" s="2">
        <f t="shared" si="1"/>
        <v>0.42857142857142855</v>
      </c>
      <c r="S14" s="6" t="s">
        <v>45</v>
      </c>
      <c r="T14">
        <v>39</v>
      </c>
      <c r="U14">
        <v>37</v>
      </c>
      <c r="V14">
        <v>6</v>
      </c>
      <c r="W14" s="3">
        <f t="shared" si="2"/>
        <v>36.169384615384622</v>
      </c>
      <c r="X14" s="4">
        <f t="shared" si="3"/>
        <v>60.3</v>
      </c>
      <c r="Y14" s="4">
        <f t="shared" si="4"/>
        <v>28.000000000000004</v>
      </c>
      <c r="Z14">
        <v>1</v>
      </c>
    </row>
    <row r="15" spans="1:26" x14ac:dyDescent="0.3">
      <c r="A15" s="1" t="str">
        <f>'Giannis Antetokounmpo'!A15</f>
        <v>@ SPA</v>
      </c>
      <c r="B15">
        <v>20</v>
      </c>
      <c r="C15">
        <v>7</v>
      </c>
      <c r="D15">
        <v>0</v>
      </c>
      <c r="E15">
        <v>2</v>
      </c>
      <c r="F15">
        <v>2</v>
      </c>
      <c r="G15">
        <v>0</v>
      </c>
      <c r="H15">
        <v>9</v>
      </c>
      <c r="I15">
        <v>19</v>
      </c>
      <c r="J15">
        <v>0</v>
      </c>
      <c r="K15">
        <v>2</v>
      </c>
      <c r="L15">
        <v>2</v>
      </c>
      <c r="M15">
        <v>2</v>
      </c>
      <c r="N15">
        <v>2</v>
      </c>
      <c r="O15">
        <v>0</v>
      </c>
      <c r="P15">
        <v>24</v>
      </c>
      <c r="Q15" s="2">
        <f t="shared" si="0"/>
        <v>0.47368421052631576</v>
      </c>
      <c r="R15" s="2">
        <f t="shared" si="1"/>
        <v>0</v>
      </c>
      <c r="S15" s="2">
        <f t="shared" si="5"/>
        <v>1</v>
      </c>
      <c r="T15">
        <v>38</v>
      </c>
      <c r="U15">
        <v>20</v>
      </c>
      <c r="V15">
        <v>4</v>
      </c>
      <c r="W15" s="3">
        <f t="shared" si="2"/>
        <v>21.396552631578956</v>
      </c>
      <c r="X15" s="4">
        <f t="shared" si="3"/>
        <v>40.4</v>
      </c>
      <c r="Y15" s="4">
        <f t="shared" si="4"/>
        <v>16.600000000000001</v>
      </c>
      <c r="Z15">
        <v>0</v>
      </c>
    </row>
    <row r="16" spans="1:26" x14ac:dyDescent="0.3">
      <c r="A16" s="1" t="str">
        <f>'Giannis Antetokounmpo'!A16</f>
        <v>vs 6TH</v>
      </c>
      <c r="B16">
        <v>25</v>
      </c>
      <c r="C16">
        <v>10</v>
      </c>
      <c r="D16">
        <v>6</v>
      </c>
      <c r="E16">
        <v>1</v>
      </c>
      <c r="F16">
        <v>1</v>
      </c>
      <c r="G16">
        <v>0</v>
      </c>
      <c r="H16">
        <v>10</v>
      </c>
      <c r="I16">
        <v>24</v>
      </c>
      <c r="J16">
        <v>0</v>
      </c>
      <c r="K16">
        <v>3</v>
      </c>
      <c r="L16">
        <v>5</v>
      </c>
      <c r="M16">
        <v>5</v>
      </c>
      <c r="N16">
        <v>5</v>
      </c>
      <c r="O16">
        <v>3</v>
      </c>
      <c r="P16">
        <v>2</v>
      </c>
      <c r="Q16" s="2">
        <f t="shared" si="0"/>
        <v>0.41666666666666669</v>
      </c>
      <c r="R16" s="2">
        <f t="shared" si="1"/>
        <v>0</v>
      </c>
      <c r="S16" s="2">
        <f t="shared" si="5"/>
        <v>1</v>
      </c>
      <c r="T16">
        <v>34</v>
      </c>
      <c r="U16">
        <v>40</v>
      </c>
      <c r="V16">
        <v>5</v>
      </c>
      <c r="W16" s="3">
        <f t="shared" si="2"/>
        <v>31.287558823529412</v>
      </c>
      <c r="X16" s="4">
        <f t="shared" si="3"/>
        <v>52</v>
      </c>
      <c r="Y16" s="4">
        <f t="shared" si="4"/>
        <v>21.900000000000002</v>
      </c>
      <c r="Z16">
        <v>1</v>
      </c>
    </row>
    <row r="17" spans="1:26" x14ac:dyDescent="0.3">
      <c r="A17" s="1" t="str">
        <f>'Giannis Antetokounmpo'!A17</f>
        <v>vs CAN</v>
      </c>
      <c r="B17">
        <v>37</v>
      </c>
      <c r="C17">
        <v>14</v>
      </c>
      <c r="D17">
        <v>3</v>
      </c>
      <c r="E17">
        <v>0</v>
      </c>
      <c r="F17">
        <v>0</v>
      </c>
      <c r="G17">
        <v>3</v>
      </c>
      <c r="H17">
        <v>13</v>
      </c>
      <c r="I17">
        <v>19</v>
      </c>
      <c r="J17">
        <v>3</v>
      </c>
      <c r="K17">
        <v>4</v>
      </c>
      <c r="L17">
        <v>8</v>
      </c>
      <c r="M17">
        <v>9</v>
      </c>
      <c r="N17">
        <v>6</v>
      </c>
      <c r="O17">
        <v>0</v>
      </c>
      <c r="P17">
        <v>15</v>
      </c>
      <c r="Q17" s="2">
        <f t="shared" si="0"/>
        <v>0.68421052631578949</v>
      </c>
      <c r="R17" s="2">
        <f t="shared" si="1"/>
        <v>0.75</v>
      </c>
      <c r="S17" s="2">
        <f t="shared" si="5"/>
        <v>0.88888888888888884</v>
      </c>
      <c r="T17">
        <v>36</v>
      </c>
      <c r="U17">
        <v>43</v>
      </c>
      <c r="V17">
        <v>3</v>
      </c>
      <c r="W17" s="3">
        <f t="shared" si="2"/>
        <v>46.854611111111105</v>
      </c>
      <c r="X17" s="4">
        <f t="shared" si="3"/>
        <v>55.3</v>
      </c>
      <c r="Y17" s="4">
        <f t="shared" si="4"/>
        <v>34.200000000000003</v>
      </c>
      <c r="Z17">
        <v>0</v>
      </c>
    </row>
    <row r="18" spans="1:26" x14ac:dyDescent="0.3">
      <c r="A18" s="1" t="str">
        <f>'Giannis Antetokounmpo'!A18</f>
        <v>@ DNK</v>
      </c>
      <c r="B18">
        <v>37</v>
      </c>
      <c r="C18">
        <v>11</v>
      </c>
      <c r="D18">
        <v>5</v>
      </c>
      <c r="E18">
        <v>1</v>
      </c>
      <c r="F18">
        <v>2</v>
      </c>
      <c r="G18">
        <v>3</v>
      </c>
      <c r="H18">
        <v>16</v>
      </c>
      <c r="I18">
        <v>19</v>
      </c>
      <c r="J18">
        <v>3</v>
      </c>
      <c r="K18">
        <v>4</v>
      </c>
      <c r="L18">
        <v>2</v>
      </c>
      <c r="M18">
        <v>2</v>
      </c>
      <c r="N18">
        <v>2</v>
      </c>
      <c r="O18">
        <v>1</v>
      </c>
      <c r="P18">
        <v>34</v>
      </c>
      <c r="Q18" s="2">
        <f t="shared" si="0"/>
        <v>0.84210526315789469</v>
      </c>
      <c r="R18" s="2">
        <f t="shared" si="1"/>
        <v>0.75</v>
      </c>
      <c r="S18" s="2">
        <f t="shared" si="5"/>
        <v>1</v>
      </c>
      <c r="T18">
        <v>34</v>
      </c>
      <c r="U18">
        <v>48</v>
      </c>
      <c r="V18">
        <v>6</v>
      </c>
      <c r="W18" s="3">
        <f t="shared" si="2"/>
        <v>54.652882352941184</v>
      </c>
      <c r="X18" s="4">
        <f t="shared" si="3"/>
        <v>63.7</v>
      </c>
      <c r="Y18" s="4">
        <f t="shared" si="4"/>
        <v>37.000000000000007</v>
      </c>
      <c r="Z18">
        <v>0</v>
      </c>
    </row>
    <row r="19" spans="1:26" x14ac:dyDescent="0.3">
      <c r="A19" s="1" t="str">
        <f>'Giannis Antetokounmpo'!A19</f>
        <v>vs IMP</v>
      </c>
      <c r="B19">
        <v>26</v>
      </c>
      <c r="C19">
        <v>10</v>
      </c>
      <c r="D19">
        <v>2</v>
      </c>
      <c r="E19">
        <v>1</v>
      </c>
      <c r="F19">
        <v>1</v>
      </c>
      <c r="G19">
        <v>1</v>
      </c>
      <c r="H19">
        <v>10</v>
      </c>
      <c r="I19">
        <v>15</v>
      </c>
      <c r="J19">
        <v>2</v>
      </c>
      <c r="K19">
        <v>3</v>
      </c>
      <c r="L19">
        <v>4</v>
      </c>
      <c r="M19">
        <v>4</v>
      </c>
      <c r="N19">
        <v>3</v>
      </c>
      <c r="O19">
        <v>2</v>
      </c>
      <c r="P19">
        <v>13</v>
      </c>
      <c r="Q19" s="2">
        <f t="shared" si="0"/>
        <v>0.66666666666666663</v>
      </c>
      <c r="R19" s="2">
        <f t="shared" si="1"/>
        <v>0.66666666666666663</v>
      </c>
      <c r="S19" s="2">
        <f t="shared" si="5"/>
        <v>1</v>
      </c>
      <c r="T19">
        <v>35</v>
      </c>
      <c r="U19">
        <v>30</v>
      </c>
      <c r="V19">
        <v>1</v>
      </c>
      <c r="W19" s="3">
        <f t="shared" si="2"/>
        <v>35.678828571428575</v>
      </c>
      <c r="X19" s="4">
        <f t="shared" si="3"/>
        <v>46</v>
      </c>
      <c r="Y19" s="4">
        <f t="shared" si="4"/>
        <v>25</v>
      </c>
      <c r="Z19">
        <v>0</v>
      </c>
    </row>
    <row r="20" spans="1:26" x14ac:dyDescent="0.3">
      <c r="A20" s="1">
        <f>'Giannis Antetokounmpo'!A20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28.555555555555557</v>
      </c>
      <c r="C47" s="4">
        <f t="shared" ref="C47:P47" si="6">AVERAGE(C2:C46)</f>
        <v>11</v>
      </c>
      <c r="D47" s="4">
        <f t="shared" si="6"/>
        <v>2.6111111111111112</v>
      </c>
      <c r="E47" s="4">
        <f t="shared" si="6"/>
        <v>1.1111111111111112</v>
      </c>
      <c r="F47" s="4">
        <f t="shared" si="6"/>
        <v>1.0555555555555556</v>
      </c>
      <c r="G47" s="4">
        <f t="shared" si="6"/>
        <v>1.4444444444444444</v>
      </c>
      <c r="H47" s="4">
        <f t="shared" si="6"/>
        <v>12.055555555555555</v>
      </c>
      <c r="I47" s="4">
        <f t="shared" si="6"/>
        <v>20.222222222222221</v>
      </c>
      <c r="J47" s="4">
        <f t="shared" si="6"/>
        <v>1.6666666666666667</v>
      </c>
      <c r="K47" s="4">
        <f t="shared" si="6"/>
        <v>4.2777777777777777</v>
      </c>
      <c r="L47" s="4">
        <f t="shared" si="6"/>
        <v>2.7777777777777777</v>
      </c>
      <c r="M47" s="4">
        <f t="shared" si="6"/>
        <v>3.1111111111111112</v>
      </c>
      <c r="N47" s="4">
        <f t="shared" si="6"/>
        <v>3.1666666666666665</v>
      </c>
      <c r="O47" s="4">
        <f t="shared" si="6"/>
        <v>1.8888888888888888</v>
      </c>
      <c r="P47" s="4">
        <f t="shared" si="6"/>
        <v>14.555555555555555</v>
      </c>
      <c r="Q47" s="2">
        <f>SUM(H2:H46)/SUM(I2:I46)</f>
        <v>0.59615384615384615</v>
      </c>
      <c r="R47" s="2">
        <f>SUM(J2:J46)/SUM(K2:K46)</f>
        <v>0.38961038961038963</v>
      </c>
      <c r="S47" s="2">
        <f>SUM(L2:L46)/SUM(M2:M46)</f>
        <v>0.8928571428571429</v>
      </c>
      <c r="T47" s="4">
        <f t="shared" ref="T47:V47" si="7">AVERAGE(T2:T46)</f>
        <v>38.111111111111114</v>
      </c>
      <c r="U47" s="4">
        <f t="shared" si="7"/>
        <v>34.555555555555557</v>
      </c>
      <c r="V47" s="4">
        <f t="shared" si="7"/>
        <v>2.8333333333333335</v>
      </c>
      <c r="W47" s="3">
        <f>((H49*85.91) +(F49*53.897)+(J49*51.757)+(L49*46.845)+(E49*39.19)+(N49*39.19)+(D49*34.677)+((C49-N49)*14.707)-(O49*17.174)-((M49-L49)*20.091)-((I49-H49)*39.19)-(G49*53.897))/T49</f>
        <v>32.676231778425652</v>
      </c>
      <c r="X47" s="4">
        <f t="shared" ref="X47" si="8">B47+(C47*1.2)+(D47*1.5)+(E47*3)+(F47*3)-G47</f>
        <v>50.727777777777781</v>
      </c>
      <c r="Y47" s="4">
        <f t="shared" ref="Y47" si="9">B47+0.4*H47-0.7*I47-0.4*(M47-L47)+0.7*N47+0.3*(C47-N47)+F47+D47*0.7+0.7*E47-0.4*O47-G47</f>
        <v>25.116666666666678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514</v>
      </c>
      <c r="C49">
        <f t="shared" ref="C49:P49" si="10">SUM(C2:C46)</f>
        <v>198</v>
      </c>
      <c r="D49">
        <f t="shared" si="10"/>
        <v>47</v>
      </c>
      <c r="E49">
        <f t="shared" si="10"/>
        <v>20</v>
      </c>
      <c r="F49">
        <f t="shared" si="10"/>
        <v>19</v>
      </c>
      <c r="G49">
        <f t="shared" si="10"/>
        <v>26</v>
      </c>
      <c r="H49">
        <f t="shared" si="10"/>
        <v>217</v>
      </c>
      <c r="I49">
        <f t="shared" si="10"/>
        <v>364</v>
      </c>
      <c r="J49">
        <f t="shared" si="10"/>
        <v>30</v>
      </c>
      <c r="K49">
        <f t="shared" si="10"/>
        <v>77</v>
      </c>
      <c r="L49">
        <f t="shared" si="10"/>
        <v>50</v>
      </c>
      <c r="M49">
        <f t="shared" si="10"/>
        <v>56</v>
      </c>
      <c r="N49">
        <f t="shared" si="10"/>
        <v>57</v>
      </c>
      <c r="O49">
        <f t="shared" si="10"/>
        <v>34</v>
      </c>
      <c r="P49">
        <f t="shared" si="10"/>
        <v>262</v>
      </c>
      <c r="T49">
        <f>SUM(T2:T46)</f>
        <v>686</v>
      </c>
      <c r="U49">
        <f>SUM(U2:U46)</f>
        <v>622</v>
      </c>
      <c r="V49">
        <f>SUM(V2:V46)</f>
        <v>51</v>
      </c>
      <c r="X49" s="4">
        <f>SUM(X2:X46)</f>
        <v>913.09999999999991</v>
      </c>
      <c r="Z49">
        <f>SUM(Z2:Z46)</f>
        <v>6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8</v>
      </c>
      <c r="C2">
        <v>1</v>
      </c>
      <c r="D2">
        <v>0</v>
      </c>
      <c r="E2">
        <v>1</v>
      </c>
      <c r="F2">
        <v>0</v>
      </c>
      <c r="G2">
        <v>0</v>
      </c>
      <c r="H2">
        <v>3</v>
      </c>
      <c r="I2">
        <v>8</v>
      </c>
      <c r="J2">
        <v>2</v>
      </c>
      <c r="K2">
        <v>6</v>
      </c>
      <c r="L2">
        <v>0</v>
      </c>
      <c r="M2">
        <v>0</v>
      </c>
      <c r="N2">
        <v>0</v>
      </c>
      <c r="O2">
        <v>1</v>
      </c>
      <c r="P2">
        <v>7</v>
      </c>
      <c r="Q2" s="2">
        <f t="shared" ref="Q2:Q46" si="0">H2/I2</f>
        <v>0.375</v>
      </c>
      <c r="R2" s="2">
        <f t="shared" ref="R2:R46" si="1">J2/K2</f>
        <v>0.33333333333333331</v>
      </c>
      <c r="S2" s="6" t="s">
        <v>45</v>
      </c>
      <c r="T2">
        <v>18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11.223166666666669</v>
      </c>
      <c r="X2" s="4">
        <f t="shared" ref="X2:X46" si="3">B2+(C2*1.2)+(D2*1.5)+(E2*3)+(F2*3)-G2</f>
        <v>12.2</v>
      </c>
      <c r="Y2" s="4">
        <f t="shared" ref="Y2:Y46" si="4">B2+0.4*H2-0.7*I2-0.4*(M2-L2)+0.7*N2+0.3*(C2-N2)+F2+D2*0.7+0.7*E2-0.4*O2-G2</f>
        <v>4.1999999999999993</v>
      </c>
      <c r="Z2">
        <v>0</v>
      </c>
    </row>
    <row r="3" spans="1:26" x14ac:dyDescent="0.3">
      <c r="A3" s="1" t="str">
        <f>'Giannis Antetokounmpo'!A3</f>
        <v>vs DNK</v>
      </c>
      <c r="B3">
        <v>13</v>
      </c>
      <c r="C3">
        <v>2</v>
      </c>
      <c r="D3">
        <v>4</v>
      </c>
      <c r="E3">
        <v>0</v>
      </c>
      <c r="F3">
        <v>1</v>
      </c>
      <c r="G3">
        <v>0</v>
      </c>
      <c r="H3">
        <v>4</v>
      </c>
      <c r="I3">
        <v>10</v>
      </c>
      <c r="J3">
        <v>3</v>
      </c>
      <c r="K3">
        <v>6</v>
      </c>
      <c r="L3">
        <v>2</v>
      </c>
      <c r="M3">
        <v>2</v>
      </c>
      <c r="N3">
        <v>0</v>
      </c>
      <c r="O3">
        <v>2</v>
      </c>
      <c r="P3">
        <v>-4</v>
      </c>
      <c r="Q3" s="2">
        <f t="shared" si="0"/>
        <v>0.4</v>
      </c>
      <c r="R3" s="2">
        <f t="shared" si="1"/>
        <v>0.5</v>
      </c>
      <c r="S3" s="2">
        <f>L3/M3</f>
        <v>1</v>
      </c>
      <c r="T3">
        <v>23</v>
      </c>
      <c r="U3">
        <v>23</v>
      </c>
      <c r="V3">
        <v>0</v>
      </c>
      <c r="W3" s="3">
        <f t="shared" si="2"/>
        <v>23.70139130434783</v>
      </c>
      <c r="X3" s="4">
        <f t="shared" si="3"/>
        <v>24.4</v>
      </c>
      <c r="Y3" s="4">
        <f t="shared" si="4"/>
        <v>11.2</v>
      </c>
      <c r="Z3">
        <v>0</v>
      </c>
    </row>
    <row r="4" spans="1:26" x14ac:dyDescent="0.3">
      <c r="A4" s="1" t="str">
        <f>'Giannis Antetokounmpo'!A4</f>
        <v>@ IMP</v>
      </c>
      <c r="B4">
        <v>5</v>
      </c>
      <c r="C4">
        <v>0</v>
      </c>
      <c r="D4">
        <v>1</v>
      </c>
      <c r="E4">
        <v>0</v>
      </c>
      <c r="F4">
        <v>0</v>
      </c>
      <c r="G4">
        <v>0</v>
      </c>
      <c r="H4">
        <v>2</v>
      </c>
      <c r="I4">
        <v>3</v>
      </c>
      <c r="J4">
        <v>1</v>
      </c>
      <c r="K4">
        <v>2</v>
      </c>
      <c r="L4">
        <v>0</v>
      </c>
      <c r="M4">
        <v>0</v>
      </c>
      <c r="N4">
        <v>0</v>
      </c>
      <c r="O4">
        <v>1</v>
      </c>
      <c r="P4">
        <v>-13</v>
      </c>
      <c r="Q4" s="2">
        <f t="shared" si="0"/>
        <v>0.66666666666666663</v>
      </c>
      <c r="R4" s="2">
        <f t="shared" si="1"/>
        <v>0.5</v>
      </c>
      <c r="S4" s="6" t="s">
        <v>45</v>
      </c>
      <c r="T4">
        <v>16</v>
      </c>
      <c r="U4">
        <v>7</v>
      </c>
      <c r="V4">
        <v>1</v>
      </c>
      <c r="W4" s="3">
        <f t="shared" si="2"/>
        <v>12.618125000000001</v>
      </c>
      <c r="X4" s="4">
        <f t="shared" si="3"/>
        <v>6.5</v>
      </c>
      <c r="Y4" s="4">
        <f t="shared" si="4"/>
        <v>4</v>
      </c>
      <c r="Z4">
        <v>0</v>
      </c>
    </row>
    <row r="5" spans="1:26" x14ac:dyDescent="0.3">
      <c r="A5" s="1" t="str">
        <f>'Giannis Antetokounmpo'!A5</f>
        <v>vs 3PT</v>
      </c>
      <c r="B5">
        <v>12</v>
      </c>
      <c r="C5">
        <v>3</v>
      </c>
      <c r="D5">
        <v>0</v>
      </c>
      <c r="E5">
        <v>1</v>
      </c>
      <c r="F5">
        <v>0</v>
      </c>
      <c r="G5">
        <v>0</v>
      </c>
      <c r="H5">
        <v>4</v>
      </c>
      <c r="I5">
        <v>6</v>
      </c>
      <c r="J5">
        <v>2</v>
      </c>
      <c r="K5">
        <v>3</v>
      </c>
      <c r="L5">
        <v>2</v>
      </c>
      <c r="M5">
        <v>2</v>
      </c>
      <c r="N5">
        <v>2</v>
      </c>
      <c r="O5">
        <v>0</v>
      </c>
      <c r="P5">
        <v>-5</v>
      </c>
      <c r="Q5" s="2">
        <f t="shared" si="0"/>
        <v>0.66666666666666663</v>
      </c>
      <c r="R5" s="2">
        <f t="shared" si="1"/>
        <v>0.66666666666666663</v>
      </c>
      <c r="S5" s="2">
        <f>L5/M5</f>
        <v>1</v>
      </c>
      <c r="T5">
        <v>20</v>
      </c>
      <c r="U5">
        <v>12</v>
      </c>
      <c r="V5">
        <v>0</v>
      </c>
      <c r="W5" s="3">
        <f t="shared" si="2"/>
        <v>29.737050000000004</v>
      </c>
      <c r="X5" s="4">
        <f t="shared" si="3"/>
        <v>18.600000000000001</v>
      </c>
      <c r="Y5" s="4">
        <f t="shared" si="4"/>
        <v>11.8</v>
      </c>
      <c r="Z5">
        <v>0</v>
      </c>
    </row>
    <row r="6" spans="1:26" x14ac:dyDescent="0.3">
      <c r="A6" s="1" t="str">
        <f>'Giannis Antetokounmpo'!A6</f>
        <v>@ DEF</v>
      </c>
      <c r="B6">
        <v>8</v>
      </c>
      <c r="C6">
        <v>3</v>
      </c>
      <c r="D6">
        <v>1</v>
      </c>
      <c r="E6">
        <v>1</v>
      </c>
      <c r="F6">
        <v>1</v>
      </c>
      <c r="G6">
        <v>0</v>
      </c>
      <c r="H6">
        <v>3</v>
      </c>
      <c r="I6">
        <v>6</v>
      </c>
      <c r="J6">
        <v>2</v>
      </c>
      <c r="K6">
        <v>3</v>
      </c>
      <c r="L6">
        <v>0</v>
      </c>
      <c r="M6">
        <v>0</v>
      </c>
      <c r="N6">
        <v>0</v>
      </c>
      <c r="O6">
        <v>0</v>
      </c>
      <c r="P6">
        <v>5</v>
      </c>
      <c r="Q6" s="2">
        <f t="shared" si="0"/>
        <v>0.5</v>
      </c>
      <c r="R6" s="2">
        <f t="shared" si="1"/>
        <v>0.66666666666666663</v>
      </c>
      <c r="S6" s="6" t="s">
        <v>45</v>
      </c>
      <c r="T6">
        <v>16</v>
      </c>
      <c r="U6">
        <v>10</v>
      </c>
      <c r="V6">
        <v>0</v>
      </c>
      <c r="W6" s="3">
        <f t="shared" si="2"/>
        <v>25.972437500000002</v>
      </c>
      <c r="X6" s="4">
        <f t="shared" si="3"/>
        <v>19.100000000000001</v>
      </c>
      <c r="Y6" s="4">
        <f t="shared" si="4"/>
        <v>8.3000000000000007</v>
      </c>
      <c r="Z6">
        <v>0</v>
      </c>
    </row>
    <row r="7" spans="1:26" x14ac:dyDescent="0.3">
      <c r="A7" s="1" t="str">
        <f>'Giannis Antetokounmpo'!A7</f>
        <v>vs OCE</v>
      </c>
      <c r="B7">
        <v>5</v>
      </c>
      <c r="C7">
        <v>2</v>
      </c>
      <c r="D7">
        <v>2</v>
      </c>
      <c r="E7">
        <v>0</v>
      </c>
      <c r="F7">
        <v>0</v>
      </c>
      <c r="G7">
        <v>0</v>
      </c>
      <c r="H7">
        <v>1</v>
      </c>
      <c r="I7">
        <v>3</v>
      </c>
      <c r="J7">
        <v>1</v>
      </c>
      <c r="K7">
        <v>2</v>
      </c>
      <c r="L7">
        <v>2</v>
      </c>
      <c r="M7">
        <v>2</v>
      </c>
      <c r="N7">
        <v>1</v>
      </c>
      <c r="O7">
        <v>2</v>
      </c>
      <c r="P7">
        <v>10</v>
      </c>
      <c r="Q7" s="2">
        <f t="shared" si="0"/>
        <v>0.33333333333333331</v>
      </c>
      <c r="R7" s="2">
        <f t="shared" si="1"/>
        <v>0.5</v>
      </c>
      <c r="S7" s="2">
        <f t="shared" ref="S7:S46" si="5">L7/M7</f>
        <v>1</v>
      </c>
      <c r="T7">
        <v>14</v>
      </c>
      <c r="U7">
        <v>9</v>
      </c>
      <c r="V7">
        <v>0</v>
      </c>
      <c r="W7" s="3">
        <f t="shared" si="2"/>
        <v>17.277142857142856</v>
      </c>
      <c r="X7" s="4">
        <f t="shared" si="3"/>
        <v>10.4</v>
      </c>
      <c r="Y7" s="4">
        <f t="shared" si="4"/>
        <v>4.9000000000000012</v>
      </c>
      <c r="Z7">
        <v>0</v>
      </c>
    </row>
    <row r="8" spans="1:26" x14ac:dyDescent="0.3">
      <c r="A8" s="1" t="str">
        <f>'Giannis Antetokounmpo'!A8</f>
        <v>@ FRA</v>
      </c>
      <c r="B8">
        <v>4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3</v>
      </c>
      <c r="J8">
        <v>0</v>
      </c>
      <c r="K8">
        <v>1</v>
      </c>
      <c r="L8">
        <v>2</v>
      </c>
      <c r="M8">
        <v>2</v>
      </c>
      <c r="N8">
        <v>0</v>
      </c>
      <c r="O8">
        <v>0</v>
      </c>
      <c r="P8">
        <v>-4</v>
      </c>
      <c r="Q8" s="2">
        <f t="shared" si="0"/>
        <v>0.33333333333333331</v>
      </c>
      <c r="R8" s="2">
        <f t="shared" si="1"/>
        <v>0</v>
      </c>
      <c r="S8" s="2">
        <f t="shared" si="5"/>
        <v>1</v>
      </c>
      <c r="T8">
        <v>17</v>
      </c>
      <c r="U8">
        <v>4</v>
      </c>
      <c r="V8">
        <v>0</v>
      </c>
      <c r="W8" s="3">
        <f t="shared" si="2"/>
        <v>9.1245294117647049</v>
      </c>
      <c r="X8" s="4">
        <f t="shared" si="3"/>
        <v>7</v>
      </c>
      <c r="Y8" s="4">
        <f t="shared" si="4"/>
        <v>3.3000000000000007</v>
      </c>
      <c r="Z8">
        <v>0</v>
      </c>
    </row>
    <row r="9" spans="1:26" x14ac:dyDescent="0.3">
      <c r="A9" s="1" t="str">
        <f>'Giannis Antetokounmpo'!A9</f>
        <v>vs INJ</v>
      </c>
      <c r="B9">
        <v>8</v>
      </c>
      <c r="C9">
        <v>0</v>
      </c>
      <c r="D9">
        <v>0</v>
      </c>
      <c r="E9">
        <v>0</v>
      </c>
      <c r="F9">
        <v>0</v>
      </c>
      <c r="G9">
        <v>2</v>
      </c>
      <c r="H9">
        <v>3</v>
      </c>
      <c r="I9">
        <v>9</v>
      </c>
      <c r="J9">
        <v>2</v>
      </c>
      <c r="K9">
        <v>4</v>
      </c>
      <c r="L9">
        <v>0</v>
      </c>
      <c r="M9">
        <v>0</v>
      </c>
      <c r="N9">
        <v>0</v>
      </c>
      <c r="O9">
        <v>0</v>
      </c>
      <c r="P9">
        <v>-5</v>
      </c>
      <c r="Q9" s="2">
        <f t="shared" si="0"/>
        <v>0.33333333333333331</v>
      </c>
      <c r="R9" s="2">
        <f t="shared" si="1"/>
        <v>0.5</v>
      </c>
      <c r="S9" s="6" t="s">
        <v>45</v>
      </c>
      <c r="T9">
        <v>19</v>
      </c>
      <c r="U9">
        <v>8</v>
      </c>
      <c r="V9">
        <v>0</v>
      </c>
      <c r="W9" s="3">
        <f t="shared" si="2"/>
        <v>0.96368421052631814</v>
      </c>
      <c r="X9" s="4">
        <f t="shared" si="3"/>
        <v>6</v>
      </c>
      <c r="Y9" s="4">
        <f t="shared" si="4"/>
        <v>0.89999999999999947</v>
      </c>
      <c r="Z9">
        <v>0</v>
      </c>
    </row>
    <row r="10" spans="1:26" x14ac:dyDescent="0.3">
      <c r="A10" s="1" t="str">
        <f>'Giannis Antetokounmpo'!A10</f>
        <v>@ EUR</v>
      </c>
      <c r="B10">
        <v>4</v>
      </c>
      <c r="C10">
        <v>2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2</v>
      </c>
      <c r="Q10" s="2">
        <f t="shared" si="0"/>
        <v>1</v>
      </c>
      <c r="R10" s="6" t="s">
        <v>45</v>
      </c>
      <c r="S10" s="6" t="s">
        <v>45</v>
      </c>
      <c r="T10">
        <v>15</v>
      </c>
      <c r="U10">
        <v>4</v>
      </c>
      <c r="V10">
        <v>1</v>
      </c>
      <c r="W10" s="3">
        <f t="shared" si="2"/>
        <v>15.047799999999999</v>
      </c>
      <c r="X10" s="4">
        <f t="shared" si="3"/>
        <v>6.4</v>
      </c>
      <c r="Y10" s="4">
        <f t="shared" si="4"/>
        <v>4.3999999999999995</v>
      </c>
      <c r="Z10">
        <v>0</v>
      </c>
    </row>
    <row r="11" spans="1:26" x14ac:dyDescent="0.3">
      <c r="A11" s="1" t="str">
        <f>'Giannis Antetokounmpo'!A11</f>
        <v>vs RKS</v>
      </c>
      <c r="B11">
        <v>4</v>
      </c>
      <c r="C11">
        <v>1</v>
      </c>
      <c r="D11">
        <v>2</v>
      </c>
      <c r="E11">
        <v>1</v>
      </c>
      <c r="F11">
        <v>0</v>
      </c>
      <c r="G11">
        <v>0</v>
      </c>
      <c r="H11">
        <v>1</v>
      </c>
      <c r="I11">
        <v>5</v>
      </c>
      <c r="J11">
        <v>0</v>
      </c>
      <c r="K11">
        <v>2</v>
      </c>
      <c r="L11">
        <v>2</v>
      </c>
      <c r="M11">
        <v>2</v>
      </c>
      <c r="N11">
        <v>0</v>
      </c>
      <c r="O11">
        <v>0</v>
      </c>
      <c r="P11">
        <v>-6</v>
      </c>
      <c r="Q11" s="2">
        <f t="shared" si="0"/>
        <v>0.2</v>
      </c>
      <c r="R11" s="2">
        <f t="shared" si="1"/>
        <v>0</v>
      </c>
      <c r="S11" s="2">
        <f t="shared" si="5"/>
        <v>1</v>
      </c>
      <c r="T11">
        <v>22</v>
      </c>
      <c r="U11">
        <v>8</v>
      </c>
      <c r="V11">
        <v>0</v>
      </c>
      <c r="W11" s="3">
        <f t="shared" si="2"/>
        <v>6.6405000000000003</v>
      </c>
      <c r="X11" s="4">
        <f t="shared" si="3"/>
        <v>11.2</v>
      </c>
      <c r="Y11" s="4">
        <f t="shared" si="4"/>
        <v>3.3000000000000007</v>
      </c>
      <c r="Z11">
        <v>0</v>
      </c>
    </row>
    <row r="12" spans="1:26" x14ac:dyDescent="0.3">
      <c r="A12" s="1" t="str">
        <f>'Giannis Antetokounmpo'!A12</f>
        <v>@ CHI</v>
      </c>
      <c r="B12">
        <v>7</v>
      </c>
      <c r="C12">
        <v>1</v>
      </c>
      <c r="D12">
        <v>2</v>
      </c>
      <c r="E12">
        <v>0</v>
      </c>
      <c r="F12">
        <v>0</v>
      </c>
      <c r="G12">
        <v>0</v>
      </c>
      <c r="H12">
        <v>3</v>
      </c>
      <c r="I12">
        <v>3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10</v>
      </c>
      <c r="Q12" s="2">
        <f t="shared" si="0"/>
        <v>1</v>
      </c>
      <c r="R12" s="6" t="s">
        <v>45</v>
      </c>
      <c r="S12" s="2">
        <f t="shared" si="5"/>
        <v>1</v>
      </c>
      <c r="T12">
        <v>20</v>
      </c>
      <c r="U12">
        <v>12</v>
      </c>
      <c r="V12">
        <v>0</v>
      </c>
      <c r="W12" s="3">
        <f t="shared" si="2"/>
        <v>20.655950000000001</v>
      </c>
      <c r="X12" s="4">
        <f t="shared" si="3"/>
        <v>11.2</v>
      </c>
      <c r="Y12" s="4">
        <f t="shared" si="4"/>
        <v>8.1999999999999993</v>
      </c>
      <c r="Z12">
        <v>0</v>
      </c>
    </row>
    <row r="13" spans="1:26" x14ac:dyDescent="0.3">
      <c r="A13" s="1" t="str">
        <f>'Giannis Antetokounmpo'!A13</f>
        <v>@ OLD</v>
      </c>
      <c r="B13">
        <v>0</v>
      </c>
      <c r="C13">
        <v>3</v>
      </c>
      <c r="D13">
        <v>4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2</v>
      </c>
      <c r="L13">
        <v>0</v>
      </c>
      <c r="M13">
        <v>0</v>
      </c>
      <c r="N13">
        <v>0</v>
      </c>
      <c r="O13">
        <v>1</v>
      </c>
      <c r="P13">
        <v>-9</v>
      </c>
      <c r="Q13" s="2">
        <f t="shared" si="0"/>
        <v>0</v>
      </c>
      <c r="R13" s="2">
        <f t="shared" si="1"/>
        <v>0</v>
      </c>
      <c r="S13" s="6" t="s">
        <v>45</v>
      </c>
      <c r="T13">
        <v>15</v>
      </c>
      <c r="U13">
        <v>9</v>
      </c>
      <c r="V13">
        <v>0</v>
      </c>
      <c r="W13" s="3">
        <f t="shared" si="2"/>
        <v>2.2252000000000005</v>
      </c>
      <c r="X13" s="4">
        <f t="shared" si="3"/>
        <v>8.6</v>
      </c>
      <c r="Y13" s="4">
        <f t="shared" si="4"/>
        <v>0.89999999999999991</v>
      </c>
      <c r="Z13">
        <v>0</v>
      </c>
    </row>
    <row r="14" spans="1:26" x14ac:dyDescent="0.3">
      <c r="A14" s="1" t="str">
        <f>'Giannis Antetokounmpo'!A14</f>
        <v>vs USA</v>
      </c>
      <c r="B14">
        <v>8</v>
      </c>
      <c r="C14">
        <v>3</v>
      </c>
      <c r="D14">
        <v>1</v>
      </c>
      <c r="E14">
        <v>0</v>
      </c>
      <c r="F14">
        <v>0</v>
      </c>
      <c r="G14">
        <v>0</v>
      </c>
      <c r="H14">
        <v>3</v>
      </c>
      <c r="I14">
        <v>3</v>
      </c>
      <c r="J14">
        <v>2</v>
      </c>
      <c r="K14">
        <v>2</v>
      </c>
      <c r="L14">
        <v>0</v>
      </c>
      <c r="M14">
        <v>0</v>
      </c>
      <c r="N14">
        <v>0</v>
      </c>
      <c r="O14">
        <v>2</v>
      </c>
      <c r="P14">
        <v>2</v>
      </c>
      <c r="Q14" s="2">
        <f t="shared" si="0"/>
        <v>1</v>
      </c>
      <c r="R14" s="2">
        <f t="shared" si="1"/>
        <v>1</v>
      </c>
      <c r="S14" s="6" t="s">
        <v>45</v>
      </c>
      <c r="T14">
        <v>18</v>
      </c>
      <c r="U14">
        <v>11</v>
      </c>
      <c r="V14">
        <v>0</v>
      </c>
      <c r="W14" s="3">
        <f t="shared" si="2"/>
        <v>22.538555555555558</v>
      </c>
      <c r="X14" s="4">
        <f t="shared" si="3"/>
        <v>13.1</v>
      </c>
      <c r="Y14" s="4">
        <f t="shared" si="4"/>
        <v>7.8999999999999995</v>
      </c>
      <c r="Z14">
        <v>0</v>
      </c>
    </row>
    <row r="15" spans="1:26" x14ac:dyDescent="0.3">
      <c r="A15" s="1" t="str">
        <f>'Giannis Antetokounmpo'!A15</f>
        <v>@ SPA</v>
      </c>
      <c r="B15">
        <v>6</v>
      </c>
      <c r="C15">
        <v>2</v>
      </c>
      <c r="D15">
        <v>1</v>
      </c>
      <c r="E15">
        <v>0</v>
      </c>
      <c r="F15">
        <v>1</v>
      </c>
      <c r="G15">
        <v>1</v>
      </c>
      <c r="H15">
        <v>2</v>
      </c>
      <c r="I15">
        <v>3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15</v>
      </c>
      <c r="Q15" s="2">
        <f t="shared" si="0"/>
        <v>0.66666666666666663</v>
      </c>
      <c r="R15" s="2">
        <f t="shared" si="1"/>
        <v>1</v>
      </c>
      <c r="S15" s="2">
        <f t="shared" si="5"/>
        <v>1</v>
      </c>
      <c r="T15">
        <v>16</v>
      </c>
      <c r="U15">
        <v>8</v>
      </c>
      <c r="V15">
        <v>0</v>
      </c>
      <c r="W15" s="3">
        <f t="shared" si="2"/>
        <v>18.457687499999999</v>
      </c>
      <c r="X15" s="4">
        <f t="shared" si="3"/>
        <v>11.9</v>
      </c>
      <c r="Y15" s="4">
        <f t="shared" si="4"/>
        <v>6</v>
      </c>
      <c r="Z15">
        <v>0</v>
      </c>
    </row>
    <row r="16" spans="1:26" x14ac:dyDescent="0.3">
      <c r="A16" s="1" t="str">
        <f>'Giannis Antetokounmpo'!A16</f>
        <v>vs 6TH</v>
      </c>
      <c r="B16">
        <v>18</v>
      </c>
      <c r="C16">
        <v>3</v>
      </c>
      <c r="D16">
        <v>1</v>
      </c>
      <c r="E16">
        <v>1</v>
      </c>
      <c r="F16">
        <v>0</v>
      </c>
      <c r="G16">
        <v>1</v>
      </c>
      <c r="H16">
        <v>7</v>
      </c>
      <c r="I16">
        <v>9</v>
      </c>
      <c r="J16">
        <v>2</v>
      </c>
      <c r="K16">
        <v>4</v>
      </c>
      <c r="L16">
        <v>2</v>
      </c>
      <c r="M16">
        <v>2</v>
      </c>
      <c r="N16">
        <v>0</v>
      </c>
      <c r="O16">
        <v>1</v>
      </c>
      <c r="P16">
        <v>-3</v>
      </c>
      <c r="Q16" s="2">
        <f t="shared" si="0"/>
        <v>0.77777777777777779</v>
      </c>
      <c r="R16" s="2">
        <f t="shared" si="1"/>
        <v>0.5</v>
      </c>
      <c r="S16" s="2">
        <f t="shared" si="5"/>
        <v>1</v>
      </c>
      <c r="T16">
        <v>23</v>
      </c>
      <c r="U16">
        <v>21</v>
      </c>
      <c r="V16">
        <v>0</v>
      </c>
      <c r="W16" s="3">
        <f t="shared" si="2"/>
        <v>33.35265217391305</v>
      </c>
      <c r="X16" s="4">
        <f t="shared" si="3"/>
        <v>25.1</v>
      </c>
      <c r="Y16" s="4">
        <f t="shared" si="4"/>
        <v>15.400000000000002</v>
      </c>
      <c r="Z16">
        <v>0</v>
      </c>
    </row>
    <row r="17" spans="1:26" x14ac:dyDescent="0.3">
      <c r="A17" s="1" t="str">
        <f>'Giannis Antetokounmpo'!A17</f>
        <v>vs CAN</v>
      </c>
      <c r="B17">
        <v>2</v>
      </c>
      <c r="C17">
        <v>1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 s="2">
        <f t="shared" si="0"/>
        <v>1</v>
      </c>
      <c r="R17" s="6" t="s">
        <v>45</v>
      </c>
      <c r="S17" s="6" t="s">
        <v>45</v>
      </c>
      <c r="T17">
        <v>12</v>
      </c>
      <c r="U17">
        <v>4</v>
      </c>
      <c r="V17">
        <v>0</v>
      </c>
      <c r="W17" s="3">
        <f t="shared" si="2"/>
        <v>15.765916666666664</v>
      </c>
      <c r="X17" s="4">
        <f t="shared" si="3"/>
        <v>7.7</v>
      </c>
      <c r="Y17" s="4">
        <f t="shared" si="4"/>
        <v>3.7</v>
      </c>
      <c r="Z17">
        <v>0</v>
      </c>
    </row>
    <row r="18" spans="1:26" x14ac:dyDescent="0.3">
      <c r="A18" s="1" t="str">
        <f>'Giannis Antetokounmpo'!A18</f>
        <v>@ DNK</v>
      </c>
      <c r="B18">
        <v>11</v>
      </c>
      <c r="C18">
        <v>3</v>
      </c>
      <c r="D18">
        <v>3</v>
      </c>
      <c r="E18">
        <v>0</v>
      </c>
      <c r="F18">
        <v>1</v>
      </c>
      <c r="G18">
        <v>0</v>
      </c>
      <c r="H18">
        <v>5</v>
      </c>
      <c r="I18">
        <v>9</v>
      </c>
      <c r="J18">
        <v>1</v>
      </c>
      <c r="K18">
        <v>3</v>
      </c>
      <c r="L18">
        <v>0</v>
      </c>
      <c r="M18">
        <v>0</v>
      </c>
      <c r="N18">
        <v>1</v>
      </c>
      <c r="O18">
        <v>1</v>
      </c>
      <c r="P18">
        <v>10</v>
      </c>
      <c r="Q18" s="2">
        <f t="shared" si="0"/>
        <v>0.55555555555555558</v>
      </c>
      <c r="R18" s="2">
        <f t="shared" si="1"/>
        <v>0.33333333333333331</v>
      </c>
      <c r="S18" s="6" t="s">
        <v>45</v>
      </c>
      <c r="T18">
        <v>17</v>
      </c>
      <c r="U18">
        <v>19</v>
      </c>
      <c r="V18">
        <v>1</v>
      </c>
      <c r="W18" s="3">
        <f t="shared" si="2"/>
        <v>31.406176470588235</v>
      </c>
      <c r="X18" s="4">
        <f t="shared" si="3"/>
        <v>22.1</v>
      </c>
      <c r="Y18" s="4">
        <f t="shared" si="4"/>
        <v>10.7</v>
      </c>
      <c r="Z18">
        <v>0</v>
      </c>
    </row>
    <row r="19" spans="1:26" x14ac:dyDescent="0.3">
      <c r="A19" s="1" t="str">
        <f>'Giannis Antetokounmpo'!A19</f>
        <v>vs IMP</v>
      </c>
      <c r="B19">
        <v>14</v>
      </c>
      <c r="C19">
        <v>1</v>
      </c>
      <c r="D19">
        <v>1</v>
      </c>
      <c r="E19">
        <v>0</v>
      </c>
      <c r="F19">
        <v>1</v>
      </c>
      <c r="G19">
        <v>0</v>
      </c>
      <c r="H19">
        <v>5</v>
      </c>
      <c r="I19">
        <v>7</v>
      </c>
      <c r="J19">
        <v>4</v>
      </c>
      <c r="K19">
        <v>4</v>
      </c>
      <c r="L19">
        <v>0</v>
      </c>
      <c r="M19">
        <v>0</v>
      </c>
      <c r="N19">
        <v>0</v>
      </c>
      <c r="O19">
        <v>0</v>
      </c>
      <c r="P19">
        <v>-1</v>
      </c>
      <c r="Q19" s="2">
        <f t="shared" si="0"/>
        <v>0.7142857142857143</v>
      </c>
      <c r="R19" s="2">
        <f t="shared" si="1"/>
        <v>1</v>
      </c>
      <c r="S19" s="6" t="s">
        <v>45</v>
      </c>
      <c r="T19">
        <v>19</v>
      </c>
      <c r="U19">
        <v>16</v>
      </c>
      <c r="V19">
        <v>0</v>
      </c>
      <c r="W19" s="3">
        <f t="shared" si="2"/>
        <v>34.814684210526309</v>
      </c>
      <c r="X19" s="4">
        <f t="shared" si="3"/>
        <v>19.7</v>
      </c>
      <c r="Y19" s="4">
        <f t="shared" si="4"/>
        <v>13.100000000000001</v>
      </c>
      <c r="Z19">
        <v>0</v>
      </c>
    </row>
    <row r="20" spans="1:26" x14ac:dyDescent="0.3">
      <c r="A20" s="1">
        <f>'Giannis Antetokounmpo'!A20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7.6111111111111107</v>
      </c>
      <c r="C47" s="4">
        <f t="shared" ref="C47:P47" si="6">AVERAGE(C2:C46)</f>
        <v>1.7222222222222223</v>
      </c>
      <c r="D47" s="4">
        <f t="shared" si="6"/>
        <v>1.3333333333333333</v>
      </c>
      <c r="E47" s="4">
        <f t="shared" si="6"/>
        <v>0.27777777777777779</v>
      </c>
      <c r="F47" s="4">
        <f t="shared" si="6"/>
        <v>0.3888888888888889</v>
      </c>
      <c r="G47" s="4">
        <f t="shared" si="6"/>
        <v>0.27777777777777779</v>
      </c>
      <c r="H47" s="4">
        <f t="shared" si="6"/>
        <v>2.7777777777777777</v>
      </c>
      <c r="I47" s="4">
        <f t="shared" si="6"/>
        <v>5.1111111111111107</v>
      </c>
      <c r="J47" s="4">
        <f t="shared" si="6"/>
        <v>1.2777777777777777</v>
      </c>
      <c r="K47" s="4">
        <f t="shared" si="6"/>
        <v>2.5</v>
      </c>
      <c r="L47" s="4">
        <f t="shared" si="6"/>
        <v>0.77777777777777779</v>
      </c>
      <c r="M47" s="4">
        <f t="shared" si="6"/>
        <v>0.77777777777777779</v>
      </c>
      <c r="N47" s="4">
        <f t="shared" si="6"/>
        <v>0.33333333333333331</v>
      </c>
      <c r="O47" s="4">
        <f t="shared" si="6"/>
        <v>0.61111111111111116</v>
      </c>
      <c r="P47" s="4">
        <f t="shared" si="6"/>
        <v>0.94444444444444442</v>
      </c>
      <c r="Q47" s="2">
        <f>SUM(H2:H46)/SUM(I2:I46)</f>
        <v>0.54347826086956519</v>
      </c>
      <c r="R47" s="2">
        <f>SUM(J2:J46)/SUM(K2:K46)</f>
        <v>0.51111111111111107</v>
      </c>
      <c r="S47" s="2">
        <f>SUM(L2:L46)/SUM(M2:M46)</f>
        <v>1</v>
      </c>
      <c r="T47" s="4">
        <f t="shared" ref="T47:V47" si="7">AVERAGE(T2:T46)</f>
        <v>17.777777777777779</v>
      </c>
      <c r="U47" s="4">
        <f t="shared" si="7"/>
        <v>10.722222222222221</v>
      </c>
      <c r="V47" s="4">
        <f t="shared" si="7"/>
        <v>0.16666666666666666</v>
      </c>
      <c r="W47" s="3">
        <f>((H49*85.91) +(F49*53.897)+(J49*51.757)+(L49*46.845)+(E49*39.19)+(N49*39.19)+(D49*34.677)+((C49-N49)*14.707)-(O49*17.174)-((M49-L49)*20.091)-((I49-H49)*39.19)-(G49*53.897))/T49</f>
        <v>18.892668750000006</v>
      </c>
      <c r="X47" s="4">
        <f t="shared" ref="X47" si="8">B47+(C47*1.2)+(D47*1.5)+(E47*3)+(F47*3)-G47</f>
        <v>13.399999999999999</v>
      </c>
      <c r="Y47" s="4">
        <f t="shared" ref="Y47" si="9">B47+0.4*H47-0.7*I47-0.4*(M47-L47)+0.7*N47+0.3*(C47-N47)+F47+D47*0.7+0.7*E47-0.4*O47-G47</f>
        <v>6.7888888888888896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137</v>
      </c>
      <c r="C49">
        <f t="shared" ref="C49:P49" si="10">SUM(C2:C46)</f>
        <v>31</v>
      </c>
      <c r="D49">
        <f t="shared" si="10"/>
        <v>24</v>
      </c>
      <c r="E49">
        <f t="shared" si="10"/>
        <v>5</v>
      </c>
      <c r="F49">
        <f t="shared" si="10"/>
        <v>7</v>
      </c>
      <c r="G49">
        <f t="shared" si="10"/>
        <v>5</v>
      </c>
      <c r="H49">
        <f t="shared" si="10"/>
        <v>50</v>
      </c>
      <c r="I49">
        <f t="shared" si="10"/>
        <v>92</v>
      </c>
      <c r="J49">
        <f t="shared" si="10"/>
        <v>23</v>
      </c>
      <c r="K49">
        <f t="shared" si="10"/>
        <v>45</v>
      </c>
      <c r="L49">
        <f t="shared" si="10"/>
        <v>14</v>
      </c>
      <c r="M49">
        <f t="shared" si="10"/>
        <v>14</v>
      </c>
      <c r="N49">
        <f t="shared" si="10"/>
        <v>6</v>
      </c>
      <c r="O49">
        <f t="shared" si="10"/>
        <v>11</v>
      </c>
      <c r="P49">
        <f t="shared" si="10"/>
        <v>17</v>
      </c>
      <c r="T49">
        <f>SUM(T2:T46)</f>
        <v>320</v>
      </c>
      <c r="U49">
        <f>SUM(U2:U46)</f>
        <v>193</v>
      </c>
      <c r="V49">
        <f>SUM(V2:V46)</f>
        <v>3</v>
      </c>
      <c r="X49" s="4">
        <f>SUM(X2:X46)</f>
        <v>241.19999999999996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33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2</v>
      </c>
      <c r="C2">
        <v>2</v>
      </c>
      <c r="D2">
        <v>2</v>
      </c>
      <c r="E2">
        <v>0</v>
      </c>
      <c r="F2">
        <v>1</v>
      </c>
      <c r="G2">
        <v>1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8</v>
      </c>
      <c r="Q2" s="2">
        <f t="shared" ref="Q2:Q46" si="0">H2/I2</f>
        <v>0.5</v>
      </c>
      <c r="R2" s="6" t="s">
        <v>45</v>
      </c>
      <c r="S2" s="6" t="s">
        <v>45</v>
      </c>
      <c r="T2">
        <v>13</v>
      </c>
      <c r="U2">
        <v>8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9.8703076923076924</v>
      </c>
      <c r="X2" s="4">
        <f t="shared" ref="X2:X46" si="2">B2+(C2*1.2)+(D2*1.5)+(E2*3)+(F2*3)-G2</f>
        <v>9.4</v>
      </c>
      <c r="Y2" s="4">
        <f t="shared" ref="Y2:Y46" si="3">B2+0.4*H2-0.7*I2-0.4*(M2-L2)+0.7*N2+0.3*(C2-N2)+F2+D2*0.7+0.7*E2-0.4*O2-G2</f>
        <v>2.6</v>
      </c>
      <c r="Z2">
        <v>0</v>
      </c>
    </row>
    <row r="3" spans="1:26" x14ac:dyDescent="0.3">
      <c r="A3" s="1" t="str">
        <f>'Giannis Antetokounmpo'!A3</f>
        <v>vs DNK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-14</v>
      </c>
      <c r="Q3" s="6" t="s">
        <v>45</v>
      </c>
      <c r="R3" s="6" t="s">
        <v>45</v>
      </c>
      <c r="S3" s="6" t="s">
        <v>45</v>
      </c>
      <c r="T3">
        <v>10</v>
      </c>
      <c r="U3">
        <v>3</v>
      </c>
      <c r="V3">
        <v>0</v>
      </c>
      <c r="W3" s="3">
        <f t="shared" si="1"/>
        <v>4.9383999999999997</v>
      </c>
      <c r="X3" s="4">
        <f t="shared" si="2"/>
        <v>2.7</v>
      </c>
      <c r="Y3" s="4">
        <f t="shared" si="3"/>
        <v>1</v>
      </c>
      <c r="Z3">
        <v>0</v>
      </c>
    </row>
    <row r="4" spans="1:26" x14ac:dyDescent="0.3">
      <c r="A4" s="1" t="str">
        <f>'Giannis Antetokounmpo'!A4</f>
        <v>@ IMP</v>
      </c>
      <c r="B4">
        <v>2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-16</v>
      </c>
      <c r="Q4" s="2">
        <f t="shared" si="0"/>
        <v>0.33333333333333331</v>
      </c>
      <c r="R4" s="2">
        <f t="shared" ref="R4:R46" si="4">J4/K4</f>
        <v>0</v>
      </c>
      <c r="S4" s="6" t="s">
        <v>45</v>
      </c>
      <c r="T4">
        <v>11</v>
      </c>
      <c r="U4">
        <v>2</v>
      </c>
      <c r="V4">
        <v>0</v>
      </c>
      <c r="W4" s="3">
        <f t="shared" si="1"/>
        <v>-4.2151818181818177</v>
      </c>
      <c r="X4" s="4">
        <f t="shared" si="2"/>
        <v>1</v>
      </c>
      <c r="Y4" s="4">
        <f t="shared" si="3"/>
        <v>-0.69999999999999973</v>
      </c>
      <c r="Z4">
        <v>0</v>
      </c>
    </row>
    <row r="5" spans="1:26" x14ac:dyDescent="0.3">
      <c r="A5" s="1" t="str">
        <f>'Giannis Antetokounmpo'!A5</f>
        <v>vs 3PT</v>
      </c>
      <c r="B5">
        <v>5</v>
      </c>
      <c r="C5">
        <v>1</v>
      </c>
      <c r="D5">
        <v>0</v>
      </c>
      <c r="E5">
        <v>1</v>
      </c>
      <c r="F5">
        <v>0</v>
      </c>
      <c r="G5">
        <v>1</v>
      </c>
      <c r="H5">
        <v>2</v>
      </c>
      <c r="I5">
        <v>4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-4</v>
      </c>
      <c r="Q5" s="2">
        <f t="shared" si="0"/>
        <v>0.5</v>
      </c>
      <c r="R5" s="2">
        <f t="shared" si="4"/>
        <v>0.5</v>
      </c>
      <c r="S5" s="6" t="s">
        <v>45</v>
      </c>
      <c r="T5">
        <v>14</v>
      </c>
      <c r="U5">
        <v>5</v>
      </c>
      <c r="V5">
        <v>0</v>
      </c>
      <c r="W5" s="3">
        <f t="shared" si="1"/>
        <v>10.371214285714286</v>
      </c>
      <c r="X5" s="4">
        <f t="shared" si="2"/>
        <v>8.1999999999999993</v>
      </c>
      <c r="Y5" s="4">
        <f t="shared" si="3"/>
        <v>3</v>
      </c>
      <c r="Z5">
        <v>0</v>
      </c>
    </row>
    <row r="6" spans="1:26" x14ac:dyDescent="0.3">
      <c r="A6" s="1" t="str">
        <f>'Giannis Antetokounmpo'!A6</f>
        <v>@ DEF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-4</v>
      </c>
      <c r="Q6" s="6" t="s">
        <v>45</v>
      </c>
      <c r="R6" s="6" t="s">
        <v>45</v>
      </c>
      <c r="S6" s="6" t="s">
        <v>45</v>
      </c>
      <c r="T6">
        <v>12</v>
      </c>
      <c r="U6">
        <v>4</v>
      </c>
      <c r="V6">
        <v>0</v>
      </c>
      <c r="W6" s="3">
        <f t="shared" si="1"/>
        <v>4.3483333333333336</v>
      </c>
      <c r="X6" s="4">
        <f t="shared" si="2"/>
        <v>3</v>
      </c>
      <c r="Y6" s="4">
        <f t="shared" si="3"/>
        <v>0.99999999999999989</v>
      </c>
      <c r="Z6">
        <v>0</v>
      </c>
    </row>
    <row r="7" spans="1:26" x14ac:dyDescent="0.3">
      <c r="A7" s="1" t="str">
        <f>'Giannis Antetokounmpo'!A7</f>
        <v>vs OCE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4</v>
      </c>
      <c r="J7">
        <v>1</v>
      </c>
      <c r="K7">
        <v>2</v>
      </c>
      <c r="L7">
        <v>0</v>
      </c>
      <c r="M7">
        <v>2</v>
      </c>
      <c r="N7">
        <v>0</v>
      </c>
      <c r="O7">
        <v>0</v>
      </c>
      <c r="P7">
        <v>7</v>
      </c>
      <c r="Q7" s="2">
        <f t="shared" si="0"/>
        <v>0.5</v>
      </c>
      <c r="R7" s="2">
        <f t="shared" si="4"/>
        <v>0.5</v>
      </c>
      <c r="S7" s="2">
        <f t="shared" ref="S7:S46" si="5">L7/M7</f>
        <v>0</v>
      </c>
      <c r="T7">
        <v>11</v>
      </c>
      <c r="U7">
        <v>5</v>
      </c>
      <c r="V7">
        <v>0</v>
      </c>
      <c r="W7" s="3">
        <f t="shared" si="1"/>
        <v>9.5468181818181801</v>
      </c>
      <c r="X7" s="4">
        <f t="shared" si="2"/>
        <v>5</v>
      </c>
      <c r="Y7" s="4">
        <f t="shared" si="3"/>
        <v>2.2000000000000002</v>
      </c>
      <c r="Z7">
        <v>0</v>
      </c>
    </row>
    <row r="8" spans="1:26" x14ac:dyDescent="0.3">
      <c r="A8" s="1" t="str">
        <f>'Giannis Antetokounmpo'!A8</f>
        <v>@ FRA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-3</v>
      </c>
      <c r="Q8" s="2">
        <f t="shared" si="0"/>
        <v>0</v>
      </c>
      <c r="R8" s="2">
        <f t="shared" si="4"/>
        <v>0</v>
      </c>
      <c r="S8" s="6" t="s">
        <v>45</v>
      </c>
      <c r="T8">
        <v>14</v>
      </c>
      <c r="U8">
        <v>0</v>
      </c>
      <c r="V8">
        <v>0</v>
      </c>
      <c r="W8" s="3">
        <f t="shared" si="1"/>
        <v>-7.8757857142857137</v>
      </c>
      <c r="X8" s="4">
        <f t="shared" si="2"/>
        <v>-1</v>
      </c>
      <c r="Y8" s="4">
        <f t="shared" si="3"/>
        <v>-2.1</v>
      </c>
      <c r="Z8">
        <v>0</v>
      </c>
    </row>
    <row r="9" spans="1:26" x14ac:dyDescent="0.3">
      <c r="A9" s="1" t="str">
        <f>'Giannis Antetokounmpo'!A9</f>
        <v>vs INJ</v>
      </c>
      <c r="B9">
        <v>3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3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-5</v>
      </c>
      <c r="Q9" s="2">
        <f t="shared" si="0"/>
        <v>0.33333333333333331</v>
      </c>
      <c r="R9" s="2">
        <f t="shared" si="4"/>
        <v>1</v>
      </c>
      <c r="S9" s="6" t="s">
        <v>45</v>
      </c>
      <c r="T9">
        <v>14</v>
      </c>
      <c r="U9">
        <v>6</v>
      </c>
      <c r="V9">
        <v>0</v>
      </c>
      <c r="W9" s="3">
        <f t="shared" si="1"/>
        <v>6.7117142857142857</v>
      </c>
      <c r="X9" s="4">
        <f t="shared" si="2"/>
        <v>4.5</v>
      </c>
      <c r="Y9" s="4">
        <f t="shared" si="3"/>
        <v>2</v>
      </c>
      <c r="Z9">
        <v>0</v>
      </c>
    </row>
    <row r="10" spans="1:26" x14ac:dyDescent="0.3">
      <c r="A10" s="1" t="str">
        <f>'Giannis Antetokounmpo'!A10</f>
        <v>@ EUR</v>
      </c>
      <c r="B10">
        <v>4</v>
      </c>
      <c r="C10">
        <v>0</v>
      </c>
      <c r="D10">
        <v>0</v>
      </c>
      <c r="E10">
        <v>0</v>
      </c>
      <c r="F10">
        <v>0</v>
      </c>
      <c r="G10">
        <v>1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1</v>
      </c>
      <c r="R10" s="6" t="s">
        <v>45</v>
      </c>
      <c r="S10" s="6" t="s">
        <v>45</v>
      </c>
      <c r="T10">
        <v>12</v>
      </c>
      <c r="U10">
        <v>4</v>
      </c>
      <c r="V10">
        <v>0</v>
      </c>
      <c r="W10" s="3">
        <f t="shared" si="1"/>
        <v>9.8269166666666674</v>
      </c>
      <c r="X10" s="4">
        <f t="shared" si="2"/>
        <v>3</v>
      </c>
      <c r="Y10" s="4">
        <f t="shared" si="3"/>
        <v>2.4</v>
      </c>
      <c r="Z10">
        <v>0</v>
      </c>
    </row>
    <row r="11" spans="1:26" x14ac:dyDescent="0.3">
      <c r="A11" s="1" t="str">
        <f>'Giannis Antetokounmpo'!A11</f>
        <v>vs RKS</v>
      </c>
      <c r="B11">
        <v>2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0"/>
        <v>0.5</v>
      </c>
      <c r="R11" s="6" t="s">
        <v>45</v>
      </c>
      <c r="S11" s="6" t="s">
        <v>45</v>
      </c>
      <c r="T11">
        <v>14</v>
      </c>
      <c r="U11">
        <v>5</v>
      </c>
      <c r="V11">
        <v>0</v>
      </c>
      <c r="W11" s="3">
        <f t="shared" si="1"/>
        <v>6.8645714285714279</v>
      </c>
      <c r="X11" s="4">
        <f t="shared" si="2"/>
        <v>4.7</v>
      </c>
      <c r="Y11" s="4">
        <f t="shared" si="3"/>
        <v>2</v>
      </c>
      <c r="Z11">
        <v>0</v>
      </c>
    </row>
    <row r="12" spans="1:26" x14ac:dyDescent="0.3">
      <c r="A12" s="1" t="str">
        <f>'Giannis Antetokounmpo'!A12</f>
        <v>@ CHI</v>
      </c>
      <c r="B12">
        <v>2</v>
      </c>
      <c r="C12">
        <v>0</v>
      </c>
      <c r="D12">
        <v>1</v>
      </c>
      <c r="E12">
        <v>0</v>
      </c>
      <c r="F12">
        <v>0</v>
      </c>
      <c r="G12">
        <v>2</v>
      </c>
      <c r="H12">
        <v>1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2">
        <f t="shared" si="0"/>
        <v>0.25</v>
      </c>
      <c r="R12" s="6" t="s">
        <v>45</v>
      </c>
      <c r="S12" s="6" t="s">
        <v>45</v>
      </c>
      <c r="T12">
        <v>12</v>
      </c>
      <c r="U12">
        <v>4</v>
      </c>
      <c r="V12">
        <v>0</v>
      </c>
      <c r="W12" s="3">
        <f t="shared" si="1"/>
        <v>-8.7314166666666662</v>
      </c>
      <c r="X12" s="4">
        <f t="shared" si="2"/>
        <v>1.5</v>
      </c>
      <c r="Y12" s="4">
        <f t="shared" si="3"/>
        <v>-1.7</v>
      </c>
      <c r="Z12">
        <v>0</v>
      </c>
    </row>
    <row r="13" spans="1:26" x14ac:dyDescent="0.3">
      <c r="A13" s="1" t="str">
        <f>'Giannis Antetokounmpo'!A13</f>
        <v>@ OLD</v>
      </c>
      <c r="B13">
        <v>5</v>
      </c>
      <c r="C13">
        <v>1</v>
      </c>
      <c r="D13">
        <v>0</v>
      </c>
      <c r="E13">
        <v>1</v>
      </c>
      <c r="F13">
        <v>0</v>
      </c>
      <c r="G13">
        <v>0</v>
      </c>
      <c r="H13">
        <v>2</v>
      </c>
      <c r="I13">
        <v>2</v>
      </c>
      <c r="J13">
        <v>0</v>
      </c>
      <c r="K13">
        <v>0</v>
      </c>
      <c r="L13">
        <v>1</v>
      </c>
      <c r="M13">
        <v>2</v>
      </c>
      <c r="N13">
        <v>0</v>
      </c>
      <c r="O13">
        <v>2</v>
      </c>
      <c r="P13">
        <v>0</v>
      </c>
      <c r="Q13" s="2">
        <f t="shared" si="0"/>
        <v>1</v>
      </c>
      <c r="R13" s="6" t="s">
        <v>45</v>
      </c>
      <c r="S13" s="2">
        <f t="shared" si="5"/>
        <v>0.5</v>
      </c>
      <c r="T13">
        <v>12</v>
      </c>
      <c r="U13">
        <v>5</v>
      </c>
      <c r="V13">
        <v>0</v>
      </c>
      <c r="W13" s="3">
        <f t="shared" si="1"/>
        <v>18.176916666666667</v>
      </c>
      <c r="X13" s="4">
        <f t="shared" si="2"/>
        <v>9.1999999999999993</v>
      </c>
      <c r="Y13" s="4">
        <f t="shared" si="3"/>
        <v>4.2</v>
      </c>
      <c r="Z13">
        <v>0</v>
      </c>
    </row>
    <row r="14" spans="1:26" x14ac:dyDescent="0.3">
      <c r="A14" s="1" t="str">
        <f>'Giannis Antetokounmpo'!A14</f>
        <v>vs USA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</v>
      </c>
      <c r="Q14" s="6" t="s">
        <v>45</v>
      </c>
      <c r="R14" s="6" t="s">
        <v>45</v>
      </c>
      <c r="S14" s="6" t="s">
        <v>45</v>
      </c>
      <c r="T14">
        <v>13</v>
      </c>
      <c r="U14">
        <v>0</v>
      </c>
      <c r="V14">
        <v>0</v>
      </c>
      <c r="W14" s="3">
        <f t="shared" si="1"/>
        <v>4.1459230769230766</v>
      </c>
      <c r="X14" s="4">
        <f t="shared" si="2"/>
        <v>3</v>
      </c>
      <c r="Y14" s="4">
        <f t="shared" si="3"/>
        <v>1</v>
      </c>
      <c r="Z14">
        <v>0</v>
      </c>
    </row>
    <row r="15" spans="1:26" x14ac:dyDescent="0.3">
      <c r="A15" s="1" t="str">
        <f>'Giannis Antetokounmpo'!A15</f>
        <v>@ SPA</v>
      </c>
      <c r="B15">
        <v>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5</v>
      </c>
      <c r="Q15" s="2">
        <f t="shared" si="0"/>
        <v>1</v>
      </c>
      <c r="R15" s="6" t="s">
        <v>45</v>
      </c>
      <c r="S15" s="2">
        <f t="shared" si="5"/>
        <v>1</v>
      </c>
      <c r="T15">
        <v>7</v>
      </c>
      <c r="U15">
        <v>6</v>
      </c>
      <c r="V15">
        <v>0</v>
      </c>
      <c r="W15" s="3">
        <f t="shared" si="1"/>
        <v>23.918857142857142</v>
      </c>
      <c r="X15" s="4">
        <f t="shared" si="2"/>
        <v>4.5</v>
      </c>
      <c r="Y15" s="4">
        <f t="shared" si="3"/>
        <v>3.4000000000000004</v>
      </c>
      <c r="Z15">
        <v>0</v>
      </c>
    </row>
    <row r="16" spans="1:26" x14ac:dyDescent="0.3">
      <c r="A16" s="1" t="str">
        <f>'Giannis Antetokounmpo'!A16</f>
        <v>vs 6TH</v>
      </c>
      <c r="B16">
        <v>2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-11</v>
      </c>
      <c r="Q16" s="2">
        <f t="shared" si="0"/>
        <v>1</v>
      </c>
      <c r="R16" s="6" t="s">
        <v>45</v>
      </c>
      <c r="S16" s="6" t="s">
        <v>45</v>
      </c>
      <c r="T16">
        <v>15</v>
      </c>
      <c r="U16">
        <v>2</v>
      </c>
      <c r="V16">
        <v>0</v>
      </c>
      <c r="W16" s="3">
        <f t="shared" si="1"/>
        <v>2.1341999999999999</v>
      </c>
      <c r="X16" s="4">
        <f t="shared" si="2"/>
        <v>1</v>
      </c>
      <c r="Y16" s="4">
        <f t="shared" si="3"/>
        <v>0.7</v>
      </c>
      <c r="Z16">
        <v>0</v>
      </c>
    </row>
    <row r="17" spans="1:26" x14ac:dyDescent="0.3">
      <c r="A17" s="1" t="str">
        <f>'Giannis Antetokounmpo'!A17</f>
        <v>vs CAN</v>
      </c>
      <c r="B17">
        <v>10</v>
      </c>
      <c r="C17">
        <v>1</v>
      </c>
      <c r="D17">
        <v>3</v>
      </c>
      <c r="E17">
        <v>0</v>
      </c>
      <c r="F17">
        <v>0</v>
      </c>
      <c r="G17">
        <v>0</v>
      </c>
      <c r="H17">
        <v>4</v>
      </c>
      <c r="I17">
        <v>6</v>
      </c>
      <c r="J17">
        <v>2</v>
      </c>
      <c r="K17">
        <v>4</v>
      </c>
      <c r="L17">
        <v>0</v>
      </c>
      <c r="M17">
        <v>0</v>
      </c>
      <c r="N17">
        <v>0</v>
      </c>
      <c r="O17">
        <v>0</v>
      </c>
      <c r="P17">
        <v>8</v>
      </c>
      <c r="Q17" s="2">
        <f t="shared" si="0"/>
        <v>0.66666666666666663</v>
      </c>
      <c r="R17" s="2">
        <f t="shared" si="4"/>
        <v>0.5</v>
      </c>
      <c r="S17" s="6" t="s">
        <v>45</v>
      </c>
      <c r="T17">
        <v>13</v>
      </c>
      <c r="U17">
        <v>17</v>
      </c>
      <c r="V17">
        <v>0</v>
      </c>
      <c r="W17" s="3">
        <f t="shared" si="1"/>
        <v>37.500923076923073</v>
      </c>
      <c r="X17" s="4">
        <f t="shared" si="2"/>
        <v>15.7</v>
      </c>
      <c r="Y17" s="4">
        <f t="shared" si="3"/>
        <v>9.8000000000000007</v>
      </c>
      <c r="Z17">
        <v>0</v>
      </c>
    </row>
    <row r="18" spans="1:26" x14ac:dyDescent="0.3">
      <c r="A18" s="1" t="str">
        <f>'Giannis Antetokounmpo'!A18</f>
        <v>@ DNK</v>
      </c>
      <c r="B18">
        <v>4</v>
      </c>
      <c r="C18">
        <v>2</v>
      </c>
      <c r="D18">
        <v>2</v>
      </c>
      <c r="E18">
        <v>0</v>
      </c>
      <c r="F18">
        <v>1</v>
      </c>
      <c r="G18">
        <v>0</v>
      </c>
      <c r="H18">
        <v>1</v>
      </c>
      <c r="I18">
        <v>5</v>
      </c>
      <c r="J18">
        <v>1</v>
      </c>
      <c r="K18">
        <v>4</v>
      </c>
      <c r="L18">
        <v>1</v>
      </c>
      <c r="M18">
        <v>2</v>
      </c>
      <c r="N18">
        <v>2</v>
      </c>
      <c r="O18">
        <v>0</v>
      </c>
      <c r="P18">
        <v>-9</v>
      </c>
      <c r="Q18" s="2">
        <f t="shared" si="0"/>
        <v>0.2</v>
      </c>
      <c r="R18" s="2">
        <f t="shared" si="4"/>
        <v>0.25</v>
      </c>
      <c r="S18" s="2">
        <f t="shared" si="5"/>
        <v>0.5</v>
      </c>
      <c r="T18">
        <v>17</v>
      </c>
      <c r="U18">
        <v>8</v>
      </c>
      <c r="V18">
        <v>0</v>
      </c>
      <c r="W18" s="3">
        <f t="shared" si="1"/>
        <v>12.311294117647057</v>
      </c>
      <c r="X18" s="4">
        <f t="shared" si="2"/>
        <v>12.4</v>
      </c>
      <c r="Y18" s="4">
        <f t="shared" si="3"/>
        <v>4.3000000000000007</v>
      </c>
      <c r="Z18">
        <v>0</v>
      </c>
    </row>
    <row r="19" spans="1:26" x14ac:dyDescent="0.3">
      <c r="A19" s="1" t="str">
        <f>'Giannis Antetokounmpo'!A19</f>
        <v>vs IMP</v>
      </c>
      <c r="B19">
        <v>6</v>
      </c>
      <c r="C19">
        <v>2</v>
      </c>
      <c r="D19">
        <v>1</v>
      </c>
      <c r="E19">
        <v>0</v>
      </c>
      <c r="F19">
        <v>0</v>
      </c>
      <c r="G19">
        <v>0</v>
      </c>
      <c r="H19">
        <v>2</v>
      </c>
      <c r="I19">
        <v>2</v>
      </c>
      <c r="J19">
        <v>1</v>
      </c>
      <c r="K19">
        <v>1</v>
      </c>
      <c r="L19">
        <v>1</v>
      </c>
      <c r="M19">
        <v>2</v>
      </c>
      <c r="N19">
        <v>1</v>
      </c>
      <c r="O19">
        <v>0</v>
      </c>
      <c r="P19">
        <v>-2</v>
      </c>
      <c r="Q19" s="2">
        <f t="shared" si="0"/>
        <v>1</v>
      </c>
      <c r="R19" s="2">
        <f t="shared" si="4"/>
        <v>1</v>
      </c>
      <c r="S19" s="2">
        <f t="shared" si="5"/>
        <v>0.5</v>
      </c>
      <c r="T19">
        <v>14</v>
      </c>
      <c r="U19">
        <v>9</v>
      </c>
      <c r="V19">
        <v>0</v>
      </c>
      <c r="W19" s="3">
        <f t="shared" si="1"/>
        <v>24.207500000000003</v>
      </c>
      <c r="X19" s="4">
        <f t="shared" si="2"/>
        <v>9.9</v>
      </c>
      <c r="Y19" s="4">
        <f t="shared" si="3"/>
        <v>6.7</v>
      </c>
      <c r="Z19">
        <v>0</v>
      </c>
    </row>
    <row r="20" spans="1:26" x14ac:dyDescent="0.3">
      <c r="A20" s="1">
        <f>'Giannis Antetokounmpo'!A20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3.0555555555555554</v>
      </c>
      <c r="C47" s="4">
        <f t="shared" ref="C47:P47" si="6">AVERAGE(C2:C46)</f>
        <v>0.61111111111111116</v>
      </c>
      <c r="D47" s="4">
        <f t="shared" si="6"/>
        <v>0.83333333333333337</v>
      </c>
      <c r="E47" s="4">
        <f t="shared" si="6"/>
        <v>0.1111111111111111</v>
      </c>
      <c r="F47" s="4">
        <f t="shared" si="6"/>
        <v>0.16666666666666666</v>
      </c>
      <c r="G47" s="4">
        <f t="shared" si="6"/>
        <v>0.44444444444444442</v>
      </c>
      <c r="H47" s="4">
        <f t="shared" si="6"/>
        <v>1.2222222222222223</v>
      </c>
      <c r="I47" s="4">
        <f t="shared" si="6"/>
        <v>2.3333333333333335</v>
      </c>
      <c r="J47" s="4">
        <f t="shared" si="6"/>
        <v>0.3888888888888889</v>
      </c>
      <c r="K47" s="4">
        <f t="shared" si="6"/>
        <v>0.88888888888888884</v>
      </c>
      <c r="L47" s="4">
        <f t="shared" si="6"/>
        <v>0.22222222222222221</v>
      </c>
      <c r="M47" s="4">
        <f t="shared" si="6"/>
        <v>0.5</v>
      </c>
      <c r="N47" s="4">
        <f t="shared" si="6"/>
        <v>0.16666666666666666</v>
      </c>
      <c r="O47" s="4">
        <f t="shared" si="6"/>
        <v>0.27777777777777779</v>
      </c>
      <c r="P47" s="4">
        <f t="shared" si="6"/>
        <v>-2.1111111111111112</v>
      </c>
      <c r="Q47" s="2">
        <f>SUM(H2:H46)/SUM(I2:I46)</f>
        <v>0.52380952380952384</v>
      </c>
      <c r="R47" s="2">
        <f>SUM(J2:J46)/SUM(K2:K46)</f>
        <v>0.4375</v>
      </c>
      <c r="S47" s="2">
        <f>SUM(L2:L46)/SUM(M2:M46)</f>
        <v>0.44444444444444442</v>
      </c>
      <c r="T47" s="4">
        <f t="shared" ref="T47:V47" si="7">AVERAGE(T2:T46)</f>
        <v>12.666666666666666</v>
      </c>
      <c r="U47" s="4">
        <f t="shared" si="7"/>
        <v>5.166666666666667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8.9203947368421055</v>
      </c>
      <c r="X47" s="4">
        <f t="shared" ref="X47" si="8">B47+(C47*1.2)+(D47*1.5)+(E47*3)+(F47*3)-G47</f>
        <v>5.4277777777777771</v>
      </c>
      <c r="Y47" s="4">
        <f t="shared" ref="Y47" si="9">B47+0.4*H47-0.7*I47-0.4*(M47-L47)+0.7*N47+0.3*(C47-N47)+F47+D47*0.7+0.7*E47-0.4*O47-G47</f>
        <v>2.322222222222222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55</v>
      </c>
      <c r="C49">
        <f t="shared" ref="C49:P49" si="10">SUM(C2:C46)</f>
        <v>11</v>
      </c>
      <c r="D49">
        <f t="shared" si="10"/>
        <v>15</v>
      </c>
      <c r="E49">
        <f t="shared" si="10"/>
        <v>2</v>
      </c>
      <c r="F49">
        <f t="shared" si="10"/>
        <v>3</v>
      </c>
      <c r="G49">
        <f t="shared" si="10"/>
        <v>8</v>
      </c>
      <c r="H49">
        <f t="shared" si="10"/>
        <v>22</v>
      </c>
      <c r="I49">
        <f t="shared" si="10"/>
        <v>42</v>
      </c>
      <c r="J49">
        <f t="shared" si="10"/>
        <v>7</v>
      </c>
      <c r="K49">
        <f t="shared" si="10"/>
        <v>16</v>
      </c>
      <c r="L49">
        <f t="shared" si="10"/>
        <v>4</v>
      </c>
      <c r="M49">
        <f t="shared" si="10"/>
        <v>9</v>
      </c>
      <c r="N49">
        <f t="shared" si="10"/>
        <v>3</v>
      </c>
      <c r="O49">
        <f t="shared" si="10"/>
        <v>5</v>
      </c>
      <c r="P49">
        <f t="shared" si="10"/>
        <v>-38</v>
      </c>
      <c r="T49">
        <f>SUM(T2:T46)</f>
        <v>228</v>
      </c>
      <c r="U49">
        <f>SUM(U2:U46)</f>
        <v>93</v>
      </c>
      <c r="V49">
        <f>SUM(V2:V46)</f>
        <v>0</v>
      </c>
      <c r="X49" s="4">
        <f>SUM(X2:X46)</f>
        <v>97.700000000000017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8</v>
      </c>
      <c r="C2">
        <v>3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  <c r="J2">
        <v>0</v>
      </c>
      <c r="K2">
        <v>0</v>
      </c>
      <c r="L2">
        <v>4</v>
      </c>
      <c r="M2">
        <v>4</v>
      </c>
      <c r="N2">
        <v>2</v>
      </c>
      <c r="O2">
        <v>1</v>
      </c>
      <c r="P2">
        <v>3</v>
      </c>
      <c r="Q2" s="2">
        <f t="shared" ref="Q2:Q46" si="0">H2/I2</f>
        <v>0.66666666666666663</v>
      </c>
      <c r="R2" s="6" t="s">
        <v>45</v>
      </c>
      <c r="S2" s="2">
        <f>L2/M2</f>
        <v>1</v>
      </c>
      <c r="T2">
        <v>8</v>
      </c>
      <c r="U2">
        <v>8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42.753250000000001</v>
      </c>
      <c r="X2" s="4">
        <f t="shared" ref="X2:X46" si="2">B2+(C2*1.2)+(D2*1.5)+(E2*3)+(F2*3)-G2</f>
        <v>10.6</v>
      </c>
      <c r="Y2" s="4">
        <f t="shared" ref="Y2:Y46" si="3">B2+0.4*H2-0.7*I2-0.4*(M2-L2)+0.7*N2+0.3*(C2-N2)+F2+D2*0.7+0.7*E2-0.4*O2-G2</f>
        <v>7.0000000000000018</v>
      </c>
      <c r="Z2">
        <v>0</v>
      </c>
    </row>
    <row r="3" spans="1:26" x14ac:dyDescent="0.3">
      <c r="A3" s="1" t="str">
        <f>'Giannis Antetokounmpo'!A3</f>
        <v>vs DNK</v>
      </c>
      <c r="B3">
        <v>2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-2</v>
      </c>
      <c r="Q3" s="2">
        <f t="shared" si="0"/>
        <v>0.5</v>
      </c>
      <c r="R3" s="6" t="s">
        <v>45</v>
      </c>
      <c r="S3" s="6" t="s">
        <v>45</v>
      </c>
      <c r="T3">
        <v>12</v>
      </c>
      <c r="U3">
        <v>4</v>
      </c>
      <c r="V3">
        <v>0</v>
      </c>
      <c r="W3" s="3">
        <f t="shared" si="1"/>
        <v>8.4121666666666641</v>
      </c>
      <c r="X3" s="4">
        <f t="shared" si="2"/>
        <v>7.7</v>
      </c>
      <c r="Y3" s="4">
        <f t="shared" si="3"/>
        <v>1.9000000000000001</v>
      </c>
      <c r="Z3">
        <v>0</v>
      </c>
    </row>
    <row r="4" spans="1:26" x14ac:dyDescent="0.3">
      <c r="A4" s="1" t="str">
        <f>'Giannis Antetokounmpo'!A4</f>
        <v>@ IMP</v>
      </c>
      <c r="B4">
        <v>4</v>
      </c>
      <c r="C4">
        <v>2</v>
      </c>
      <c r="D4">
        <v>1</v>
      </c>
      <c r="E4">
        <v>0</v>
      </c>
      <c r="F4">
        <v>0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-15</v>
      </c>
      <c r="Q4" s="2">
        <f t="shared" si="0"/>
        <v>1</v>
      </c>
      <c r="R4" s="6" t="s">
        <v>45</v>
      </c>
      <c r="S4" s="6" t="s">
        <v>45</v>
      </c>
      <c r="T4">
        <v>10</v>
      </c>
      <c r="U4">
        <v>6</v>
      </c>
      <c r="V4">
        <v>0</v>
      </c>
      <c r="W4" s="3">
        <f t="shared" si="1"/>
        <v>23.591100000000001</v>
      </c>
      <c r="X4" s="4">
        <f t="shared" si="2"/>
        <v>7.9</v>
      </c>
      <c r="Y4" s="4">
        <f t="shared" si="3"/>
        <v>4.7</v>
      </c>
      <c r="Z4">
        <v>0</v>
      </c>
    </row>
    <row r="5" spans="1:26" x14ac:dyDescent="0.3">
      <c r="A5" s="1" t="str">
        <f>'Giannis Antetokounmpo'!A5</f>
        <v>vs 3PT</v>
      </c>
      <c r="B5">
        <v>8</v>
      </c>
      <c r="C5">
        <v>2</v>
      </c>
      <c r="D5">
        <v>0</v>
      </c>
      <c r="E5">
        <v>0</v>
      </c>
      <c r="F5">
        <v>0</v>
      </c>
      <c r="G5">
        <v>1</v>
      </c>
      <c r="H5">
        <v>4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-6</v>
      </c>
      <c r="Q5" s="2">
        <f t="shared" si="0"/>
        <v>0.8</v>
      </c>
      <c r="R5" s="6" t="s">
        <v>45</v>
      </c>
      <c r="S5" s="6" t="s">
        <v>45</v>
      </c>
      <c r="T5">
        <v>12</v>
      </c>
      <c r="U5">
        <v>8</v>
      </c>
      <c r="V5">
        <v>0</v>
      </c>
      <c r="W5" s="3">
        <f t="shared" si="1"/>
        <v>21.899416666666667</v>
      </c>
      <c r="X5" s="4">
        <f t="shared" si="2"/>
        <v>9.4</v>
      </c>
      <c r="Y5" s="4">
        <f t="shared" si="3"/>
        <v>5.2999999999999989</v>
      </c>
      <c r="Z5">
        <v>0</v>
      </c>
    </row>
    <row r="6" spans="1:26" x14ac:dyDescent="0.3">
      <c r="A6" s="1" t="str">
        <f>'Giannis Antetokounmpo'!A6</f>
        <v>@ DEF</v>
      </c>
      <c r="B6">
        <v>2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-4</v>
      </c>
      <c r="Q6" s="2">
        <f t="shared" si="0"/>
        <v>0.33333333333333331</v>
      </c>
      <c r="R6" s="6" t="s">
        <v>45</v>
      </c>
      <c r="S6" s="6" t="s">
        <v>45</v>
      </c>
      <c r="T6">
        <v>12</v>
      </c>
      <c r="U6">
        <v>5</v>
      </c>
      <c r="V6">
        <v>0</v>
      </c>
      <c r="W6" s="3">
        <f t="shared" si="1"/>
        <v>-0.97416666666666707</v>
      </c>
      <c r="X6" s="4">
        <f t="shared" si="2"/>
        <v>2.5</v>
      </c>
      <c r="Y6" s="4">
        <f t="shared" si="3"/>
        <v>0</v>
      </c>
      <c r="Z6">
        <v>0</v>
      </c>
    </row>
    <row r="7" spans="1:26" x14ac:dyDescent="0.3">
      <c r="A7" s="1" t="str">
        <f>'Giannis Antetokounmpo'!A7</f>
        <v>vs OCE</v>
      </c>
      <c r="B7">
        <v>4</v>
      </c>
      <c r="C7">
        <v>3</v>
      </c>
      <c r="D7">
        <v>0</v>
      </c>
      <c r="E7">
        <v>0</v>
      </c>
      <c r="F7">
        <v>1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4</v>
      </c>
      <c r="Q7" s="2">
        <f t="shared" si="0"/>
        <v>1</v>
      </c>
      <c r="R7" s="6" t="s">
        <v>45</v>
      </c>
      <c r="S7" s="6" t="s">
        <v>45</v>
      </c>
      <c r="T7">
        <v>9</v>
      </c>
      <c r="U7">
        <v>4</v>
      </c>
      <c r="V7">
        <v>0</v>
      </c>
      <c r="W7" s="3">
        <f t="shared" si="1"/>
        <v>35.422666666666665</v>
      </c>
      <c r="X7" s="4">
        <f t="shared" si="2"/>
        <v>10.6</v>
      </c>
      <c r="Y7" s="4">
        <f t="shared" si="3"/>
        <v>6.1</v>
      </c>
      <c r="Z7">
        <v>0</v>
      </c>
    </row>
    <row r="8" spans="1:26" x14ac:dyDescent="0.3">
      <c r="A8" s="1" t="str">
        <f>'Giannis Antetokounmpo'!A8</f>
        <v>@ FRA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-6</v>
      </c>
      <c r="Q8" s="6" t="s">
        <v>45</v>
      </c>
      <c r="R8" s="6" t="s">
        <v>45</v>
      </c>
      <c r="S8" s="6" t="s">
        <v>45</v>
      </c>
      <c r="T8">
        <v>8</v>
      </c>
      <c r="U8">
        <v>3</v>
      </c>
      <c r="V8">
        <v>0</v>
      </c>
      <c r="W8" s="3">
        <f t="shared" si="1"/>
        <v>3.7178750000000012</v>
      </c>
      <c r="X8" s="4">
        <f t="shared" si="2"/>
        <v>3.9</v>
      </c>
      <c r="Y8" s="4">
        <f t="shared" si="3"/>
        <v>0.49999999999999978</v>
      </c>
      <c r="Z8">
        <v>0</v>
      </c>
    </row>
    <row r="9" spans="1:26" x14ac:dyDescent="0.3">
      <c r="A9" s="1" t="str">
        <f>'Giannis Antetokounmpo'!A9</f>
        <v>vs INJ</v>
      </c>
      <c r="B9">
        <v>2</v>
      </c>
      <c r="C9">
        <v>2</v>
      </c>
      <c r="D9">
        <v>0</v>
      </c>
      <c r="E9">
        <v>0</v>
      </c>
      <c r="F9">
        <v>0</v>
      </c>
      <c r="G9">
        <v>1</v>
      </c>
      <c r="H9">
        <v>1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-1</v>
      </c>
      <c r="Q9" s="2">
        <f t="shared" si="0"/>
        <v>0.5</v>
      </c>
      <c r="R9" s="2">
        <f t="shared" ref="R9:R46" si="4">J9/K9</f>
        <v>0</v>
      </c>
      <c r="S9" s="6" t="s">
        <v>45</v>
      </c>
      <c r="T9">
        <v>10</v>
      </c>
      <c r="U9">
        <v>2</v>
      </c>
      <c r="V9">
        <v>0</v>
      </c>
      <c r="W9" s="3">
        <f t="shared" si="1"/>
        <v>2.2237</v>
      </c>
      <c r="X9" s="4">
        <f t="shared" si="2"/>
        <v>3.4000000000000004</v>
      </c>
      <c r="Y9" s="4">
        <f t="shared" si="3"/>
        <v>0.60000000000000009</v>
      </c>
      <c r="Z9">
        <v>0</v>
      </c>
    </row>
    <row r="10" spans="1:26" x14ac:dyDescent="0.3">
      <c r="A10" s="1" t="str">
        <f>'Giannis Antetokounmpo'!A10</f>
        <v>@ EUR</v>
      </c>
      <c r="B10">
        <v>0</v>
      </c>
      <c r="C10">
        <v>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  <c r="Q10" s="6" t="s">
        <v>45</v>
      </c>
      <c r="R10" s="6" t="s">
        <v>45</v>
      </c>
      <c r="S10" s="6" t="s">
        <v>45</v>
      </c>
      <c r="T10">
        <v>9</v>
      </c>
      <c r="U10">
        <v>0</v>
      </c>
      <c r="V10">
        <v>0</v>
      </c>
      <c r="W10" s="3">
        <f t="shared" si="1"/>
        <v>7.6226666666666665</v>
      </c>
      <c r="X10" s="4">
        <f t="shared" si="2"/>
        <v>5.4</v>
      </c>
      <c r="Y10" s="4">
        <f t="shared" si="3"/>
        <v>1.2999999999999998</v>
      </c>
      <c r="Z10">
        <v>0</v>
      </c>
    </row>
    <row r="11" spans="1:26" x14ac:dyDescent="0.3">
      <c r="A11" s="1" t="str">
        <f>'Giannis Antetokounmpo'!A11</f>
        <v>vs RKS</v>
      </c>
      <c r="B11">
        <v>10</v>
      </c>
      <c r="C11">
        <v>6</v>
      </c>
      <c r="D11">
        <v>1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</v>
      </c>
      <c r="L11">
        <v>5</v>
      </c>
      <c r="M11">
        <v>6</v>
      </c>
      <c r="N11">
        <v>2</v>
      </c>
      <c r="O11">
        <v>1</v>
      </c>
      <c r="P11">
        <v>9</v>
      </c>
      <c r="Q11" s="2">
        <f t="shared" si="0"/>
        <v>1</v>
      </c>
      <c r="R11" s="2">
        <f t="shared" si="4"/>
        <v>1</v>
      </c>
      <c r="S11" s="2">
        <f t="shared" ref="S11:S46" si="5">L11/M11</f>
        <v>0.83333333333333337</v>
      </c>
      <c r="T11">
        <v>14</v>
      </c>
      <c r="U11">
        <v>12</v>
      </c>
      <c r="V11">
        <v>0</v>
      </c>
      <c r="W11" s="3">
        <f t="shared" si="1"/>
        <v>42.315857142857148</v>
      </c>
      <c r="X11" s="4">
        <f t="shared" si="2"/>
        <v>18.7</v>
      </c>
      <c r="Y11" s="4">
        <f t="shared" si="3"/>
        <v>11.899999999999999</v>
      </c>
      <c r="Z11">
        <v>0</v>
      </c>
    </row>
    <row r="12" spans="1:26" x14ac:dyDescent="0.3">
      <c r="A12" s="1" t="str">
        <f>'Giannis Antetokounmpo'!A12</f>
        <v>@ CHI</v>
      </c>
      <c r="B12">
        <v>6</v>
      </c>
      <c r="C12">
        <v>4</v>
      </c>
      <c r="D12">
        <v>0</v>
      </c>
      <c r="E12">
        <v>0</v>
      </c>
      <c r="F12">
        <v>0</v>
      </c>
      <c r="G12">
        <v>0</v>
      </c>
      <c r="H12">
        <v>3</v>
      </c>
      <c r="I12">
        <v>4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2</v>
      </c>
      <c r="Q12" s="2">
        <f t="shared" si="0"/>
        <v>0.75</v>
      </c>
      <c r="R12" s="6" t="s">
        <v>45</v>
      </c>
      <c r="S12" s="6" t="s">
        <v>45</v>
      </c>
      <c r="T12">
        <v>11</v>
      </c>
      <c r="U12">
        <v>6</v>
      </c>
      <c r="V12">
        <v>0</v>
      </c>
      <c r="W12" s="3">
        <f t="shared" si="1"/>
        <v>25.879727272727276</v>
      </c>
      <c r="X12" s="4">
        <f t="shared" si="2"/>
        <v>10.8</v>
      </c>
      <c r="Y12" s="4">
        <f t="shared" si="3"/>
        <v>5.6</v>
      </c>
      <c r="Z12">
        <v>0</v>
      </c>
    </row>
    <row r="13" spans="1:26" x14ac:dyDescent="0.3">
      <c r="A13" s="1" t="str">
        <f>'Giannis Antetokounmpo'!A13</f>
        <v>@ OLD</v>
      </c>
      <c r="B13">
        <v>6</v>
      </c>
      <c r="C13">
        <v>3</v>
      </c>
      <c r="D13">
        <v>0</v>
      </c>
      <c r="E13">
        <v>0</v>
      </c>
      <c r="F13">
        <v>0</v>
      </c>
      <c r="G13">
        <v>0</v>
      </c>
      <c r="H13">
        <v>3</v>
      </c>
      <c r="I13">
        <v>4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-4</v>
      </c>
      <c r="Q13" s="2">
        <f t="shared" si="0"/>
        <v>0.75</v>
      </c>
      <c r="R13" s="6" t="s">
        <v>45</v>
      </c>
      <c r="S13" s="6" t="s">
        <v>45</v>
      </c>
      <c r="T13">
        <v>10</v>
      </c>
      <c r="U13">
        <v>6</v>
      </c>
      <c r="V13">
        <v>1</v>
      </c>
      <c r="W13" s="3">
        <f t="shared" si="1"/>
        <v>28.714400000000001</v>
      </c>
      <c r="X13" s="4">
        <f t="shared" si="2"/>
        <v>9.6</v>
      </c>
      <c r="Y13" s="4">
        <f t="shared" si="3"/>
        <v>5.7</v>
      </c>
      <c r="Z13">
        <v>0</v>
      </c>
    </row>
    <row r="14" spans="1:26" x14ac:dyDescent="0.3">
      <c r="A14" s="1" t="str">
        <f>'Giannis Antetokounmpo'!A14</f>
        <v>vs USA</v>
      </c>
      <c r="B14">
        <v>2</v>
      </c>
      <c r="C14">
        <v>2</v>
      </c>
      <c r="D14">
        <v>0</v>
      </c>
      <c r="E14">
        <v>0</v>
      </c>
      <c r="F14">
        <v>1</v>
      </c>
      <c r="G14">
        <v>0</v>
      </c>
      <c r="H14">
        <v>1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0.33333333333333331</v>
      </c>
      <c r="R14" s="2">
        <f t="shared" si="4"/>
        <v>0</v>
      </c>
      <c r="S14" s="6" t="s">
        <v>45</v>
      </c>
      <c r="T14">
        <v>11</v>
      </c>
      <c r="U14">
        <v>2</v>
      </c>
      <c r="V14">
        <v>0</v>
      </c>
      <c r="W14" s="3">
        <f t="shared" si="1"/>
        <v>8.2582727272727272</v>
      </c>
      <c r="X14" s="4">
        <f t="shared" si="2"/>
        <v>7.4</v>
      </c>
      <c r="Y14" s="4">
        <f t="shared" si="3"/>
        <v>1.9000000000000004</v>
      </c>
      <c r="Z14">
        <v>0</v>
      </c>
    </row>
    <row r="15" spans="1:26" x14ac:dyDescent="0.3">
      <c r="A15" s="1" t="str">
        <f>'Giannis Antetokounmpo'!A15</f>
        <v>@ SPA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6</v>
      </c>
      <c r="Q15" s="6" t="s">
        <v>45</v>
      </c>
      <c r="R15" s="6" t="s">
        <v>45</v>
      </c>
      <c r="S15" s="6" t="s">
        <v>45</v>
      </c>
      <c r="T15">
        <v>10</v>
      </c>
      <c r="U15">
        <v>0</v>
      </c>
      <c r="V15">
        <v>0</v>
      </c>
      <c r="W15" s="3">
        <f t="shared" si="1"/>
        <v>-0.24669999999999986</v>
      </c>
      <c r="X15" s="4">
        <f t="shared" si="2"/>
        <v>1.2</v>
      </c>
      <c r="Y15" s="4">
        <f t="shared" si="3"/>
        <v>-0.10000000000000003</v>
      </c>
      <c r="Z15">
        <v>0</v>
      </c>
    </row>
    <row r="16" spans="1:26" x14ac:dyDescent="0.3">
      <c r="A16" s="1" t="str">
        <f>'Giannis Antetokounmpo'!A16</f>
        <v>vs 6TH</v>
      </c>
      <c r="B16">
        <v>2</v>
      </c>
      <c r="C16">
        <v>2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-3</v>
      </c>
      <c r="Q16" s="2">
        <f t="shared" si="0"/>
        <v>1</v>
      </c>
      <c r="R16" s="6" t="s">
        <v>45</v>
      </c>
      <c r="S16" s="6" t="s">
        <v>45</v>
      </c>
      <c r="T16">
        <v>11</v>
      </c>
      <c r="U16">
        <v>2</v>
      </c>
      <c r="V16">
        <v>0</v>
      </c>
      <c r="W16" s="3">
        <f t="shared" si="1"/>
        <v>10.484</v>
      </c>
      <c r="X16" s="4">
        <f t="shared" si="2"/>
        <v>4.4000000000000004</v>
      </c>
      <c r="Y16" s="4">
        <f t="shared" si="3"/>
        <v>2.2999999999999998</v>
      </c>
      <c r="Z16">
        <v>0</v>
      </c>
    </row>
    <row r="17" spans="1:26" x14ac:dyDescent="0.3">
      <c r="A17" s="1" t="str">
        <f>'Giannis Antetokounmpo'!A17</f>
        <v>vs CAN</v>
      </c>
      <c r="B17">
        <v>8</v>
      </c>
      <c r="C17">
        <v>5</v>
      </c>
      <c r="D17">
        <v>0</v>
      </c>
      <c r="E17">
        <v>1</v>
      </c>
      <c r="F17">
        <v>1</v>
      </c>
      <c r="G17">
        <v>0</v>
      </c>
      <c r="H17">
        <v>3</v>
      </c>
      <c r="I17">
        <v>6</v>
      </c>
      <c r="J17">
        <v>0</v>
      </c>
      <c r="K17">
        <v>0</v>
      </c>
      <c r="L17">
        <v>2</v>
      </c>
      <c r="M17">
        <v>2</v>
      </c>
      <c r="N17">
        <v>1</v>
      </c>
      <c r="O17">
        <v>0</v>
      </c>
      <c r="P17">
        <v>10</v>
      </c>
      <c r="Q17" s="2">
        <f t="shared" si="0"/>
        <v>0.5</v>
      </c>
      <c r="R17" s="6" t="s">
        <v>45</v>
      </c>
      <c r="S17" s="2">
        <f t="shared" si="5"/>
        <v>1</v>
      </c>
      <c r="T17">
        <v>15</v>
      </c>
      <c r="U17">
        <v>8</v>
      </c>
      <c r="V17">
        <v>1</v>
      </c>
      <c r="W17" s="3">
        <f t="shared" si="1"/>
        <v>28.330333333333332</v>
      </c>
      <c r="X17" s="4">
        <f t="shared" si="2"/>
        <v>20</v>
      </c>
      <c r="Y17" s="4">
        <f t="shared" si="3"/>
        <v>8.6</v>
      </c>
      <c r="Z17">
        <v>0</v>
      </c>
    </row>
    <row r="18" spans="1:26" x14ac:dyDescent="0.3">
      <c r="A18" s="1" t="str">
        <f>'Giannis Antetokounmpo'!A18</f>
        <v>@ DNK</v>
      </c>
      <c r="B18">
        <v>2</v>
      </c>
      <c r="C18">
        <v>4</v>
      </c>
      <c r="D18">
        <v>1</v>
      </c>
      <c r="E18">
        <v>0</v>
      </c>
      <c r="F18">
        <v>1</v>
      </c>
      <c r="G18">
        <v>0</v>
      </c>
      <c r="H18">
        <v>1</v>
      </c>
      <c r="I18">
        <v>3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-14</v>
      </c>
      <c r="Q18" s="2">
        <f t="shared" si="0"/>
        <v>0.33333333333333331</v>
      </c>
      <c r="R18" s="6" t="s">
        <v>45</v>
      </c>
      <c r="S18" s="6" t="s">
        <v>45</v>
      </c>
      <c r="T18">
        <v>11</v>
      </c>
      <c r="U18">
        <v>5</v>
      </c>
      <c r="V18">
        <v>0</v>
      </c>
      <c r="W18" s="3">
        <f t="shared" si="1"/>
        <v>14.749181818181814</v>
      </c>
      <c r="X18" s="4">
        <f t="shared" si="2"/>
        <v>11.3</v>
      </c>
      <c r="Y18" s="4">
        <f t="shared" si="3"/>
        <v>3.2000000000000006</v>
      </c>
      <c r="Z18">
        <v>0</v>
      </c>
    </row>
    <row r="19" spans="1:26" x14ac:dyDescent="0.3">
      <c r="A19" s="1" t="str">
        <f>'Giannis Antetokounmpo'!A19</f>
        <v>vs IMP</v>
      </c>
      <c r="B19">
        <v>4</v>
      </c>
      <c r="C19">
        <v>2</v>
      </c>
      <c r="D19">
        <v>3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2</v>
      </c>
      <c r="O19">
        <v>1</v>
      </c>
      <c r="P19">
        <v>3</v>
      </c>
      <c r="Q19" s="2">
        <f t="shared" si="0"/>
        <v>1</v>
      </c>
      <c r="R19" s="6" t="s">
        <v>45</v>
      </c>
      <c r="S19" s="6" t="s">
        <v>45</v>
      </c>
      <c r="T19">
        <v>11</v>
      </c>
      <c r="U19">
        <v>13</v>
      </c>
      <c r="V19">
        <v>0</v>
      </c>
      <c r="W19" s="3">
        <f t="shared" si="1"/>
        <v>30.641545454545454</v>
      </c>
      <c r="X19" s="4">
        <f t="shared" si="2"/>
        <v>10.9</v>
      </c>
      <c r="Y19" s="4">
        <f t="shared" si="3"/>
        <v>6.4999999999999991</v>
      </c>
      <c r="Z19">
        <v>0</v>
      </c>
    </row>
    <row r="20" spans="1:26" x14ac:dyDescent="0.3">
      <c r="A20" s="1">
        <f>'Giannis Antetokounmpo'!A20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3.8888888888888888</v>
      </c>
      <c r="C47" s="4">
        <f t="shared" ref="C47:P47" si="6">AVERAGE(C2:C46)</f>
        <v>2.5555555555555554</v>
      </c>
      <c r="D47" s="4">
        <f t="shared" si="6"/>
        <v>0.5</v>
      </c>
      <c r="E47" s="4">
        <f t="shared" si="6"/>
        <v>0.16666666666666666</v>
      </c>
      <c r="F47" s="4">
        <f t="shared" si="6"/>
        <v>0.22222222222222221</v>
      </c>
      <c r="G47" s="4">
        <f t="shared" si="6"/>
        <v>0.22222222222222221</v>
      </c>
      <c r="H47" s="4">
        <f t="shared" si="6"/>
        <v>1.6111111111111112</v>
      </c>
      <c r="I47" s="4">
        <f t="shared" si="6"/>
        <v>2.4444444444444446</v>
      </c>
      <c r="J47" s="4">
        <f t="shared" si="6"/>
        <v>5.5555555555555552E-2</v>
      </c>
      <c r="K47" s="4">
        <f t="shared" si="6"/>
        <v>0.16666666666666666</v>
      </c>
      <c r="L47" s="4">
        <f t="shared" si="6"/>
        <v>0.61111111111111116</v>
      </c>
      <c r="M47" s="4">
        <f t="shared" si="6"/>
        <v>0.66666666666666663</v>
      </c>
      <c r="N47" s="4">
        <f t="shared" si="6"/>
        <v>0.66666666666666663</v>
      </c>
      <c r="O47" s="4">
        <f t="shared" si="6"/>
        <v>0.61111111111111116</v>
      </c>
      <c r="P47" s="4">
        <f t="shared" si="6"/>
        <v>-0.72222222222222221</v>
      </c>
      <c r="Q47" s="2">
        <f>SUM(H2:H46)/SUM(I2:I46)</f>
        <v>0.65909090909090906</v>
      </c>
      <c r="R47" s="2">
        <f>SUM(J2:J46)/SUM(K2:K46)</f>
        <v>0.33333333333333331</v>
      </c>
      <c r="S47" s="2">
        <f>SUM(L2:L46)/SUM(M2:M46)</f>
        <v>0.91666666666666663</v>
      </c>
      <c r="T47" s="4">
        <f t="shared" ref="T47:V47" si="7">AVERAGE(T2:T46)</f>
        <v>10.777777777777779</v>
      </c>
      <c r="U47" s="4">
        <f t="shared" si="7"/>
        <v>5.2222222222222223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18.874061855670103</v>
      </c>
      <c r="X47" s="4">
        <f t="shared" ref="X47" si="8">B47+(C47*1.2)+(D47*1.5)+(E47*3)+(F47*3)-G47</f>
        <v>8.65</v>
      </c>
      <c r="Y47" s="4">
        <f t="shared" ref="Y47" si="9">B47+0.4*H47-0.7*I47-0.4*(M47-L47)+0.7*N47+0.3*(C47-N47)+F47+D47*0.7+0.7*E47-0.4*O47-G47</f>
        <v>4.0555555555555545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70</v>
      </c>
      <c r="C49">
        <f t="shared" ref="C49:P49" si="10">SUM(C2:C46)</f>
        <v>46</v>
      </c>
      <c r="D49">
        <f t="shared" si="10"/>
        <v>9</v>
      </c>
      <c r="E49">
        <f t="shared" si="10"/>
        <v>3</v>
      </c>
      <c r="F49">
        <f t="shared" si="10"/>
        <v>4</v>
      </c>
      <c r="G49">
        <f t="shared" si="10"/>
        <v>4</v>
      </c>
      <c r="H49">
        <f t="shared" si="10"/>
        <v>29</v>
      </c>
      <c r="I49">
        <f t="shared" si="10"/>
        <v>44</v>
      </c>
      <c r="J49">
        <f t="shared" si="10"/>
        <v>1</v>
      </c>
      <c r="K49">
        <f t="shared" si="10"/>
        <v>3</v>
      </c>
      <c r="L49">
        <f t="shared" si="10"/>
        <v>11</v>
      </c>
      <c r="M49">
        <f t="shared" si="10"/>
        <v>12</v>
      </c>
      <c r="N49">
        <f t="shared" si="10"/>
        <v>12</v>
      </c>
      <c r="O49">
        <f t="shared" si="10"/>
        <v>11</v>
      </c>
      <c r="P49">
        <f t="shared" si="10"/>
        <v>-13</v>
      </c>
      <c r="T49">
        <f>SUM(T2:T46)</f>
        <v>194</v>
      </c>
      <c r="U49">
        <f>SUM(U2:U46)</f>
        <v>94</v>
      </c>
      <c r="V49">
        <f>SUM(V2:V46)</f>
        <v>2</v>
      </c>
      <c r="X49" s="4">
        <f>SUM(X2:X46)</f>
        <v>155.70000000000002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5</v>
      </c>
      <c r="C2">
        <v>0</v>
      </c>
      <c r="D2">
        <v>1</v>
      </c>
      <c r="E2">
        <v>0</v>
      </c>
      <c r="F2">
        <v>0</v>
      </c>
      <c r="G2">
        <v>0</v>
      </c>
      <c r="H2">
        <v>2</v>
      </c>
      <c r="I2">
        <v>4</v>
      </c>
      <c r="J2">
        <v>0</v>
      </c>
      <c r="K2">
        <v>1</v>
      </c>
      <c r="L2">
        <v>1</v>
      </c>
      <c r="M2">
        <v>2</v>
      </c>
      <c r="N2">
        <v>0</v>
      </c>
      <c r="O2">
        <v>0</v>
      </c>
      <c r="P2">
        <v>-3</v>
      </c>
      <c r="Q2" s="2">
        <f t="shared" ref="Q2:Q46" si="0">H2/I2</f>
        <v>0.5</v>
      </c>
      <c r="R2" s="2">
        <f t="shared" ref="R2:R46" si="1">J2/K2</f>
        <v>0</v>
      </c>
      <c r="S2" s="2">
        <f>L2/M2</f>
        <v>0.5</v>
      </c>
      <c r="T2">
        <v>8</v>
      </c>
      <c r="U2">
        <v>7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19.358874999999998</v>
      </c>
      <c r="X2" s="4">
        <f t="shared" ref="X2:X46" si="3">B2+(C2*1.2)+(D2*1.5)+(E2*3)+(F2*3)-G2</f>
        <v>6.5</v>
      </c>
      <c r="Y2" s="4">
        <f t="shared" ref="Y2:Y46" si="4">B2+0.4*H2-0.7*I2-0.4*(M2-L2)+0.7*N2+0.3*(C2-N2)+F2+D2*0.7+0.7*E2-0.4*O2-G2</f>
        <v>3.3</v>
      </c>
      <c r="Z2">
        <v>0</v>
      </c>
    </row>
    <row r="3" spans="1:26" x14ac:dyDescent="0.3">
      <c r="A3" s="1" t="str">
        <f>'Giannis Antetokounmpo'!A3</f>
        <v>vs DNK</v>
      </c>
      <c r="B3">
        <v>4</v>
      </c>
      <c r="C3">
        <v>1</v>
      </c>
      <c r="D3">
        <v>1</v>
      </c>
      <c r="E3">
        <v>0</v>
      </c>
      <c r="F3">
        <v>0</v>
      </c>
      <c r="G3">
        <v>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 s="2">
        <f t="shared" si="0"/>
        <v>1</v>
      </c>
      <c r="R3" s="6" t="s">
        <v>45</v>
      </c>
      <c r="S3" s="6" t="s">
        <v>45</v>
      </c>
      <c r="T3">
        <v>9</v>
      </c>
      <c r="U3">
        <v>7</v>
      </c>
      <c r="V3">
        <v>0</v>
      </c>
      <c r="W3" s="3">
        <f t="shared" si="2"/>
        <v>22.669999999999998</v>
      </c>
      <c r="X3" s="4">
        <f t="shared" si="3"/>
        <v>6.7</v>
      </c>
      <c r="Y3" s="4">
        <f t="shared" si="4"/>
        <v>3.9999999999999996</v>
      </c>
      <c r="Z3">
        <v>0</v>
      </c>
    </row>
    <row r="4" spans="1:26" x14ac:dyDescent="0.3">
      <c r="A4" s="1" t="str">
        <f>'Giannis Antetokounmpo'!A4</f>
        <v>@ IMP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2</v>
      </c>
      <c r="N4">
        <v>0</v>
      </c>
      <c r="O4">
        <v>1</v>
      </c>
      <c r="P4">
        <v>1</v>
      </c>
      <c r="Q4" s="6" t="s">
        <v>45</v>
      </c>
      <c r="R4" s="6" t="s">
        <v>45</v>
      </c>
      <c r="S4" s="2">
        <f>L4/M4</f>
        <v>1</v>
      </c>
      <c r="T4">
        <v>6</v>
      </c>
      <c r="U4">
        <v>5</v>
      </c>
      <c r="V4">
        <v>0</v>
      </c>
      <c r="W4" s="3">
        <f t="shared" si="2"/>
        <v>9.5493333333333315</v>
      </c>
      <c r="X4" s="4">
        <f t="shared" si="3"/>
        <v>2.5</v>
      </c>
      <c r="Y4" s="4">
        <f t="shared" si="4"/>
        <v>1.3000000000000003</v>
      </c>
      <c r="Z4">
        <v>0</v>
      </c>
    </row>
    <row r="5" spans="1:26" x14ac:dyDescent="0.3">
      <c r="A5" s="1" t="str">
        <f>'Giannis Antetokounmpo'!A5</f>
        <v>vs 3PT</v>
      </c>
      <c r="B5">
        <v>3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3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-15</v>
      </c>
      <c r="Q5" s="2">
        <f t="shared" si="0"/>
        <v>0.33333333333333331</v>
      </c>
      <c r="R5" s="2">
        <f t="shared" si="1"/>
        <v>1</v>
      </c>
      <c r="S5" s="6" t="s">
        <v>45</v>
      </c>
      <c r="T5">
        <v>9</v>
      </c>
      <c r="U5">
        <v>3</v>
      </c>
      <c r="V5">
        <v>0</v>
      </c>
      <c r="W5" s="3">
        <f t="shared" si="2"/>
        <v>-1.3093333333333332</v>
      </c>
      <c r="X5" s="4">
        <f t="shared" si="3"/>
        <v>2</v>
      </c>
      <c r="Y5" s="4">
        <f t="shared" si="4"/>
        <v>-9.9999999999999756E-2</v>
      </c>
      <c r="Z5">
        <v>0</v>
      </c>
    </row>
    <row r="6" spans="1:26" x14ac:dyDescent="0.3">
      <c r="A6" s="1" t="str">
        <f>'Giannis Antetokounmpo'!A6</f>
        <v>@ DEF</v>
      </c>
      <c r="B6"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0.5</v>
      </c>
      <c r="R6" s="6" t="s">
        <v>45</v>
      </c>
      <c r="S6" s="6" t="s">
        <v>45</v>
      </c>
      <c r="T6">
        <v>9</v>
      </c>
      <c r="U6">
        <v>2</v>
      </c>
      <c r="V6">
        <v>0</v>
      </c>
      <c r="W6" s="3">
        <f t="shared" si="2"/>
        <v>-0.7974444444444444</v>
      </c>
      <c r="X6" s="4">
        <f t="shared" si="3"/>
        <v>1</v>
      </c>
      <c r="Y6" s="4">
        <f t="shared" si="4"/>
        <v>0</v>
      </c>
      <c r="Z6">
        <v>0</v>
      </c>
    </row>
    <row r="7" spans="1:26" x14ac:dyDescent="0.3">
      <c r="A7" s="1" t="str">
        <f>'Giannis Antetokounmpo'!A7</f>
        <v>vs OCE</v>
      </c>
      <c r="B7">
        <v>2</v>
      </c>
      <c r="C7">
        <v>3</v>
      </c>
      <c r="D7">
        <v>2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2</v>
      </c>
      <c r="L7">
        <v>2</v>
      </c>
      <c r="M7">
        <v>2</v>
      </c>
      <c r="N7">
        <v>0</v>
      </c>
      <c r="O7">
        <v>0</v>
      </c>
      <c r="P7">
        <v>-6</v>
      </c>
      <c r="Q7" s="2">
        <f t="shared" si="0"/>
        <v>0</v>
      </c>
      <c r="R7" s="2">
        <f t="shared" si="1"/>
        <v>0</v>
      </c>
      <c r="S7" s="2">
        <f t="shared" ref="S7:S46" si="5">L7/M7</f>
        <v>1</v>
      </c>
      <c r="T7">
        <v>9</v>
      </c>
      <c r="U7">
        <v>8</v>
      </c>
      <c r="V7">
        <v>0</v>
      </c>
      <c r="W7" s="3">
        <f t="shared" si="2"/>
        <v>14.309444444444445</v>
      </c>
      <c r="X7" s="4">
        <f t="shared" si="3"/>
        <v>8.6</v>
      </c>
      <c r="Y7" s="4">
        <f t="shared" si="4"/>
        <v>2.9</v>
      </c>
      <c r="Z7">
        <v>0</v>
      </c>
    </row>
    <row r="8" spans="1:26" x14ac:dyDescent="0.3">
      <c r="A8" s="1" t="str">
        <f>'Giannis Antetokounmpo'!A8</f>
        <v>@ FRA</v>
      </c>
      <c r="B8">
        <v>2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-4</v>
      </c>
      <c r="Q8" s="2">
        <f t="shared" si="0"/>
        <v>1</v>
      </c>
      <c r="R8" s="6" t="s">
        <v>45</v>
      </c>
      <c r="S8" s="6" t="s">
        <v>45</v>
      </c>
      <c r="T8">
        <v>11</v>
      </c>
      <c r="U8">
        <v>2</v>
      </c>
      <c r="V8">
        <v>0</v>
      </c>
      <c r="W8" s="3">
        <f t="shared" si="2"/>
        <v>4.2472727272727262</v>
      </c>
      <c r="X8" s="4">
        <f t="shared" si="3"/>
        <v>2.2000000000000002</v>
      </c>
      <c r="Y8" s="4">
        <f t="shared" si="4"/>
        <v>1</v>
      </c>
      <c r="Z8">
        <v>0</v>
      </c>
    </row>
    <row r="9" spans="1:26" x14ac:dyDescent="0.3">
      <c r="A9" s="1" t="str">
        <f>'Giannis Antetokounmpo'!A9</f>
        <v>vs INJ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-11</v>
      </c>
      <c r="Q9" s="2">
        <f t="shared" si="0"/>
        <v>0.75</v>
      </c>
      <c r="R9" s="6" t="s">
        <v>45</v>
      </c>
      <c r="S9" s="6" t="s">
        <v>45</v>
      </c>
      <c r="T9">
        <v>8</v>
      </c>
      <c r="U9">
        <v>6</v>
      </c>
      <c r="V9">
        <v>0</v>
      </c>
      <c r="W9" s="3">
        <f t="shared" si="2"/>
        <v>25.170750000000002</v>
      </c>
      <c r="X9" s="4">
        <f t="shared" si="3"/>
        <v>6</v>
      </c>
      <c r="Y9" s="4">
        <f t="shared" si="4"/>
        <v>4</v>
      </c>
      <c r="Z9">
        <v>0</v>
      </c>
    </row>
    <row r="10" spans="1:26" x14ac:dyDescent="0.3">
      <c r="A10" s="1" t="str">
        <f>'Giannis Antetokounmpo'!A10</f>
        <v>@ EUR</v>
      </c>
      <c r="B10">
        <v>9</v>
      </c>
      <c r="C10">
        <v>1</v>
      </c>
      <c r="D10">
        <v>1</v>
      </c>
      <c r="E10">
        <v>0</v>
      </c>
      <c r="F10">
        <v>0</v>
      </c>
      <c r="G10">
        <v>0</v>
      </c>
      <c r="H10">
        <v>3</v>
      </c>
      <c r="I10">
        <v>4</v>
      </c>
      <c r="J10">
        <v>1</v>
      </c>
      <c r="K10">
        <v>1</v>
      </c>
      <c r="L10">
        <v>2</v>
      </c>
      <c r="M10">
        <v>2</v>
      </c>
      <c r="N10">
        <v>0</v>
      </c>
      <c r="O10">
        <v>0</v>
      </c>
      <c r="P10">
        <v>6</v>
      </c>
      <c r="Q10" s="2">
        <f t="shared" si="0"/>
        <v>0.75</v>
      </c>
      <c r="R10" s="2">
        <f t="shared" si="1"/>
        <v>1</v>
      </c>
      <c r="S10" s="2">
        <f t="shared" si="5"/>
        <v>1</v>
      </c>
      <c r="T10">
        <v>19</v>
      </c>
      <c r="U10">
        <v>12</v>
      </c>
      <c r="V10">
        <v>0</v>
      </c>
      <c r="W10" s="3">
        <f t="shared" si="2"/>
        <v>21.756368421052635</v>
      </c>
      <c r="X10" s="4">
        <f t="shared" si="3"/>
        <v>11.7</v>
      </c>
      <c r="Y10" s="4">
        <f t="shared" si="4"/>
        <v>8.3999999999999986</v>
      </c>
      <c r="Z10">
        <v>0</v>
      </c>
    </row>
    <row r="11" spans="1:26" x14ac:dyDescent="0.3">
      <c r="A11" s="1" t="str">
        <f>'Giannis Antetokounmpo'!A11</f>
        <v>vs RKS</v>
      </c>
      <c r="B11">
        <v>2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-9</v>
      </c>
      <c r="Q11" s="2">
        <f t="shared" si="0"/>
        <v>0.33333333333333331</v>
      </c>
      <c r="R11" s="6" t="s">
        <v>45</v>
      </c>
      <c r="S11" s="6" t="s">
        <v>45</v>
      </c>
      <c r="T11">
        <v>10</v>
      </c>
      <c r="U11">
        <v>5</v>
      </c>
      <c r="V11">
        <v>0</v>
      </c>
      <c r="W11" s="3">
        <f t="shared" si="2"/>
        <v>4.220699999999999</v>
      </c>
      <c r="X11" s="4">
        <f t="shared" si="3"/>
        <v>6.7</v>
      </c>
      <c r="Y11" s="4">
        <f t="shared" si="4"/>
        <v>1</v>
      </c>
      <c r="Z11">
        <v>0</v>
      </c>
    </row>
    <row r="12" spans="1:26" x14ac:dyDescent="0.3">
      <c r="A12" s="1" t="str">
        <f>'Giannis Antetokounmpo'!A12</f>
        <v>@ CHI</v>
      </c>
      <c r="B12">
        <v>3</v>
      </c>
      <c r="C12">
        <v>2</v>
      </c>
      <c r="D12">
        <v>3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-1</v>
      </c>
      <c r="Q12" s="2">
        <f t="shared" si="0"/>
        <v>1</v>
      </c>
      <c r="R12" s="6" t="s">
        <v>45</v>
      </c>
      <c r="S12" s="2">
        <f t="shared" si="5"/>
        <v>1</v>
      </c>
      <c r="T12">
        <v>9</v>
      </c>
      <c r="U12">
        <v>9</v>
      </c>
      <c r="V12">
        <v>0</v>
      </c>
      <c r="W12" s="3">
        <f t="shared" si="2"/>
        <v>33.658111111111111</v>
      </c>
      <c r="X12" s="4">
        <f t="shared" si="3"/>
        <v>12.9</v>
      </c>
      <c r="Y12" s="4">
        <f t="shared" si="4"/>
        <v>6</v>
      </c>
      <c r="Z12">
        <v>0</v>
      </c>
    </row>
    <row r="13" spans="1:26" x14ac:dyDescent="0.3">
      <c r="A13" s="1" t="str">
        <f>'Giannis Antetokounmpo'!A13</f>
        <v>@ OLD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2</v>
      </c>
      <c r="L13">
        <v>0</v>
      </c>
      <c r="M13">
        <v>0</v>
      </c>
      <c r="N13">
        <v>0</v>
      </c>
      <c r="O13">
        <v>1</v>
      </c>
      <c r="P13">
        <v>2</v>
      </c>
      <c r="Q13" s="2">
        <f t="shared" si="0"/>
        <v>0</v>
      </c>
      <c r="R13" s="2">
        <f t="shared" si="1"/>
        <v>0</v>
      </c>
      <c r="S13" s="6" t="s">
        <v>45</v>
      </c>
      <c r="T13">
        <v>8</v>
      </c>
      <c r="U13">
        <v>2</v>
      </c>
      <c r="V13">
        <v>0</v>
      </c>
      <c r="W13" s="3">
        <f t="shared" si="2"/>
        <v>-10.669999999999998</v>
      </c>
      <c r="X13" s="4">
        <f t="shared" si="3"/>
        <v>2.7</v>
      </c>
      <c r="Y13" s="4">
        <f t="shared" si="4"/>
        <v>-1.4999999999999996</v>
      </c>
      <c r="Z13">
        <v>0</v>
      </c>
    </row>
    <row r="14" spans="1:26" x14ac:dyDescent="0.3">
      <c r="A14" s="1" t="str">
        <f>'Giannis Antetokounmpo'!A14</f>
        <v>vs USA</v>
      </c>
      <c r="B14">
        <v>3</v>
      </c>
      <c r="C14">
        <v>1</v>
      </c>
      <c r="D14">
        <v>2</v>
      </c>
      <c r="E14">
        <v>0</v>
      </c>
      <c r="F14">
        <v>0</v>
      </c>
      <c r="G14">
        <v>2</v>
      </c>
      <c r="H14">
        <v>1</v>
      </c>
      <c r="I14">
        <v>4</v>
      </c>
      <c r="J14">
        <v>1</v>
      </c>
      <c r="K14">
        <v>3</v>
      </c>
      <c r="L14">
        <v>0</v>
      </c>
      <c r="M14">
        <v>0</v>
      </c>
      <c r="N14">
        <v>0</v>
      </c>
      <c r="O14">
        <v>0</v>
      </c>
      <c r="P14">
        <v>-2</v>
      </c>
      <c r="Q14" s="2">
        <f t="shared" si="0"/>
        <v>0.25</v>
      </c>
      <c r="R14" s="2">
        <f t="shared" si="1"/>
        <v>0.33333333333333331</v>
      </c>
      <c r="S14" s="6" t="s">
        <v>45</v>
      </c>
      <c r="T14">
        <v>11</v>
      </c>
      <c r="U14">
        <v>7</v>
      </c>
      <c r="V14">
        <v>0</v>
      </c>
      <c r="W14" s="3">
        <f t="shared" si="2"/>
        <v>-0.33054545454545287</v>
      </c>
      <c r="X14" s="4">
        <f t="shared" si="3"/>
        <v>5.2</v>
      </c>
      <c r="Y14" s="4">
        <f t="shared" si="4"/>
        <v>0.29999999999999982</v>
      </c>
      <c r="Z14">
        <v>0</v>
      </c>
    </row>
    <row r="15" spans="1:26" x14ac:dyDescent="0.3">
      <c r="A15" s="1" t="str">
        <f>'Giannis Antetokounmpo'!A15</f>
        <v>@ SPA</v>
      </c>
      <c r="B15">
        <v>3</v>
      </c>
      <c r="C15">
        <v>0</v>
      </c>
      <c r="D15">
        <v>3</v>
      </c>
      <c r="E15">
        <v>0</v>
      </c>
      <c r="F15">
        <v>1</v>
      </c>
      <c r="G15">
        <v>1</v>
      </c>
      <c r="H15">
        <v>1</v>
      </c>
      <c r="I15">
        <v>4</v>
      </c>
      <c r="J15">
        <v>1</v>
      </c>
      <c r="K15">
        <v>3</v>
      </c>
      <c r="L15">
        <v>0</v>
      </c>
      <c r="M15">
        <v>0</v>
      </c>
      <c r="N15">
        <v>0</v>
      </c>
      <c r="O15">
        <v>0</v>
      </c>
      <c r="P15">
        <v>6</v>
      </c>
      <c r="Q15" s="2">
        <f t="shared" si="0"/>
        <v>0.25</v>
      </c>
      <c r="R15" s="2">
        <f t="shared" si="1"/>
        <v>0.33333333333333331</v>
      </c>
      <c r="S15" s="6" t="s">
        <v>45</v>
      </c>
      <c r="T15">
        <v>10</v>
      </c>
      <c r="U15">
        <v>9</v>
      </c>
      <c r="V15">
        <v>0</v>
      </c>
      <c r="W15" s="3">
        <f t="shared" si="2"/>
        <v>12.412800000000004</v>
      </c>
      <c r="X15" s="4">
        <f t="shared" si="3"/>
        <v>9.5</v>
      </c>
      <c r="Y15" s="4">
        <f t="shared" si="4"/>
        <v>2.6999999999999997</v>
      </c>
      <c r="Z15">
        <v>0</v>
      </c>
    </row>
    <row r="16" spans="1:26" x14ac:dyDescent="0.3">
      <c r="A16" s="1" t="str">
        <f>'Giannis Antetokounmpo'!A16</f>
        <v>vs 6TH</v>
      </c>
      <c r="B16">
        <v>5</v>
      </c>
      <c r="C16">
        <v>2</v>
      </c>
      <c r="D16">
        <v>0</v>
      </c>
      <c r="E16">
        <v>0</v>
      </c>
      <c r="F16">
        <v>1</v>
      </c>
      <c r="G16">
        <v>0</v>
      </c>
      <c r="H16">
        <v>2</v>
      </c>
      <c r="I16">
        <v>5</v>
      </c>
      <c r="J16">
        <v>1</v>
      </c>
      <c r="K16">
        <v>3</v>
      </c>
      <c r="L16">
        <v>0</v>
      </c>
      <c r="M16">
        <v>0</v>
      </c>
      <c r="N16">
        <v>0</v>
      </c>
      <c r="O16">
        <v>1</v>
      </c>
      <c r="P16">
        <v>-3</v>
      </c>
      <c r="Q16" s="2">
        <f t="shared" si="0"/>
        <v>0.4</v>
      </c>
      <c r="R16" s="2">
        <f t="shared" si="1"/>
        <v>0.33333333333333331</v>
      </c>
      <c r="S16" s="6" t="s">
        <v>45</v>
      </c>
      <c r="T16">
        <v>11</v>
      </c>
      <c r="U16">
        <v>5</v>
      </c>
      <c r="V16">
        <v>0</v>
      </c>
      <c r="W16" s="3">
        <f t="shared" si="2"/>
        <v>15.649454545454546</v>
      </c>
      <c r="X16" s="4">
        <f t="shared" si="3"/>
        <v>10.4</v>
      </c>
      <c r="Y16" s="4">
        <f t="shared" si="4"/>
        <v>3.5</v>
      </c>
      <c r="Z16">
        <v>0</v>
      </c>
    </row>
    <row r="17" spans="1:26" x14ac:dyDescent="0.3">
      <c r="A17" s="1" t="str">
        <f>'Giannis Antetokounmpo'!A17</f>
        <v>vs CAN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 s="2">
        <f t="shared" si="0"/>
        <v>0</v>
      </c>
      <c r="R17" s="6" t="s">
        <v>45</v>
      </c>
      <c r="S17" s="6" t="s">
        <v>45</v>
      </c>
      <c r="T17">
        <v>10</v>
      </c>
      <c r="U17">
        <v>3</v>
      </c>
      <c r="V17">
        <v>0</v>
      </c>
      <c r="W17" s="3">
        <f t="shared" si="2"/>
        <v>2.4901000000000009</v>
      </c>
      <c r="X17" s="4">
        <f t="shared" si="3"/>
        <v>3.9</v>
      </c>
      <c r="Y17" s="4">
        <f t="shared" si="4"/>
        <v>0.6</v>
      </c>
      <c r="Z17">
        <v>0</v>
      </c>
    </row>
    <row r="18" spans="1:26" x14ac:dyDescent="0.3">
      <c r="A18" s="1" t="str">
        <f>'Giannis Antetokounmpo'!A18</f>
        <v>@ DNK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H18">
        <v>3</v>
      </c>
      <c r="I18">
        <v>7</v>
      </c>
      <c r="J18">
        <v>0</v>
      </c>
      <c r="K18">
        <v>3</v>
      </c>
      <c r="L18">
        <v>1</v>
      </c>
      <c r="M18">
        <v>1</v>
      </c>
      <c r="N18">
        <v>0</v>
      </c>
      <c r="O18">
        <v>2</v>
      </c>
      <c r="P18">
        <v>-13</v>
      </c>
      <c r="Q18" s="2">
        <f t="shared" si="0"/>
        <v>0.42857142857142855</v>
      </c>
      <c r="R18" s="2">
        <f t="shared" si="1"/>
        <v>0</v>
      </c>
      <c r="S18" s="2">
        <f t="shared" si="5"/>
        <v>1</v>
      </c>
      <c r="T18">
        <v>7</v>
      </c>
      <c r="U18">
        <v>7</v>
      </c>
      <c r="V18">
        <v>1</v>
      </c>
      <c r="W18" s="3">
        <f t="shared" si="2"/>
        <v>8.5100000000000069</v>
      </c>
      <c r="X18" s="4">
        <f t="shared" si="3"/>
        <v>6</v>
      </c>
      <c r="Y18" s="4">
        <f t="shared" si="4"/>
        <v>1.5</v>
      </c>
      <c r="Z18">
        <v>0</v>
      </c>
    </row>
    <row r="19" spans="1:26" x14ac:dyDescent="0.3">
      <c r="A19" s="1" t="str">
        <f>'Giannis Antetokounmpo'!A19</f>
        <v>vs IMP</v>
      </c>
      <c r="B19">
        <v>3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5</v>
      </c>
      <c r="J19">
        <v>1</v>
      </c>
      <c r="K19">
        <v>4</v>
      </c>
      <c r="L19">
        <v>0</v>
      </c>
      <c r="M19">
        <v>0</v>
      </c>
      <c r="N19">
        <v>0</v>
      </c>
      <c r="O19">
        <v>0</v>
      </c>
      <c r="P19">
        <v>8</v>
      </c>
      <c r="Q19" s="2">
        <f t="shared" si="0"/>
        <v>0.2</v>
      </c>
      <c r="R19" s="2">
        <f t="shared" si="1"/>
        <v>0.25</v>
      </c>
      <c r="S19" s="6" t="s">
        <v>45</v>
      </c>
      <c r="T19">
        <v>7</v>
      </c>
      <c r="U19">
        <v>5</v>
      </c>
      <c r="V19">
        <v>0</v>
      </c>
      <c r="W19" s="3">
        <f t="shared" si="2"/>
        <v>4.327285714285714</v>
      </c>
      <c r="X19" s="4">
        <f t="shared" si="3"/>
        <v>5.7</v>
      </c>
      <c r="Y19" s="4">
        <f t="shared" si="4"/>
        <v>0.89999999999999991</v>
      </c>
      <c r="Z19">
        <v>0</v>
      </c>
    </row>
    <row r="20" spans="1:26" x14ac:dyDescent="0.3">
      <c r="A20" s="1">
        <f>'Giannis Antetokounmpo'!A20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'Giannis Antetokounmpo'!A21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'Giannis Antetokounmpo'!A22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'Giannis Antetokounmpo'!A23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'Giannis Antetokounmpo'!A24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'Giannis Antetokounmpo'!A25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'Giannis Antetokounmpo'!A26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'Giannis Antetokounmpo'!A27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3.3888888888888888</v>
      </c>
      <c r="C47" s="4">
        <f t="shared" ref="C47:P47" si="6">AVERAGE(C2:C46)</f>
        <v>0.88888888888888884</v>
      </c>
      <c r="D47" s="4">
        <f t="shared" si="6"/>
        <v>1</v>
      </c>
      <c r="E47" s="4">
        <f t="shared" si="6"/>
        <v>5.5555555555555552E-2</v>
      </c>
      <c r="F47" s="4">
        <f t="shared" si="6"/>
        <v>0.16666666666666666</v>
      </c>
      <c r="G47" s="4">
        <f t="shared" si="6"/>
        <v>0.5</v>
      </c>
      <c r="H47" s="4">
        <f t="shared" si="6"/>
        <v>1.2777777777777777</v>
      </c>
      <c r="I47" s="4">
        <f t="shared" si="6"/>
        <v>3.0555555555555554</v>
      </c>
      <c r="J47" s="4">
        <f t="shared" si="6"/>
        <v>0.33333333333333331</v>
      </c>
      <c r="K47" s="4">
        <f t="shared" si="6"/>
        <v>1.2777777777777777</v>
      </c>
      <c r="L47" s="4">
        <f t="shared" si="6"/>
        <v>0.5</v>
      </c>
      <c r="M47" s="4">
        <f t="shared" si="6"/>
        <v>0.55555555555555558</v>
      </c>
      <c r="N47" s="4">
        <f t="shared" si="6"/>
        <v>0</v>
      </c>
      <c r="O47" s="4">
        <f t="shared" si="6"/>
        <v>0.5</v>
      </c>
      <c r="P47" s="4">
        <f t="shared" si="6"/>
        <v>-2.3333333333333335</v>
      </c>
      <c r="Q47" s="2">
        <f>SUM(H2:H46)/SUM(I2:I46)</f>
        <v>0.41818181818181815</v>
      </c>
      <c r="R47" s="2">
        <f>SUM(J2:J46)/SUM(K2:K46)</f>
        <v>0.2608695652173913</v>
      </c>
      <c r="S47" s="2">
        <f>SUM(L2:L46)/SUM(M2:M46)</f>
        <v>0.9</v>
      </c>
      <c r="T47" s="4">
        <f t="shared" ref="T47:V47" si="7">AVERAGE(T2:T46)</f>
        <v>9.5</v>
      </c>
      <c r="U47" s="4">
        <f t="shared" si="7"/>
        <v>5.7777777777777777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10.845883040935673</v>
      </c>
      <c r="X47" s="4">
        <f t="shared" ref="X47" si="8">B47+(C47*1.2)+(D47*1.5)+(E47*3)+(F47*3)-G47</f>
        <v>6.1222222222222227</v>
      </c>
      <c r="Y47" s="4">
        <f t="shared" ref="Y47" si="9">B47+0.4*H47-0.7*I47-0.4*(M47-L47)+0.7*N47+0.3*(C47-N47)+F47+D47*0.7+0.7*E47-0.4*O47-G47</f>
        <v>2.2111111111111112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61</v>
      </c>
      <c r="C49">
        <f t="shared" ref="C49:P49" si="10">SUM(C2:C46)</f>
        <v>16</v>
      </c>
      <c r="D49">
        <f t="shared" si="10"/>
        <v>18</v>
      </c>
      <c r="E49">
        <f t="shared" si="10"/>
        <v>1</v>
      </c>
      <c r="F49">
        <f t="shared" si="10"/>
        <v>3</v>
      </c>
      <c r="G49">
        <f t="shared" si="10"/>
        <v>9</v>
      </c>
      <c r="H49">
        <f t="shared" si="10"/>
        <v>23</v>
      </c>
      <c r="I49">
        <f t="shared" si="10"/>
        <v>55</v>
      </c>
      <c r="J49">
        <f t="shared" si="10"/>
        <v>6</v>
      </c>
      <c r="K49">
        <f t="shared" si="10"/>
        <v>23</v>
      </c>
      <c r="L49">
        <f t="shared" si="10"/>
        <v>9</v>
      </c>
      <c r="M49">
        <f t="shared" si="10"/>
        <v>10</v>
      </c>
      <c r="N49">
        <f t="shared" si="10"/>
        <v>0</v>
      </c>
      <c r="O49">
        <f t="shared" si="10"/>
        <v>9</v>
      </c>
      <c r="P49">
        <f t="shared" si="10"/>
        <v>-42</v>
      </c>
      <c r="T49">
        <f>SUM(T2:T46)</f>
        <v>171</v>
      </c>
      <c r="U49">
        <f>SUM(U2:U46)</f>
        <v>104</v>
      </c>
      <c r="V49">
        <f>SUM(V2:V46)</f>
        <v>2</v>
      </c>
      <c r="X49" s="4">
        <f>SUM(X2:X46)</f>
        <v>110.20000000000003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Giannis Antetokounmpo</vt:lpstr>
      <vt:lpstr>Emmanuel Mudiay</vt:lpstr>
      <vt:lpstr>Pascal Siakam</vt:lpstr>
      <vt:lpstr>Bol Bol</vt:lpstr>
      <vt:lpstr>Joel Embiid</vt:lpstr>
      <vt:lpstr>Al-Farouq Aminu</vt:lpstr>
      <vt:lpstr>Josh Okogie</vt:lpstr>
      <vt:lpstr>Gorgui Dieng</vt:lpstr>
      <vt:lpstr>Georges Niang</vt:lpstr>
      <vt:lpstr>Chimezie Metu</vt:lpstr>
      <vt:lpstr>Bismack Biyombo</vt:lpstr>
      <vt:lpstr>Wenyen Gabriel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2024-03-31T11:59:24Z</dcterms:modified>
</cp:coreProperties>
</file>