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a18e8c40c138d81a/Desktop/Masters in Applied Data Science/SCM-651 Business Analytics/Week 4/Homework 1/"/>
    </mc:Choice>
  </mc:AlternateContent>
  <xr:revisionPtr revIDLastSave="438" documentId="8_{84AF2B49-DD4E-174E-B80C-214575C37800}" xr6:coauthVersionLast="47" xr6:coauthVersionMax="47" xr10:uidLastSave="{6EB9A3E8-9AF7-D544-A1EA-D139E3F71E5F}"/>
  <bookViews>
    <workbookView xWindow="17020" yWindow="500" windowWidth="33980" windowHeight="21100" activeTab="6" xr2:uid="{00000000-000D-0000-FFFF-FFFF00000000}"/>
  </bookViews>
  <sheets>
    <sheet name="House Prices" sheetId="1" r:id="rId1"/>
    <sheet name="Pivot-AvgPrice" sheetId="6" r:id="rId2"/>
    <sheet name="Pivot-SqFt" sheetId="7" r:id="rId3"/>
    <sheet name="Correlation Analysis" sheetId="8" r:id="rId4"/>
    <sheet name="Regression Analysis" sheetId="11" r:id="rId5"/>
    <sheet name="Regression Analysis With Dummy" sheetId="12" r:id="rId6"/>
    <sheet name="Regression Analysis - Dummy V2" sheetId="14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8" l="1"/>
  <c r="H11" i="8"/>
  <c r="D44" i="14"/>
  <c r="D45" i="14"/>
  <c r="D46" i="14"/>
  <c r="D55" i="14" s="1"/>
  <c r="O18" i="14" s="1"/>
  <c r="D47" i="14"/>
  <c r="D48" i="14"/>
  <c r="D49" i="14"/>
  <c r="D50" i="14"/>
  <c r="D51" i="14"/>
  <c r="D43" i="14"/>
  <c r="C29" i="14"/>
  <c r="C35" i="14"/>
  <c r="B30" i="14"/>
  <c r="B31" i="14"/>
  <c r="B32" i="14"/>
  <c r="B33" i="14"/>
  <c r="B34" i="14"/>
  <c r="B35" i="14"/>
  <c r="B36" i="14"/>
  <c r="B37" i="14"/>
  <c r="B29" i="14"/>
  <c r="G12" i="1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2" i="1"/>
  <c r="G12" i="12"/>
  <c r="D39" i="12"/>
  <c r="D40" i="12"/>
  <c r="D41" i="12"/>
  <c r="D42" i="12"/>
  <c r="D43" i="12"/>
  <c r="D44" i="12"/>
  <c r="D45" i="12"/>
  <c r="D38" i="12"/>
  <c r="G12" i="11"/>
  <c r="B25" i="11"/>
  <c r="B26" i="11"/>
  <c r="B27" i="11"/>
  <c r="B28" i="11"/>
  <c r="B33" i="12"/>
  <c r="B28" i="12"/>
  <c r="B29" i="12"/>
  <c r="B30" i="12"/>
  <c r="B31" i="12"/>
  <c r="B32" i="12"/>
  <c r="B34" i="12"/>
  <c r="B27" i="12"/>
  <c r="D35" i="11"/>
  <c r="D34" i="11"/>
  <c r="D36" i="11"/>
  <c r="D37" i="11"/>
  <c r="D33" i="1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B24" i="11"/>
  <c r="E11" i="8"/>
  <c r="D11" i="8"/>
  <c r="C11" i="8"/>
  <c r="B11" i="8"/>
  <c r="E10" i="8"/>
  <c r="D10" i="8"/>
  <c r="C10" i="8"/>
  <c r="B10" i="8"/>
  <c r="D48" i="12" l="1"/>
  <c r="N15" i="12" s="1"/>
  <c r="D40" i="11"/>
  <c r="O30" i="11" l="1"/>
  <c r="O21" i="11"/>
</calcChain>
</file>

<file path=xl/sharedStrings.xml><?xml version="1.0" encoding="utf-8"?>
<sst xmlns="http://schemas.openxmlformats.org/spreadsheetml/2006/main" count="489" uniqueCount="75">
  <si>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</si>
  <si>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</si>
  <si>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</si>
  <si>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</si>
  <si>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</si>
  <si>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</si>
  <si>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</si>
  <si>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</si>
  <si>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</si>
  <si>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</si>
  <si>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</si>
  <si>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</si>
  <si>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</si>
  <si>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</si>
  <si>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Grand Total</t>
  </si>
  <si>
    <t>Column Labels</t>
  </si>
  <si>
    <t>Average of Price</t>
  </si>
  <si>
    <t>Average of SqFt</t>
  </si>
  <si>
    <t>MAX</t>
  </si>
  <si>
    <t>MIN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</si>
  <si>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</si>
  <si>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</si>
  <si>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</si>
  <si>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</si>
  <si>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</si>
  <si>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</si>
  <si>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</si>
  <si>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</si>
  <si>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</si>
  <si>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</si>
  <si>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</si>
  <si>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</si>
  <si>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</si>
  <si>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</si>
  <si>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</si>
  <si>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</si>
  <si>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</si>
  <si>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</si>
  <si>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</si>
  <si>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</si>
  <si>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</si>
  <si>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</si>
  <si>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</si>
  <si>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</si>
  <si>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69.8% of the change in Price of homes, is explained by the changes based off SqFt, BedRooms, Bathrooms and offers</t>
  </si>
  <si>
    <t>As number of Bathrooms available Increase, the price for the home increases by $12,646.35</t>
  </si>
  <si>
    <t>Variable</t>
  </si>
  <si>
    <t>Can Interpret?</t>
  </si>
  <si>
    <t>Meaning</t>
  </si>
  <si>
    <t>As number of Bedrooms available Increase, the price for the home increases by $9319.75</t>
  </si>
  <si>
    <t>As the square footage Increase, the price for the home increases by $61.84 per square foot</t>
  </si>
  <si>
    <t>East Neighborhood</t>
  </si>
  <si>
    <t>West Neighborhood</t>
  </si>
  <si>
    <t>Brick Construction</t>
  </si>
  <si>
    <t>86.9% of price change in Home Value, can be explained by sqFt, # of Bedrooms, # of Bathrooms, # of Offers, Is brick, and in which neighborhood</t>
  </si>
  <si>
    <t>Y = -1734 + 61.8 * A + 9319.8*B + 12646.3* C - 13601* D</t>
  </si>
  <si>
    <t>Values</t>
  </si>
  <si>
    <t>Coeffecient * Values</t>
  </si>
  <si>
    <t>Predicted Total cost of Home</t>
  </si>
  <si>
    <t>Square Feet</t>
  </si>
  <si>
    <t>Coefficient</t>
  </si>
  <si>
    <t>Coefficients * Values</t>
  </si>
  <si>
    <t>Predicted Total Cost of Home</t>
  </si>
  <si>
    <t>Bed Rooms</t>
  </si>
  <si>
    <t xml:space="preserve">Not intuitive </t>
  </si>
  <si>
    <t>As the square feet value of the house increases, the price of the home will increase by $52.99</t>
  </si>
  <si>
    <t>As the number of bedrooms available increase, the price of the home will increase by $4246.79</t>
  </si>
  <si>
    <t>As the number of bathrooms increase, the price of the home will increase by $7883.28</t>
  </si>
  <si>
    <t>As the number of current offers increase, the price of the home will decrease by $8267.49</t>
  </si>
  <si>
    <t>If the home is constructed of brick, the price of the home will increase by $17297.35</t>
  </si>
  <si>
    <t>If the home is located in the west neighborhood, the price of the home will increase by $20681.04</t>
  </si>
  <si>
    <t>North Neighborhood</t>
  </si>
  <si>
    <t>86.7% of the change of home price can be attributed to the independent variables below</t>
  </si>
  <si>
    <t>Variables</t>
  </si>
  <si>
    <t>Coefficient *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</si>
</sst>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16" fillId="0" borderId="10" xfId="0" applyFont="1" applyFill="1" applyBorder="1" applyAlignment="1"/>
    <xf numFmtId="0" fontId="19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4" borderId="0" xfId="0" applyFill="1" applyBorder="1" applyAlignment="1"/>
    <xf numFmtId="0" fontId="0" fillId="33" borderId="10" xfId="0" applyFill="1" applyBorder="1" applyAlignment="1"/>
    <xf numFmtId="0" fontId="0" fillId="0" borderId="0" xfId="0" applyFill="1"/>
    <xf numFmtId="0" fontId="0" fillId="35" borderId="0" xfId="0" applyFill="1" applyBorder="1" applyAlignment="1"/>
    <xf numFmtId="0" fontId="0" fillId="35" borderId="10" xfId="0" applyFill="1" applyBorder="1" applyAlignment="1"/>
    <xf numFmtId="10" fontId="0" fillId="0" borderId="0" xfId="0" applyNumberFormat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44" fontId="0" fillId="0" borderId="0" xfId="42" applyFont="1"/>
    <xf numFmtId="0" fontId="0" fillId="35" borderId="0" xfId="0" applyFill="1"/>
    <xf numFmtId="0" fontId="0" fillId="33" borderId="0" xfId="0" applyFill="1" applyBorder="1" applyAlignme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[TimTiengscm651_homework_1_house_prices24APR22.xlsx]Pivot-AvgPrice!PivotTable4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'Pivot-AvgPrice'!$B$3:$B$4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'Pivot-AvgPrice'!$A$5:$A$7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'Pivot-AvgPrice'!$B$5:$B$7</c:f>
              <c:numCache>
                <c:formatCode>General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0-5945-AC3B-7D3E84389E47}"/>
            </c:ext>
          </c:extLst>
        </c:ser>
        <c:ser>
          <c:idx val="1"/>
          <c:order val="1"/>
          <c:tx>
            <c:strRef>
              <c:f>'Pivot-AvgPrice'!$C$3:$C$4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'Pivot-AvgPrice'!$A$5:$A$7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'Pivot-AvgPrice'!$C$5:$C$7</c:f>
              <c:numCache>
                <c:formatCode>General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3-AB43-A03C-DC5B1719DE1A}"/>
            </c:ext>
          </c:extLst>
        </c:ser>
        <c:ser>
          <c:idx val="2"/>
          <c:order val="2"/>
          <c:tx>
            <c:strRef>
              <c:f>'Pivot-AvgPrice'!$D$3:$D$4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'Pivot-AvgPrice'!$A$5:$A$7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'Pivot-AvgPrice'!$D$5:$D$7</c:f>
              <c:numCache>
                <c:formatCode>General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3-AB43-A03C-DC5B1719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24045167"/>
        <c:axId val="629726511"/>
        <c:axId val="23359439"/>
      </c:bar3DChart>
      <c:catAx>
        <c:axId val="12404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26511"/>
        <c:crosses val="autoZero"/>
        <c:auto val="1"/>
        <c:lblAlgn val="ctr"/>
        <c:lblOffset val="100"/>
        <c:noMultiLvlLbl val="0"/>
      </c:catAx>
      <c:valAx>
        <c:axId val="62972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5167"/>
        <c:crosses val="autoZero"/>
        <c:crossBetween val="between"/>
      </c:valAx>
      <c:serAx>
        <c:axId val="233594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2651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[TimTiengscm651_homework_1_house_prices24APR22.xlsx]Pivot-SqFt!PivotTable5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'Pivot-SqFt'!$B$3:$B$4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'Pivot-SqFt'!$A$5:$A$7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'Pivot-SqFt'!$B$5:$B$7</c:f>
              <c:numCache>
                <c:formatCode>General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9-6E4B-BE83-8651DF57FA34}"/>
            </c:ext>
          </c:extLst>
        </c:ser>
        <c:ser>
          <c:idx val="1"/>
          <c:order val="1"/>
          <c:tx>
            <c:strRef>
              <c:f>'Pivot-SqFt'!$C$3:$C$4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'Pivot-SqFt'!$A$5:$A$7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'Pivot-SqFt'!$C$5:$C$7</c:f>
              <c:numCache>
                <c:formatCode>General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DE-A246-9522-88B1A56728C8}"/>
            </c:ext>
          </c:extLst>
        </c:ser>
        <c:ser>
          <c:idx val="2"/>
          <c:order val="2"/>
          <c:tx>
            <c:strRef>
              <c:f>'Pivot-SqFt'!$D$3:$D$4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'Pivot-SqFt'!$A$5:$A$7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'Pivot-SqFt'!$D$5:$D$7</c:f>
              <c:numCache>
                <c:formatCode>General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DE-A246-9522-88B1A5672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60792239"/>
        <c:axId val="239141599"/>
        <c:axId val="234567743"/>
      </c:bar3DChart>
      <c:catAx>
        <c:axId val="16079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41599"/>
        <c:crosses val="autoZero"/>
        <c:auto val="1"/>
        <c:lblAlgn val="ctr"/>
        <c:lblOffset val="100"/>
        <c:noMultiLvlLbl val="0"/>
      </c:catAx>
      <c:valAx>
        <c:axId val="2391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2239"/>
        <c:crosses val="autoZero"/>
        <c:crossBetween val="between"/>
      </c:valAx>
      <c:serAx>
        <c:axId val="2345677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4159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10</xdr:row>
      <xdr:rowOff>63500</xdr:rowOff>
    </xdr:from>
    <xdr:to>
      <xdr:col>4</xdr:col>
      <xdr:colOff>660400</xdr:colOff>
      <xdr:row>24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F1EC6E-F7CF-375B-9CB3-B1DA2001A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10</xdr:row>
      <xdr:rowOff>139700</xdr:rowOff>
    </xdr:from>
    <xdr:to>
      <xdr:col>4</xdr:col>
      <xdr:colOff>876300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F55AD-A70F-8062-F870-AB18B558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66.363009837965" createdVersion="7" refreshedVersion="7" minRefreshableVersion="3" recordCount="129" xr:uid="{1C458E10-2A05-F54A-B3A0-D2E1D43F6463}">
  <cacheSource type="worksheet">
    <worksheetSource ref="B1:L1048576" sheet="House Prices"/>
  </cacheSource>
  <cacheFields count="7">
    <cacheField name="Price" numFmtId="0">
      <sharedItems containsString="0" containsBlank="1" containsNumber="1" containsInteger="1" minValue="69100" maxValue="211200"/>
    </cacheField>
    <cacheField name="SqFt" numFmtId="0">
      <sharedItems containsString="0" containsBlank="1" containsNumber="1" containsInteger="1" minValue="1450" maxValue="2590"/>
    </cacheField>
    <cacheField name="Bedrooms" numFmtId="0">
      <sharedItems containsString="0" containsBlank="1" containsNumber="1" containsInteger="1" minValue="2" maxValue="5"/>
    </cacheField>
    <cacheField name="Bathrooms" numFmtId="0">
      <sharedItems containsString="0" containsBlank="1" containsNumber="1" containsInteger="1" minValue="2" maxValue="4"/>
    </cacheField>
    <cacheField name="Offers" numFmtId="0">
      <sharedItems containsString="0" containsBlank="1" containsNumber="1" containsInteger="1" minValue="1" maxValue="6"/>
    </cacheField>
    <cacheField name="Brick" numFmtId="0">
      <sharedItems containsBlank="1" count="3">
        <s v="No"/>
        <s v="Yes"/>
        <m/>
      </sharedItems>
    </cacheField>
    <cacheField name="Neighborhood" numFmtId="0">
      <sharedItems containsBlank="1" count="4">
        <s v="East"/>
        <s v="North"/>
        <s v="W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14300"/>
    <n v="1790"/>
    <n v="2"/>
    <n v="2"/>
    <n v="2"/>
    <x v="0"/>
    <x v="0"/>
  </r>
  <r>
    <n v="114200"/>
    <n v="2030"/>
    <n v="4"/>
    <n v="2"/>
    <n v="3"/>
    <x v="0"/>
    <x v="0"/>
  </r>
  <r>
    <n v="114800"/>
    <n v="1740"/>
    <n v="3"/>
    <n v="2"/>
    <n v="1"/>
    <x v="0"/>
    <x v="0"/>
  </r>
  <r>
    <n v="94700"/>
    <n v="1980"/>
    <n v="3"/>
    <n v="2"/>
    <n v="3"/>
    <x v="0"/>
    <x v="0"/>
  </r>
  <r>
    <n v="119800"/>
    <n v="2130"/>
    <n v="3"/>
    <n v="3"/>
    <n v="3"/>
    <x v="0"/>
    <x v="0"/>
  </r>
  <r>
    <n v="114600"/>
    <n v="1780"/>
    <n v="3"/>
    <n v="2"/>
    <n v="2"/>
    <x v="0"/>
    <x v="1"/>
  </r>
  <r>
    <n v="151600"/>
    <n v="1830"/>
    <n v="3"/>
    <n v="3"/>
    <n v="3"/>
    <x v="1"/>
    <x v="2"/>
  </r>
  <r>
    <n v="150700"/>
    <n v="2160"/>
    <n v="4"/>
    <n v="2"/>
    <n v="2"/>
    <x v="0"/>
    <x v="2"/>
  </r>
  <r>
    <n v="119200"/>
    <n v="2110"/>
    <n v="4"/>
    <n v="2"/>
    <n v="3"/>
    <x v="0"/>
    <x v="0"/>
  </r>
  <r>
    <n v="104000"/>
    <n v="1730"/>
    <n v="3"/>
    <n v="3"/>
    <n v="3"/>
    <x v="0"/>
    <x v="0"/>
  </r>
  <r>
    <n v="132500"/>
    <n v="2030"/>
    <n v="3"/>
    <n v="2"/>
    <n v="3"/>
    <x v="1"/>
    <x v="0"/>
  </r>
  <r>
    <n v="123000"/>
    <n v="1870"/>
    <n v="2"/>
    <n v="2"/>
    <n v="2"/>
    <x v="1"/>
    <x v="0"/>
  </r>
  <r>
    <n v="102600"/>
    <n v="1910"/>
    <n v="3"/>
    <n v="2"/>
    <n v="4"/>
    <x v="0"/>
    <x v="1"/>
  </r>
  <r>
    <n v="126300"/>
    <n v="2150"/>
    <n v="3"/>
    <n v="3"/>
    <n v="5"/>
    <x v="1"/>
    <x v="1"/>
  </r>
  <r>
    <n v="176800"/>
    <n v="2590"/>
    <n v="4"/>
    <n v="3"/>
    <n v="4"/>
    <x v="0"/>
    <x v="2"/>
  </r>
  <r>
    <n v="145800"/>
    <n v="1780"/>
    <n v="4"/>
    <n v="2"/>
    <n v="1"/>
    <x v="0"/>
    <x v="2"/>
  </r>
  <r>
    <n v="147100"/>
    <n v="2190"/>
    <n v="3"/>
    <n v="3"/>
    <n v="4"/>
    <x v="1"/>
    <x v="0"/>
  </r>
  <r>
    <n v="83600"/>
    <n v="1990"/>
    <n v="3"/>
    <n v="3"/>
    <n v="4"/>
    <x v="0"/>
    <x v="1"/>
  </r>
  <r>
    <n v="111400"/>
    <n v="1700"/>
    <n v="2"/>
    <n v="2"/>
    <n v="1"/>
    <x v="1"/>
    <x v="0"/>
  </r>
  <r>
    <n v="167200"/>
    <n v="1920"/>
    <n v="3"/>
    <n v="3"/>
    <n v="2"/>
    <x v="1"/>
    <x v="2"/>
  </r>
  <r>
    <n v="116200"/>
    <n v="1790"/>
    <n v="3"/>
    <n v="2"/>
    <n v="3"/>
    <x v="0"/>
    <x v="0"/>
  </r>
  <r>
    <n v="113800"/>
    <n v="2000"/>
    <n v="3"/>
    <n v="2"/>
    <n v="4"/>
    <x v="0"/>
    <x v="1"/>
  </r>
  <r>
    <n v="91700"/>
    <n v="1690"/>
    <n v="3"/>
    <n v="2"/>
    <n v="3"/>
    <x v="0"/>
    <x v="1"/>
  </r>
  <r>
    <n v="106100"/>
    <n v="1820"/>
    <n v="3"/>
    <n v="2"/>
    <n v="3"/>
    <x v="1"/>
    <x v="1"/>
  </r>
  <r>
    <n v="156400"/>
    <n v="2210"/>
    <n v="4"/>
    <n v="3"/>
    <n v="2"/>
    <x v="1"/>
    <x v="0"/>
  </r>
  <r>
    <n v="149300"/>
    <n v="2290"/>
    <n v="4"/>
    <n v="3"/>
    <n v="3"/>
    <x v="0"/>
    <x v="1"/>
  </r>
  <r>
    <n v="137000"/>
    <n v="2000"/>
    <n v="4"/>
    <n v="2"/>
    <n v="3"/>
    <x v="0"/>
    <x v="2"/>
  </r>
  <r>
    <n v="99300"/>
    <n v="1700"/>
    <n v="3"/>
    <n v="2"/>
    <n v="2"/>
    <x v="0"/>
    <x v="0"/>
  </r>
  <r>
    <n v="69100"/>
    <n v="1600"/>
    <n v="2"/>
    <n v="2"/>
    <n v="3"/>
    <x v="0"/>
    <x v="1"/>
  </r>
  <r>
    <n v="188000"/>
    <n v="2040"/>
    <n v="4"/>
    <n v="3"/>
    <n v="1"/>
    <x v="1"/>
    <x v="2"/>
  </r>
  <r>
    <n v="182000"/>
    <n v="2250"/>
    <n v="4"/>
    <n v="3"/>
    <n v="3"/>
    <x v="1"/>
    <x v="2"/>
  </r>
  <r>
    <n v="112300"/>
    <n v="1930"/>
    <n v="2"/>
    <n v="2"/>
    <n v="2"/>
    <x v="1"/>
    <x v="1"/>
  </r>
  <r>
    <n v="135000"/>
    <n v="2250"/>
    <n v="3"/>
    <n v="3"/>
    <n v="3"/>
    <x v="1"/>
    <x v="0"/>
  </r>
  <r>
    <n v="139600"/>
    <n v="2280"/>
    <n v="5"/>
    <n v="3"/>
    <n v="4"/>
    <x v="1"/>
    <x v="0"/>
  </r>
  <r>
    <n v="117800"/>
    <n v="2000"/>
    <n v="2"/>
    <n v="2"/>
    <n v="3"/>
    <x v="0"/>
    <x v="1"/>
  </r>
  <r>
    <n v="117100"/>
    <n v="2080"/>
    <n v="3"/>
    <n v="3"/>
    <n v="3"/>
    <x v="0"/>
    <x v="1"/>
  </r>
  <r>
    <n v="117500"/>
    <n v="1880"/>
    <n v="2"/>
    <n v="2"/>
    <n v="2"/>
    <x v="0"/>
    <x v="1"/>
  </r>
  <r>
    <n v="147000"/>
    <n v="2420"/>
    <n v="4"/>
    <n v="3"/>
    <n v="4"/>
    <x v="0"/>
    <x v="2"/>
  </r>
  <r>
    <n v="131300"/>
    <n v="1720"/>
    <n v="3"/>
    <n v="2"/>
    <n v="1"/>
    <x v="0"/>
    <x v="2"/>
  </r>
  <r>
    <n v="108200"/>
    <n v="1740"/>
    <n v="3"/>
    <n v="2"/>
    <n v="2"/>
    <x v="0"/>
    <x v="1"/>
  </r>
  <r>
    <n v="106600"/>
    <n v="1560"/>
    <n v="2"/>
    <n v="2"/>
    <n v="1"/>
    <x v="0"/>
    <x v="0"/>
  </r>
  <r>
    <n v="133600"/>
    <n v="1840"/>
    <n v="4"/>
    <n v="3"/>
    <n v="2"/>
    <x v="0"/>
    <x v="2"/>
  </r>
  <r>
    <n v="105600"/>
    <n v="1990"/>
    <n v="2"/>
    <n v="2"/>
    <n v="3"/>
    <x v="0"/>
    <x v="0"/>
  </r>
  <r>
    <n v="154000"/>
    <n v="1920"/>
    <n v="3"/>
    <n v="2"/>
    <n v="1"/>
    <x v="1"/>
    <x v="0"/>
  </r>
  <r>
    <n v="166500"/>
    <n v="1940"/>
    <n v="3"/>
    <n v="3"/>
    <n v="2"/>
    <x v="1"/>
    <x v="2"/>
  </r>
  <r>
    <n v="103200"/>
    <n v="1810"/>
    <n v="3"/>
    <n v="2"/>
    <n v="3"/>
    <x v="0"/>
    <x v="0"/>
  </r>
  <r>
    <n v="129800"/>
    <n v="1990"/>
    <n v="2"/>
    <n v="3"/>
    <n v="2"/>
    <x v="0"/>
    <x v="1"/>
  </r>
  <r>
    <n v="90300"/>
    <n v="2050"/>
    <n v="3"/>
    <n v="2"/>
    <n v="6"/>
    <x v="0"/>
    <x v="1"/>
  </r>
  <r>
    <n v="115900"/>
    <n v="1980"/>
    <n v="2"/>
    <n v="2"/>
    <n v="2"/>
    <x v="0"/>
    <x v="0"/>
  </r>
  <r>
    <n v="107500"/>
    <n v="1700"/>
    <n v="3"/>
    <n v="2"/>
    <n v="3"/>
    <x v="1"/>
    <x v="1"/>
  </r>
  <r>
    <n v="151100"/>
    <n v="2100"/>
    <n v="3"/>
    <n v="2"/>
    <n v="3"/>
    <x v="1"/>
    <x v="0"/>
  </r>
  <r>
    <n v="91100"/>
    <n v="1860"/>
    <n v="2"/>
    <n v="2"/>
    <n v="3"/>
    <x v="0"/>
    <x v="1"/>
  </r>
  <r>
    <n v="117400"/>
    <n v="2150"/>
    <n v="2"/>
    <n v="3"/>
    <n v="4"/>
    <x v="0"/>
    <x v="1"/>
  </r>
  <r>
    <n v="130800"/>
    <n v="2100"/>
    <n v="3"/>
    <n v="2"/>
    <n v="3"/>
    <x v="0"/>
    <x v="1"/>
  </r>
  <r>
    <n v="81300"/>
    <n v="1650"/>
    <n v="3"/>
    <n v="2"/>
    <n v="3"/>
    <x v="0"/>
    <x v="1"/>
  </r>
  <r>
    <n v="125700"/>
    <n v="1720"/>
    <n v="2"/>
    <n v="2"/>
    <n v="2"/>
    <x v="1"/>
    <x v="0"/>
  </r>
  <r>
    <n v="140900"/>
    <n v="2190"/>
    <n v="3"/>
    <n v="2"/>
    <n v="3"/>
    <x v="1"/>
    <x v="0"/>
  </r>
  <r>
    <n v="152300"/>
    <n v="2240"/>
    <n v="4"/>
    <n v="3"/>
    <n v="3"/>
    <x v="0"/>
    <x v="2"/>
  </r>
  <r>
    <n v="138100"/>
    <n v="1840"/>
    <n v="3"/>
    <n v="3"/>
    <n v="1"/>
    <x v="0"/>
    <x v="2"/>
  </r>
  <r>
    <n v="155400"/>
    <n v="2090"/>
    <n v="4"/>
    <n v="2"/>
    <n v="1"/>
    <x v="0"/>
    <x v="2"/>
  </r>
  <r>
    <n v="180900"/>
    <n v="2200"/>
    <n v="3"/>
    <n v="3"/>
    <n v="1"/>
    <x v="0"/>
    <x v="2"/>
  </r>
  <r>
    <n v="100900"/>
    <n v="1610"/>
    <n v="2"/>
    <n v="2"/>
    <n v="2"/>
    <x v="0"/>
    <x v="1"/>
  </r>
  <r>
    <n v="161300"/>
    <n v="2220"/>
    <n v="4"/>
    <n v="3"/>
    <n v="2"/>
    <x v="0"/>
    <x v="2"/>
  </r>
  <r>
    <n v="120500"/>
    <n v="1910"/>
    <n v="2"/>
    <n v="3"/>
    <n v="2"/>
    <x v="0"/>
    <x v="0"/>
  </r>
  <r>
    <n v="130300"/>
    <n v="1860"/>
    <n v="3"/>
    <n v="2"/>
    <n v="2"/>
    <x v="0"/>
    <x v="2"/>
  </r>
  <r>
    <n v="111100"/>
    <n v="1450"/>
    <n v="2"/>
    <n v="2"/>
    <n v="1"/>
    <x v="1"/>
    <x v="1"/>
  </r>
  <r>
    <n v="126200"/>
    <n v="2210"/>
    <n v="3"/>
    <n v="3"/>
    <n v="4"/>
    <x v="0"/>
    <x v="1"/>
  </r>
  <r>
    <n v="151900"/>
    <n v="2040"/>
    <n v="4"/>
    <n v="3"/>
    <n v="3"/>
    <x v="0"/>
    <x v="0"/>
  </r>
  <r>
    <n v="93600"/>
    <n v="2140"/>
    <n v="3"/>
    <n v="2"/>
    <n v="4"/>
    <x v="0"/>
    <x v="1"/>
  </r>
  <r>
    <n v="165600"/>
    <n v="2080"/>
    <n v="4"/>
    <n v="3"/>
    <n v="3"/>
    <x v="0"/>
    <x v="2"/>
  </r>
  <r>
    <n v="166700"/>
    <n v="1950"/>
    <n v="3"/>
    <n v="3"/>
    <n v="3"/>
    <x v="1"/>
    <x v="2"/>
  </r>
  <r>
    <n v="157600"/>
    <n v="2160"/>
    <n v="4"/>
    <n v="2"/>
    <n v="1"/>
    <x v="0"/>
    <x v="2"/>
  </r>
  <r>
    <n v="107300"/>
    <n v="1650"/>
    <n v="3"/>
    <n v="2"/>
    <n v="3"/>
    <x v="0"/>
    <x v="1"/>
  </r>
  <r>
    <n v="125700"/>
    <n v="2040"/>
    <n v="3"/>
    <n v="3"/>
    <n v="2"/>
    <x v="0"/>
    <x v="0"/>
  </r>
  <r>
    <n v="144200"/>
    <n v="2140"/>
    <n v="3"/>
    <n v="3"/>
    <n v="3"/>
    <x v="0"/>
    <x v="2"/>
  </r>
  <r>
    <n v="106900"/>
    <n v="1900"/>
    <n v="2"/>
    <n v="2"/>
    <n v="2"/>
    <x v="0"/>
    <x v="1"/>
  </r>
  <r>
    <n v="129800"/>
    <n v="1930"/>
    <n v="3"/>
    <n v="2"/>
    <n v="2"/>
    <x v="0"/>
    <x v="2"/>
  </r>
  <r>
    <n v="176500"/>
    <n v="2280"/>
    <n v="4"/>
    <n v="3"/>
    <n v="3"/>
    <x v="1"/>
    <x v="2"/>
  </r>
  <r>
    <n v="121300"/>
    <n v="2130"/>
    <n v="3"/>
    <n v="2"/>
    <n v="3"/>
    <x v="0"/>
    <x v="1"/>
  </r>
  <r>
    <n v="143600"/>
    <n v="1780"/>
    <n v="4"/>
    <n v="2"/>
    <n v="1"/>
    <x v="0"/>
    <x v="2"/>
  </r>
  <r>
    <n v="143400"/>
    <n v="2190"/>
    <n v="3"/>
    <n v="3"/>
    <n v="4"/>
    <x v="1"/>
    <x v="0"/>
  </r>
  <r>
    <n v="184300"/>
    <n v="2140"/>
    <n v="4"/>
    <n v="3"/>
    <n v="2"/>
    <x v="1"/>
    <x v="2"/>
  </r>
  <r>
    <n v="164800"/>
    <n v="2050"/>
    <n v="2"/>
    <n v="2"/>
    <n v="1"/>
    <x v="1"/>
    <x v="2"/>
  </r>
  <r>
    <n v="147700"/>
    <n v="2410"/>
    <n v="3"/>
    <n v="3"/>
    <n v="2"/>
    <x v="0"/>
    <x v="0"/>
  </r>
  <r>
    <n v="90500"/>
    <n v="1520"/>
    <n v="2"/>
    <n v="2"/>
    <n v="3"/>
    <x v="0"/>
    <x v="1"/>
  </r>
  <r>
    <n v="188300"/>
    <n v="2250"/>
    <n v="4"/>
    <n v="3"/>
    <n v="2"/>
    <x v="1"/>
    <x v="2"/>
  </r>
  <r>
    <n v="102700"/>
    <n v="1900"/>
    <n v="4"/>
    <n v="2"/>
    <n v="4"/>
    <x v="0"/>
    <x v="1"/>
  </r>
  <r>
    <n v="172500"/>
    <n v="1880"/>
    <n v="3"/>
    <n v="3"/>
    <n v="1"/>
    <x v="1"/>
    <x v="2"/>
  </r>
  <r>
    <n v="127700"/>
    <n v="1930"/>
    <n v="3"/>
    <n v="3"/>
    <n v="2"/>
    <x v="0"/>
    <x v="1"/>
  </r>
  <r>
    <n v="97800"/>
    <n v="2010"/>
    <n v="2"/>
    <n v="2"/>
    <n v="4"/>
    <x v="0"/>
    <x v="1"/>
  </r>
  <r>
    <n v="143100"/>
    <n v="1920"/>
    <n v="4"/>
    <n v="2"/>
    <n v="2"/>
    <x v="0"/>
    <x v="2"/>
  </r>
  <r>
    <n v="116500"/>
    <n v="2150"/>
    <n v="3"/>
    <n v="2"/>
    <n v="2"/>
    <x v="0"/>
    <x v="0"/>
  </r>
  <r>
    <n v="142600"/>
    <n v="2110"/>
    <n v="3"/>
    <n v="2"/>
    <n v="2"/>
    <x v="0"/>
    <x v="2"/>
  </r>
  <r>
    <n v="157100"/>
    <n v="2080"/>
    <n v="3"/>
    <n v="3"/>
    <n v="2"/>
    <x v="0"/>
    <x v="0"/>
  </r>
  <r>
    <n v="160600"/>
    <n v="2150"/>
    <n v="4"/>
    <n v="3"/>
    <n v="3"/>
    <x v="1"/>
    <x v="2"/>
  </r>
  <r>
    <n v="152500"/>
    <n v="1970"/>
    <n v="2"/>
    <n v="2"/>
    <n v="1"/>
    <x v="1"/>
    <x v="2"/>
  </r>
  <r>
    <n v="133300"/>
    <n v="2440"/>
    <n v="3"/>
    <n v="3"/>
    <n v="3"/>
    <x v="0"/>
    <x v="0"/>
  </r>
  <r>
    <n v="126800"/>
    <n v="2000"/>
    <n v="2"/>
    <n v="2"/>
    <n v="1"/>
    <x v="1"/>
    <x v="0"/>
  </r>
  <r>
    <n v="145500"/>
    <n v="2060"/>
    <n v="3"/>
    <n v="2"/>
    <n v="1"/>
    <x v="0"/>
    <x v="2"/>
  </r>
  <r>
    <n v="171000"/>
    <n v="2080"/>
    <n v="3"/>
    <n v="3"/>
    <n v="2"/>
    <x v="1"/>
    <x v="2"/>
  </r>
  <r>
    <n v="103200"/>
    <n v="2010"/>
    <n v="3"/>
    <n v="2"/>
    <n v="5"/>
    <x v="0"/>
    <x v="1"/>
  </r>
  <r>
    <n v="123100"/>
    <n v="2260"/>
    <n v="3"/>
    <n v="3"/>
    <n v="5"/>
    <x v="0"/>
    <x v="0"/>
  </r>
  <r>
    <n v="136800"/>
    <n v="2410"/>
    <n v="3"/>
    <n v="3"/>
    <n v="4"/>
    <x v="0"/>
    <x v="0"/>
  </r>
  <r>
    <n v="211200"/>
    <n v="2440"/>
    <n v="4"/>
    <n v="3"/>
    <n v="3"/>
    <x v="1"/>
    <x v="2"/>
  </r>
  <r>
    <n v="82300"/>
    <n v="1910"/>
    <n v="3"/>
    <n v="2"/>
    <n v="4"/>
    <x v="0"/>
    <x v="0"/>
  </r>
  <r>
    <n v="146900"/>
    <n v="2530"/>
    <n v="4"/>
    <n v="3"/>
    <n v="4"/>
    <x v="0"/>
    <x v="2"/>
  </r>
  <r>
    <n v="108500"/>
    <n v="2130"/>
    <n v="3"/>
    <n v="2"/>
    <n v="4"/>
    <x v="0"/>
    <x v="1"/>
  </r>
  <r>
    <n v="134000"/>
    <n v="1890"/>
    <n v="3"/>
    <n v="2"/>
    <n v="1"/>
    <x v="1"/>
    <x v="0"/>
  </r>
  <r>
    <n v="117000"/>
    <n v="1990"/>
    <n v="3"/>
    <n v="3"/>
    <n v="3"/>
    <x v="1"/>
    <x v="0"/>
  </r>
  <r>
    <n v="108700"/>
    <n v="2110"/>
    <n v="3"/>
    <n v="2"/>
    <n v="3"/>
    <x v="0"/>
    <x v="0"/>
  </r>
  <r>
    <n v="111600"/>
    <n v="1710"/>
    <n v="2"/>
    <n v="2"/>
    <n v="1"/>
    <x v="0"/>
    <x v="1"/>
  </r>
  <r>
    <n v="114900"/>
    <n v="1740"/>
    <n v="2"/>
    <n v="2"/>
    <n v="2"/>
    <x v="0"/>
    <x v="1"/>
  </r>
  <r>
    <n v="123600"/>
    <n v="1940"/>
    <n v="2"/>
    <n v="2"/>
    <n v="2"/>
    <x v="1"/>
    <x v="0"/>
  </r>
  <r>
    <n v="115700"/>
    <n v="2000"/>
    <n v="3"/>
    <n v="2"/>
    <n v="3"/>
    <x v="1"/>
    <x v="1"/>
  </r>
  <r>
    <n v="124500"/>
    <n v="2010"/>
    <n v="4"/>
    <n v="3"/>
    <n v="2"/>
    <x v="0"/>
    <x v="0"/>
  </r>
  <r>
    <n v="102500"/>
    <n v="1900"/>
    <n v="3"/>
    <n v="3"/>
    <n v="3"/>
    <x v="0"/>
    <x v="1"/>
  </r>
  <r>
    <n v="199500"/>
    <n v="2290"/>
    <n v="5"/>
    <n v="4"/>
    <n v="1"/>
    <x v="1"/>
    <x v="2"/>
  </r>
  <r>
    <n v="117800"/>
    <n v="1920"/>
    <n v="3"/>
    <n v="2"/>
    <n v="2"/>
    <x v="0"/>
    <x v="1"/>
  </r>
  <r>
    <n v="150200"/>
    <n v="1950"/>
    <n v="3"/>
    <n v="2"/>
    <n v="3"/>
    <x v="1"/>
    <x v="1"/>
  </r>
  <r>
    <n v="109700"/>
    <n v="1920"/>
    <n v="2"/>
    <n v="2"/>
    <n v="4"/>
    <x v="0"/>
    <x v="1"/>
  </r>
  <r>
    <n v="110400"/>
    <n v="1930"/>
    <n v="2"/>
    <n v="3"/>
    <n v="3"/>
    <x v="0"/>
    <x v="1"/>
  </r>
  <r>
    <n v="105600"/>
    <n v="1930"/>
    <n v="3"/>
    <n v="3"/>
    <n v="3"/>
    <x v="0"/>
    <x v="0"/>
  </r>
  <r>
    <n v="144800"/>
    <n v="2060"/>
    <n v="2"/>
    <n v="2"/>
    <n v="1"/>
    <x v="1"/>
    <x v="0"/>
  </r>
  <r>
    <n v="119700"/>
    <n v="1900"/>
    <n v="3"/>
    <n v="3"/>
    <n v="3"/>
    <x v="1"/>
    <x v="0"/>
  </r>
  <r>
    <n v="147900"/>
    <n v="2160"/>
    <n v="4"/>
    <n v="3"/>
    <n v="3"/>
    <x v="1"/>
    <x v="0"/>
  </r>
  <r>
    <n v="113500"/>
    <n v="2070"/>
    <n v="2"/>
    <n v="2"/>
    <n v="2"/>
    <x v="0"/>
    <x v="1"/>
  </r>
  <r>
    <n v="149900"/>
    <n v="2020"/>
    <n v="3"/>
    <n v="3"/>
    <n v="1"/>
    <x v="0"/>
    <x v="2"/>
  </r>
  <r>
    <n v="124600"/>
    <n v="2250"/>
    <n v="3"/>
    <n v="3"/>
    <n v="4"/>
    <x v="0"/>
    <x v="1"/>
  </r>
  <r>
    <m/>
    <m/>
    <m/>
    <m/>
    <m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C1D614-B128-264F-BFE6-F2F16AC93945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E7" firstHeaderRow="1" firstDataRow="2" firstDataCol="1"/>
  <pivotFields count="7">
    <pivotField dataField="1" showAll="0"/>
    <pivotField showAll="0"/>
    <pivotField showAll="0"/>
    <pivotField showAll="0"/>
    <pivotField showAll="0"/>
    <pivotField axis="axisRow" multipleItemSelectionAllowed="1" showAll="0">
      <items count="4">
        <item x="0"/>
        <item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Average of Price" fld="0" subtotal="average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4F9FD-4784-A240-B4B3-0A27F1A9A864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E7" firstHeaderRow="1" firstDataRow="2" firstDataCol="1"/>
  <pivotFields count="7">
    <pivotField showAll="0"/>
    <pivotField dataField="1"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Average of SqFt" fld="1" subtotal="average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zoomScale="130" zoomScaleNormal="130" workbookViewId="0">
      <selection activeCell="H124" sqref="H124"/>
    </sheetView>
  </sheetViews>
  <sheetFormatPr baseColWidth="10" defaultColWidth="8.83203125" defaultRowHeight="15" x14ac:dyDescent="0.2"/>
  <cols>
    <col min="4" max="4" width="10" bestFit="1" customWidth="1"/>
    <col min="5" max="5" width="10.5" bestFit="1" customWidth="1"/>
    <col min="7" max="7" width="18" customWidth="1"/>
    <col min="8" max="10" width="20.6640625" customWidth="1"/>
    <col min="12" max="12" width="14" customWidth="1"/>
  </cols>
  <sheetData>
    <row r="1" spans="1:12" s="19" customFormat="1" x14ac:dyDescent="0.2">
      <c r="A1" s="19" t="s">
        <v>12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53</v>
      </c>
      <c r="H1" s="19" t="s">
        <v>51</v>
      </c>
      <c r="I1" s="19" t="s">
        <v>52</v>
      </c>
      <c r="J1" s="19" t="s">
        <v>71</v>
      </c>
      <c r="K1" s="19" t="s">
        <v>5</v>
      </c>
      <c r="L1" s="19" t="s">
        <v>6</v>
      </c>
    </row>
    <row r="2" spans="1:12" x14ac:dyDescent="0.2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>
        <f t="shared" ref="G2:G33" si="0">IF(K2="No", 0,1)</f>
        <v>0</v>
      </c>
      <c r="H2">
        <f>IF(L2="East",1,0)</f>
        <v>1</v>
      </c>
      <c r="I2">
        <f>IF(L2="West", 1, 0)</f>
        <v>0</v>
      </c>
      <c r="J2">
        <f>IF(L2="North", 1, 0)</f>
        <v>0</v>
      </c>
      <c r="K2" t="s">
        <v>7</v>
      </c>
      <c r="L2" t="s">
        <v>8</v>
      </c>
    </row>
    <row r="3" spans="1:12" x14ac:dyDescent="0.2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>
        <f t="shared" si="0"/>
        <v>0</v>
      </c>
      <c r="H3">
        <f t="shared" ref="H3:H66" si="1">IF(L3="East",1,0)</f>
        <v>1</v>
      </c>
      <c r="I3">
        <f t="shared" ref="I3:I66" si="2">IF(L3="West", 1, 0)</f>
        <v>0</v>
      </c>
      <c r="J3">
        <f t="shared" ref="J3:J66" si="3">IF(L3="North", 1, 0)</f>
        <v>0</v>
      </c>
      <c r="K3" t="s">
        <v>7</v>
      </c>
      <c r="L3" t="s">
        <v>8</v>
      </c>
    </row>
    <row r="4" spans="1:12" x14ac:dyDescent="0.2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>
        <f t="shared" si="0"/>
        <v>0</v>
      </c>
      <c r="H4">
        <f t="shared" si="1"/>
        <v>1</v>
      </c>
      <c r="I4">
        <f t="shared" si="2"/>
        <v>0</v>
      </c>
      <c r="J4">
        <f t="shared" si="3"/>
        <v>0</v>
      </c>
      <c r="K4" t="s">
        <v>7</v>
      </c>
      <c r="L4" t="s">
        <v>8</v>
      </c>
    </row>
    <row r="5" spans="1:12" x14ac:dyDescent="0.2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>
        <f t="shared" si="0"/>
        <v>0</v>
      </c>
      <c r="H5">
        <f t="shared" si="1"/>
        <v>1</v>
      </c>
      <c r="I5">
        <f t="shared" si="2"/>
        <v>0</v>
      </c>
      <c r="J5">
        <f t="shared" si="3"/>
        <v>0</v>
      </c>
      <c r="K5" t="s">
        <v>7</v>
      </c>
      <c r="L5" t="s">
        <v>8</v>
      </c>
    </row>
    <row r="6" spans="1:12" x14ac:dyDescent="0.2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>
        <f t="shared" si="0"/>
        <v>0</v>
      </c>
      <c r="H6">
        <f t="shared" si="1"/>
        <v>1</v>
      </c>
      <c r="I6">
        <f t="shared" si="2"/>
        <v>0</v>
      </c>
      <c r="J6">
        <f t="shared" si="3"/>
        <v>0</v>
      </c>
      <c r="K6" t="s">
        <v>7</v>
      </c>
      <c r="L6" t="s">
        <v>8</v>
      </c>
    </row>
    <row r="7" spans="1:12" x14ac:dyDescent="0.2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1</v>
      </c>
      <c r="K7" t="s">
        <v>7</v>
      </c>
      <c r="L7" t="s">
        <v>9</v>
      </c>
    </row>
    <row r="8" spans="1:12" x14ac:dyDescent="0.2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>
        <f t="shared" si="0"/>
        <v>1</v>
      </c>
      <c r="H8">
        <f t="shared" si="1"/>
        <v>0</v>
      </c>
      <c r="I8">
        <f t="shared" si="2"/>
        <v>1</v>
      </c>
      <c r="J8">
        <f t="shared" si="3"/>
        <v>0</v>
      </c>
      <c r="K8" t="s">
        <v>10</v>
      </c>
      <c r="L8" t="s">
        <v>11</v>
      </c>
    </row>
    <row r="9" spans="1:12" x14ac:dyDescent="0.2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>
        <f t="shared" si="0"/>
        <v>0</v>
      </c>
      <c r="H9">
        <f t="shared" si="1"/>
        <v>0</v>
      </c>
      <c r="I9">
        <f t="shared" si="2"/>
        <v>1</v>
      </c>
      <c r="J9">
        <f t="shared" si="3"/>
        <v>0</v>
      </c>
      <c r="K9" t="s">
        <v>7</v>
      </c>
      <c r="L9" t="s">
        <v>11</v>
      </c>
    </row>
    <row r="10" spans="1:12" x14ac:dyDescent="0.2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f t="shared" si="0"/>
        <v>0</v>
      </c>
      <c r="H10">
        <f t="shared" si="1"/>
        <v>1</v>
      </c>
      <c r="I10">
        <f t="shared" si="2"/>
        <v>0</v>
      </c>
      <c r="J10">
        <f t="shared" si="3"/>
        <v>0</v>
      </c>
      <c r="K10" t="s">
        <v>7</v>
      </c>
      <c r="L10" t="s">
        <v>8</v>
      </c>
    </row>
    <row r="11" spans="1:12" x14ac:dyDescent="0.2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f t="shared" si="0"/>
        <v>0</v>
      </c>
      <c r="H11">
        <f t="shared" si="1"/>
        <v>1</v>
      </c>
      <c r="I11">
        <f t="shared" si="2"/>
        <v>0</v>
      </c>
      <c r="J11">
        <f t="shared" si="3"/>
        <v>0</v>
      </c>
      <c r="K11" t="s">
        <v>7</v>
      </c>
      <c r="L11" t="s">
        <v>8</v>
      </c>
    </row>
    <row r="12" spans="1:12" x14ac:dyDescent="0.2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f t="shared" si="0"/>
        <v>1</v>
      </c>
      <c r="H12">
        <f t="shared" si="1"/>
        <v>1</v>
      </c>
      <c r="I12">
        <f t="shared" si="2"/>
        <v>0</v>
      </c>
      <c r="J12">
        <f t="shared" si="3"/>
        <v>0</v>
      </c>
      <c r="K12" t="s">
        <v>10</v>
      </c>
      <c r="L12" t="s">
        <v>8</v>
      </c>
    </row>
    <row r="13" spans="1:12" x14ac:dyDescent="0.2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f t="shared" si="0"/>
        <v>1</v>
      </c>
      <c r="H13">
        <f t="shared" si="1"/>
        <v>1</v>
      </c>
      <c r="I13">
        <f t="shared" si="2"/>
        <v>0</v>
      </c>
      <c r="J13">
        <f t="shared" si="3"/>
        <v>0</v>
      </c>
      <c r="K13" t="s">
        <v>10</v>
      </c>
      <c r="L13" t="s">
        <v>8</v>
      </c>
    </row>
    <row r="14" spans="1:12" x14ac:dyDescent="0.2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1</v>
      </c>
      <c r="K14" t="s">
        <v>7</v>
      </c>
      <c r="L14" t="s">
        <v>9</v>
      </c>
    </row>
    <row r="15" spans="1:12" x14ac:dyDescent="0.2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f t="shared" si="0"/>
        <v>1</v>
      </c>
      <c r="H15">
        <f t="shared" si="1"/>
        <v>0</v>
      </c>
      <c r="I15">
        <f t="shared" si="2"/>
        <v>0</v>
      </c>
      <c r="J15">
        <f t="shared" si="3"/>
        <v>1</v>
      </c>
      <c r="K15" t="s">
        <v>10</v>
      </c>
      <c r="L15" t="s">
        <v>9</v>
      </c>
    </row>
    <row r="16" spans="1:12" x14ac:dyDescent="0.2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f t="shared" si="0"/>
        <v>0</v>
      </c>
      <c r="H16">
        <f t="shared" si="1"/>
        <v>0</v>
      </c>
      <c r="I16">
        <f t="shared" si="2"/>
        <v>1</v>
      </c>
      <c r="J16">
        <f t="shared" si="3"/>
        <v>0</v>
      </c>
      <c r="K16" t="s">
        <v>7</v>
      </c>
      <c r="L16" t="s">
        <v>11</v>
      </c>
    </row>
    <row r="17" spans="1:12" x14ac:dyDescent="0.2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f t="shared" si="0"/>
        <v>0</v>
      </c>
      <c r="H17">
        <f t="shared" si="1"/>
        <v>0</v>
      </c>
      <c r="I17">
        <f t="shared" si="2"/>
        <v>1</v>
      </c>
      <c r="J17">
        <f t="shared" si="3"/>
        <v>0</v>
      </c>
      <c r="K17" t="s">
        <v>7</v>
      </c>
      <c r="L17" t="s">
        <v>11</v>
      </c>
    </row>
    <row r="18" spans="1:12" x14ac:dyDescent="0.2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f t="shared" si="0"/>
        <v>1</v>
      </c>
      <c r="H18">
        <f t="shared" si="1"/>
        <v>1</v>
      </c>
      <c r="I18">
        <f t="shared" si="2"/>
        <v>0</v>
      </c>
      <c r="J18">
        <f t="shared" si="3"/>
        <v>0</v>
      </c>
      <c r="K18" t="s">
        <v>10</v>
      </c>
      <c r="L18" t="s">
        <v>8</v>
      </c>
    </row>
    <row r="19" spans="1:12" x14ac:dyDescent="0.2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1</v>
      </c>
      <c r="K19" t="s">
        <v>7</v>
      </c>
      <c r="L19" t="s">
        <v>9</v>
      </c>
    </row>
    <row r="20" spans="1:12" x14ac:dyDescent="0.2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f t="shared" si="0"/>
        <v>1</v>
      </c>
      <c r="H20">
        <f t="shared" si="1"/>
        <v>1</v>
      </c>
      <c r="I20">
        <f t="shared" si="2"/>
        <v>0</v>
      </c>
      <c r="J20">
        <f t="shared" si="3"/>
        <v>0</v>
      </c>
      <c r="K20" t="s">
        <v>10</v>
      </c>
      <c r="L20" t="s">
        <v>8</v>
      </c>
    </row>
    <row r="21" spans="1:12" x14ac:dyDescent="0.2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f t="shared" si="0"/>
        <v>1</v>
      </c>
      <c r="H21">
        <f t="shared" si="1"/>
        <v>0</v>
      </c>
      <c r="I21">
        <f t="shared" si="2"/>
        <v>1</v>
      </c>
      <c r="J21">
        <f t="shared" si="3"/>
        <v>0</v>
      </c>
      <c r="K21" t="s">
        <v>10</v>
      </c>
      <c r="L21" t="s">
        <v>11</v>
      </c>
    </row>
    <row r="22" spans="1:12" x14ac:dyDescent="0.2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f t="shared" si="0"/>
        <v>0</v>
      </c>
      <c r="H22">
        <f t="shared" si="1"/>
        <v>1</v>
      </c>
      <c r="I22">
        <f t="shared" si="2"/>
        <v>0</v>
      </c>
      <c r="J22">
        <f t="shared" si="3"/>
        <v>0</v>
      </c>
      <c r="K22" t="s">
        <v>7</v>
      </c>
      <c r="L22" t="s">
        <v>8</v>
      </c>
    </row>
    <row r="23" spans="1:12" x14ac:dyDescent="0.2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f t="shared" si="0"/>
        <v>0</v>
      </c>
      <c r="H23">
        <f t="shared" si="1"/>
        <v>0</v>
      </c>
      <c r="I23">
        <f t="shared" si="2"/>
        <v>0</v>
      </c>
      <c r="J23">
        <f t="shared" si="3"/>
        <v>1</v>
      </c>
      <c r="K23" t="s">
        <v>7</v>
      </c>
      <c r="L23" t="s">
        <v>9</v>
      </c>
    </row>
    <row r="24" spans="1:12" x14ac:dyDescent="0.2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1</v>
      </c>
      <c r="K24" t="s">
        <v>7</v>
      </c>
      <c r="L24" t="s">
        <v>9</v>
      </c>
    </row>
    <row r="25" spans="1:12" x14ac:dyDescent="0.2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f t="shared" si="0"/>
        <v>1</v>
      </c>
      <c r="H25">
        <f t="shared" si="1"/>
        <v>0</v>
      </c>
      <c r="I25">
        <f t="shared" si="2"/>
        <v>0</v>
      </c>
      <c r="J25">
        <f t="shared" si="3"/>
        <v>1</v>
      </c>
      <c r="K25" t="s">
        <v>10</v>
      </c>
      <c r="L25" t="s">
        <v>9</v>
      </c>
    </row>
    <row r="26" spans="1:12" x14ac:dyDescent="0.2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f t="shared" si="0"/>
        <v>1</v>
      </c>
      <c r="H26">
        <f t="shared" si="1"/>
        <v>1</v>
      </c>
      <c r="I26">
        <f t="shared" si="2"/>
        <v>0</v>
      </c>
      <c r="J26">
        <f t="shared" si="3"/>
        <v>0</v>
      </c>
      <c r="K26" t="s">
        <v>10</v>
      </c>
      <c r="L26" t="s">
        <v>8</v>
      </c>
    </row>
    <row r="27" spans="1:12" x14ac:dyDescent="0.2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f t="shared" si="0"/>
        <v>0</v>
      </c>
      <c r="H27">
        <f t="shared" si="1"/>
        <v>0</v>
      </c>
      <c r="I27">
        <f t="shared" si="2"/>
        <v>0</v>
      </c>
      <c r="J27">
        <f t="shared" si="3"/>
        <v>1</v>
      </c>
      <c r="K27" t="s">
        <v>7</v>
      </c>
      <c r="L27" t="s">
        <v>9</v>
      </c>
    </row>
    <row r="28" spans="1:12" x14ac:dyDescent="0.2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f t="shared" si="0"/>
        <v>0</v>
      </c>
      <c r="H28">
        <f t="shared" si="1"/>
        <v>0</v>
      </c>
      <c r="I28">
        <f t="shared" si="2"/>
        <v>1</v>
      </c>
      <c r="J28">
        <f t="shared" si="3"/>
        <v>0</v>
      </c>
      <c r="K28" t="s">
        <v>7</v>
      </c>
      <c r="L28" t="s">
        <v>11</v>
      </c>
    </row>
    <row r="29" spans="1:12" x14ac:dyDescent="0.2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f t="shared" si="0"/>
        <v>0</v>
      </c>
      <c r="H29">
        <f t="shared" si="1"/>
        <v>1</v>
      </c>
      <c r="I29">
        <f t="shared" si="2"/>
        <v>0</v>
      </c>
      <c r="J29">
        <f t="shared" si="3"/>
        <v>0</v>
      </c>
      <c r="K29" t="s">
        <v>7</v>
      </c>
      <c r="L29" t="s">
        <v>8</v>
      </c>
    </row>
    <row r="30" spans="1:12" x14ac:dyDescent="0.2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1</v>
      </c>
      <c r="K30" t="s">
        <v>7</v>
      </c>
      <c r="L30" t="s">
        <v>9</v>
      </c>
    </row>
    <row r="31" spans="1:12" x14ac:dyDescent="0.2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>
        <f t="shared" si="0"/>
        <v>1</v>
      </c>
      <c r="H31">
        <f t="shared" si="1"/>
        <v>0</v>
      </c>
      <c r="I31">
        <f t="shared" si="2"/>
        <v>1</v>
      </c>
      <c r="J31">
        <f t="shared" si="3"/>
        <v>0</v>
      </c>
      <c r="K31" t="s">
        <v>10</v>
      </c>
      <c r="L31" t="s">
        <v>11</v>
      </c>
    </row>
    <row r="32" spans="1:12" x14ac:dyDescent="0.2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>
        <f t="shared" si="0"/>
        <v>1</v>
      </c>
      <c r="H32">
        <f t="shared" si="1"/>
        <v>0</v>
      </c>
      <c r="I32">
        <f t="shared" si="2"/>
        <v>1</v>
      </c>
      <c r="J32">
        <f t="shared" si="3"/>
        <v>0</v>
      </c>
      <c r="K32" t="s">
        <v>10</v>
      </c>
      <c r="L32" t="s">
        <v>11</v>
      </c>
    </row>
    <row r="33" spans="1:12" x14ac:dyDescent="0.2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>
        <f t="shared" si="0"/>
        <v>1</v>
      </c>
      <c r="H33">
        <f t="shared" si="1"/>
        <v>0</v>
      </c>
      <c r="I33">
        <f t="shared" si="2"/>
        <v>0</v>
      </c>
      <c r="J33">
        <f t="shared" si="3"/>
        <v>1</v>
      </c>
      <c r="K33" t="s">
        <v>10</v>
      </c>
      <c r="L33" t="s">
        <v>9</v>
      </c>
    </row>
    <row r="34" spans="1:12" x14ac:dyDescent="0.2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>
        <f t="shared" ref="G34:G65" si="4">IF(K34="No", 0,1)</f>
        <v>1</v>
      </c>
      <c r="H34">
        <f t="shared" si="1"/>
        <v>1</v>
      </c>
      <c r="I34">
        <f t="shared" si="2"/>
        <v>0</v>
      </c>
      <c r="J34">
        <f t="shared" si="3"/>
        <v>0</v>
      </c>
      <c r="K34" t="s">
        <v>10</v>
      </c>
      <c r="L34" t="s">
        <v>8</v>
      </c>
    </row>
    <row r="35" spans="1:12" x14ac:dyDescent="0.2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>
        <f t="shared" si="4"/>
        <v>1</v>
      </c>
      <c r="H35">
        <f t="shared" si="1"/>
        <v>1</v>
      </c>
      <c r="I35">
        <f t="shared" si="2"/>
        <v>0</v>
      </c>
      <c r="J35">
        <f t="shared" si="3"/>
        <v>0</v>
      </c>
      <c r="K35" t="s">
        <v>10</v>
      </c>
      <c r="L35" t="s">
        <v>8</v>
      </c>
    </row>
    <row r="36" spans="1:12" x14ac:dyDescent="0.2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>
        <f t="shared" si="4"/>
        <v>0</v>
      </c>
      <c r="H36">
        <f t="shared" si="1"/>
        <v>0</v>
      </c>
      <c r="I36">
        <f t="shared" si="2"/>
        <v>0</v>
      </c>
      <c r="J36">
        <f t="shared" si="3"/>
        <v>1</v>
      </c>
      <c r="K36" t="s">
        <v>7</v>
      </c>
      <c r="L36" t="s">
        <v>9</v>
      </c>
    </row>
    <row r="37" spans="1:12" x14ac:dyDescent="0.2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>
        <f t="shared" si="4"/>
        <v>0</v>
      </c>
      <c r="H37">
        <f t="shared" si="1"/>
        <v>0</v>
      </c>
      <c r="I37">
        <f t="shared" si="2"/>
        <v>0</v>
      </c>
      <c r="J37">
        <f t="shared" si="3"/>
        <v>1</v>
      </c>
      <c r="K37" t="s">
        <v>7</v>
      </c>
      <c r="L37" t="s">
        <v>9</v>
      </c>
    </row>
    <row r="38" spans="1:12" x14ac:dyDescent="0.2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>
        <f t="shared" si="4"/>
        <v>0</v>
      </c>
      <c r="H38">
        <f t="shared" si="1"/>
        <v>0</v>
      </c>
      <c r="I38">
        <f t="shared" si="2"/>
        <v>0</v>
      </c>
      <c r="J38">
        <f t="shared" si="3"/>
        <v>1</v>
      </c>
      <c r="K38" t="s">
        <v>7</v>
      </c>
      <c r="L38" t="s">
        <v>9</v>
      </c>
    </row>
    <row r="39" spans="1:12" x14ac:dyDescent="0.2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>
        <f t="shared" si="4"/>
        <v>0</v>
      </c>
      <c r="H39">
        <f t="shared" si="1"/>
        <v>0</v>
      </c>
      <c r="I39">
        <f t="shared" si="2"/>
        <v>1</v>
      </c>
      <c r="J39">
        <f t="shared" si="3"/>
        <v>0</v>
      </c>
      <c r="K39" t="s">
        <v>7</v>
      </c>
      <c r="L39" t="s">
        <v>11</v>
      </c>
    </row>
    <row r="40" spans="1:12" x14ac:dyDescent="0.2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>
        <f t="shared" si="4"/>
        <v>0</v>
      </c>
      <c r="H40">
        <f t="shared" si="1"/>
        <v>0</v>
      </c>
      <c r="I40">
        <f t="shared" si="2"/>
        <v>1</v>
      </c>
      <c r="J40">
        <f t="shared" si="3"/>
        <v>0</v>
      </c>
      <c r="K40" t="s">
        <v>7</v>
      </c>
      <c r="L40" t="s">
        <v>11</v>
      </c>
    </row>
    <row r="41" spans="1:12" x14ac:dyDescent="0.2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>
        <f t="shared" si="4"/>
        <v>0</v>
      </c>
      <c r="H41">
        <f t="shared" si="1"/>
        <v>0</v>
      </c>
      <c r="I41">
        <f t="shared" si="2"/>
        <v>0</v>
      </c>
      <c r="J41">
        <f t="shared" si="3"/>
        <v>1</v>
      </c>
      <c r="K41" t="s">
        <v>7</v>
      </c>
      <c r="L41" t="s">
        <v>9</v>
      </c>
    </row>
    <row r="42" spans="1:12" x14ac:dyDescent="0.2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>
        <f t="shared" si="4"/>
        <v>0</v>
      </c>
      <c r="H42">
        <f t="shared" si="1"/>
        <v>1</v>
      </c>
      <c r="I42">
        <f t="shared" si="2"/>
        <v>0</v>
      </c>
      <c r="J42">
        <f t="shared" si="3"/>
        <v>0</v>
      </c>
      <c r="K42" t="s">
        <v>7</v>
      </c>
      <c r="L42" t="s">
        <v>8</v>
      </c>
    </row>
    <row r="43" spans="1:12" x14ac:dyDescent="0.2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>
        <f t="shared" si="4"/>
        <v>0</v>
      </c>
      <c r="H43">
        <f t="shared" si="1"/>
        <v>0</v>
      </c>
      <c r="I43">
        <f t="shared" si="2"/>
        <v>1</v>
      </c>
      <c r="J43">
        <f t="shared" si="3"/>
        <v>0</v>
      </c>
      <c r="K43" t="s">
        <v>7</v>
      </c>
      <c r="L43" t="s">
        <v>11</v>
      </c>
    </row>
    <row r="44" spans="1:12" x14ac:dyDescent="0.2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>
        <f t="shared" si="4"/>
        <v>0</v>
      </c>
      <c r="H44">
        <f t="shared" si="1"/>
        <v>1</v>
      </c>
      <c r="I44">
        <f t="shared" si="2"/>
        <v>0</v>
      </c>
      <c r="J44">
        <f t="shared" si="3"/>
        <v>0</v>
      </c>
      <c r="K44" t="s">
        <v>7</v>
      </c>
      <c r="L44" t="s">
        <v>8</v>
      </c>
    </row>
    <row r="45" spans="1:12" x14ac:dyDescent="0.2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>
        <f t="shared" si="4"/>
        <v>1</v>
      </c>
      <c r="H45">
        <f t="shared" si="1"/>
        <v>1</v>
      </c>
      <c r="I45">
        <f t="shared" si="2"/>
        <v>0</v>
      </c>
      <c r="J45">
        <f t="shared" si="3"/>
        <v>0</v>
      </c>
      <c r="K45" t="s">
        <v>10</v>
      </c>
      <c r="L45" t="s">
        <v>8</v>
      </c>
    </row>
    <row r="46" spans="1:12" x14ac:dyDescent="0.2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>
        <f t="shared" si="4"/>
        <v>1</v>
      </c>
      <c r="H46">
        <f t="shared" si="1"/>
        <v>0</v>
      </c>
      <c r="I46">
        <f t="shared" si="2"/>
        <v>1</v>
      </c>
      <c r="J46">
        <f t="shared" si="3"/>
        <v>0</v>
      </c>
      <c r="K46" t="s">
        <v>10</v>
      </c>
      <c r="L46" t="s">
        <v>11</v>
      </c>
    </row>
    <row r="47" spans="1:12" x14ac:dyDescent="0.2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>
        <f t="shared" si="4"/>
        <v>0</v>
      </c>
      <c r="H47">
        <f t="shared" si="1"/>
        <v>1</v>
      </c>
      <c r="I47">
        <f t="shared" si="2"/>
        <v>0</v>
      </c>
      <c r="J47">
        <f t="shared" si="3"/>
        <v>0</v>
      </c>
      <c r="K47" t="s">
        <v>7</v>
      </c>
      <c r="L47" t="s">
        <v>8</v>
      </c>
    </row>
    <row r="48" spans="1:12" x14ac:dyDescent="0.2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>
        <f t="shared" si="4"/>
        <v>0</v>
      </c>
      <c r="H48">
        <f t="shared" si="1"/>
        <v>0</v>
      </c>
      <c r="I48">
        <f t="shared" si="2"/>
        <v>0</v>
      </c>
      <c r="J48">
        <f t="shared" si="3"/>
        <v>1</v>
      </c>
      <c r="K48" t="s">
        <v>7</v>
      </c>
      <c r="L48" t="s">
        <v>9</v>
      </c>
    </row>
    <row r="49" spans="1:12" x14ac:dyDescent="0.2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>
        <f t="shared" si="4"/>
        <v>0</v>
      </c>
      <c r="H49">
        <f t="shared" si="1"/>
        <v>0</v>
      </c>
      <c r="I49">
        <f t="shared" si="2"/>
        <v>0</v>
      </c>
      <c r="J49">
        <f t="shared" si="3"/>
        <v>1</v>
      </c>
      <c r="K49" t="s">
        <v>7</v>
      </c>
      <c r="L49" t="s">
        <v>9</v>
      </c>
    </row>
    <row r="50" spans="1:12" x14ac:dyDescent="0.2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>
        <f t="shared" si="4"/>
        <v>0</v>
      </c>
      <c r="H50">
        <f t="shared" si="1"/>
        <v>1</v>
      </c>
      <c r="I50">
        <f t="shared" si="2"/>
        <v>0</v>
      </c>
      <c r="J50">
        <f t="shared" si="3"/>
        <v>0</v>
      </c>
      <c r="K50" t="s">
        <v>7</v>
      </c>
      <c r="L50" t="s">
        <v>8</v>
      </c>
    </row>
    <row r="51" spans="1:12" x14ac:dyDescent="0.2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>
        <f t="shared" si="4"/>
        <v>1</v>
      </c>
      <c r="H51">
        <f t="shared" si="1"/>
        <v>0</v>
      </c>
      <c r="I51">
        <f t="shared" si="2"/>
        <v>0</v>
      </c>
      <c r="J51">
        <f t="shared" si="3"/>
        <v>1</v>
      </c>
      <c r="K51" t="s">
        <v>10</v>
      </c>
      <c r="L51" t="s">
        <v>9</v>
      </c>
    </row>
    <row r="52" spans="1:12" x14ac:dyDescent="0.2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>
        <f t="shared" si="4"/>
        <v>1</v>
      </c>
      <c r="H52">
        <f t="shared" si="1"/>
        <v>1</v>
      </c>
      <c r="I52">
        <f t="shared" si="2"/>
        <v>0</v>
      </c>
      <c r="J52">
        <f t="shared" si="3"/>
        <v>0</v>
      </c>
      <c r="K52" t="s">
        <v>10</v>
      </c>
      <c r="L52" t="s">
        <v>8</v>
      </c>
    </row>
    <row r="53" spans="1:12" x14ac:dyDescent="0.2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>
        <f t="shared" si="4"/>
        <v>0</v>
      </c>
      <c r="H53">
        <f t="shared" si="1"/>
        <v>0</v>
      </c>
      <c r="I53">
        <f t="shared" si="2"/>
        <v>0</v>
      </c>
      <c r="J53">
        <f t="shared" si="3"/>
        <v>1</v>
      </c>
      <c r="K53" t="s">
        <v>7</v>
      </c>
      <c r="L53" t="s">
        <v>9</v>
      </c>
    </row>
    <row r="54" spans="1:12" x14ac:dyDescent="0.2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>
        <f t="shared" si="4"/>
        <v>0</v>
      </c>
      <c r="H54">
        <f t="shared" si="1"/>
        <v>0</v>
      </c>
      <c r="I54">
        <f t="shared" si="2"/>
        <v>0</v>
      </c>
      <c r="J54">
        <f t="shared" si="3"/>
        <v>1</v>
      </c>
      <c r="K54" t="s">
        <v>7</v>
      </c>
      <c r="L54" t="s">
        <v>9</v>
      </c>
    </row>
    <row r="55" spans="1:12" x14ac:dyDescent="0.2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>
        <f t="shared" si="4"/>
        <v>0</v>
      </c>
      <c r="H55">
        <f t="shared" si="1"/>
        <v>0</v>
      </c>
      <c r="I55">
        <f t="shared" si="2"/>
        <v>0</v>
      </c>
      <c r="J55">
        <f t="shared" si="3"/>
        <v>1</v>
      </c>
      <c r="K55" t="s">
        <v>7</v>
      </c>
      <c r="L55" t="s">
        <v>9</v>
      </c>
    </row>
    <row r="56" spans="1:12" x14ac:dyDescent="0.2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>
        <f t="shared" si="4"/>
        <v>0</v>
      </c>
      <c r="H56">
        <f t="shared" si="1"/>
        <v>0</v>
      </c>
      <c r="I56">
        <f t="shared" si="2"/>
        <v>0</v>
      </c>
      <c r="J56">
        <f t="shared" si="3"/>
        <v>1</v>
      </c>
      <c r="K56" t="s">
        <v>7</v>
      </c>
      <c r="L56" t="s">
        <v>9</v>
      </c>
    </row>
    <row r="57" spans="1:12" x14ac:dyDescent="0.2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>
        <f t="shared" si="4"/>
        <v>1</v>
      </c>
      <c r="H57">
        <f t="shared" si="1"/>
        <v>1</v>
      </c>
      <c r="I57">
        <f t="shared" si="2"/>
        <v>0</v>
      </c>
      <c r="J57">
        <f t="shared" si="3"/>
        <v>0</v>
      </c>
      <c r="K57" t="s">
        <v>10</v>
      </c>
      <c r="L57" t="s">
        <v>8</v>
      </c>
    </row>
    <row r="58" spans="1:12" x14ac:dyDescent="0.2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>
        <f t="shared" si="4"/>
        <v>1</v>
      </c>
      <c r="H58">
        <f t="shared" si="1"/>
        <v>1</v>
      </c>
      <c r="I58">
        <f t="shared" si="2"/>
        <v>0</v>
      </c>
      <c r="J58">
        <f t="shared" si="3"/>
        <v>0</v>
      </c>
      <c r="K58" t="s">
        <v>10</v>
      </c>
      <c r="L58" t="s">
        <v>8</v>
      </c>
    </row>
    <row r="59" spans="1:12" x14ac:dyDescent="0.2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>
        <f t="shared" si="4"/>
        <v>0</v>
      </c>
      <c r="H59">
        <f t="shared" si="1"/>
        <v>0</v>
      </c>
      <c r="I59">
        <f t="shared" si="2"/>
        <v>1</v>
      </c>
      <c r="J59">
        <f t="shared" si="3"/>
        <v>0</v>
      </c>
      <c r="K59" t="s">
        <v>7</v>
      </c>
      <c r="L59" t="s">
        <v>11</v>
      </c>
    </row>
    <row r="60" spans="1:12" x14ac:dyDescent="0.2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>
        <f t="shared" si="4"/>
        <v>0</v>
      </c>
      <c r="H60">
        <f t="shared" si="1"/>
        <v>0</v>
      </c>
      <c r="I60">
        <f t="shared" si="2"/>
        <v>1</v>
      </c>
      <c r="J60">
        <f t="shared" si="3"/>
        <v>0</v>
      </c>
      <c r="K60" t="s">
        <v>7</v>
      </c>
      <c r="L60" t="s">
        <v>11</v>
      </c>
    </row>
    <row r="61" spans="1:12" x14ac:dyDescent="0.2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>
        <f t="shared" si="4"/>
        <v>0</v>
      </c>
      <c r="H61">
        <f t="shared" si="1"/>
        <v>0</v>
      </c>
      <c r="I61">
        <f t="shared" si="2"/>
        <v>1</v>
      </c>
      <c r="J61">
        <f t="shared" si="3"/>
        <v>0</v>
      </c>
      <c r="K61" t="s">
        <v>7</v>
      </c>
      <c r="L61" t="s">
        <v>11</v>
      </c>
    </row>
    <row r="62" spans="1:12" x14ac:dyDescent="0.2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>
        <f t="shared" si="4"/>
        <v>0</v>
      </c>
      <c r="H62">
        <f t="shared" si="1"/>
        <v>0</v>
      </c>
      <c r="I62">
        <f t="shared" si="2"/>
        <v>1</v>
      </c>
      <c r="J62">
        <f t="shared" si="3"/>
        <v>0</v>
      </c>
      <c r="K62" t="s">
        <v>7</v>
      </c>
      <c r="L62" t="s">
        <v>11</v>
      </c>
    </row>
    <row r="63" spans="1:12" x14ac:dyDescent="0.2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>
        <f t="shared" si="4"/>
        <v>0</v>
      </c>
      <c r="H63">
        <f t="shared" si="1"/>
        <v>0</v>
      </c>
      <c r="I63">
        <f t="shared" si="2"/>
        <v>0</v>
      </c>
      <c r="J63">
        <f t="shared" si="3"/>
        <v>1</v>
      </c>
      <c r="K63" t="s">
        <v>7</v>
      </c>
      <c r="L63" t="s">
        <v>9</v>
      </c>
    </row>
    <row r="64" spans="1:12" x14ac:dyDescent="0.2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>
        <f t="shared" si="4"/>
        <v>0</v>
      </c>
      <c r="H64">
        <f t="shared" si="1"/>
        <v>0</v>
      </c>
      <c r="I64">
        <f t="shared" si="2"/>
        <v>1</v>
      </c>
      <c r="J64">
        <f t="shared" si="3"/>
        <v>0</v>
      </c>
      <c r="K64" t="s">
        <v>7</v>
      </c>
      <c r="L64" t="s">
        <v>11</v>
      </c>
    </row>
    <row r="65" spans="1:12" x14ac:dyDescent="0.2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>
        <f t="shared" si="4"/>
        <v>0</v>
      </c>
      <c r="H65">
        <f t="shared" si="1"/>
        <v>1</v>
      </c>
      <c r="I65">
        <f t="shared" si="2"/>
        <v>0</v>
      </c>
      <c r="J65">
        <f t="shared" si="3"/>
        <v>0</v>
      </c>
      <c r="K65" t="s">
        <v>7</v>
      </c>
      <c r="L65" t="s">
        <v>8</v>
      </c>
    </row>
    <row r="66" spans="1:12" x14ac:dyDescent="0.2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>
        <f t="shared" ref="G66:G97" si="5">IF(K66="No", 0,1)</f>
        <v>0</v>
      </c>
      <c r="H66">
        <f t="shared" si="1"/>
        <v>0</v>
      </c>
      <c r="I66">
        <f t="shared" si="2"/>
        <v>1</v>
      </c>
      <c r="J66">
        <f t="shared" si="3"/>
        <v>0</v>
      </c>
      <c r="K66" t="s">
        <v>7</v>
      </c>
      <c r="L66" t="s">
        <v>11</v>
      </c>
    </row>
    <row r="67" spans="1:12" x14ac:dyDescent="0.2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>
        <f t="shared" si="5"/>
        <v>1</v>
      </c>
      <c r="H67">
        <f t="shared" ref="H67:H129" si="6">IF(L67="East",1,0)</f>
        <v>0</v>
      </c>
      <c r="I67">
        <f t="shared" ref="I67:I129" si="7">IF(L67="West", 1, 0)</f>
        <v>0</v>
      </c>
      <c r="J67">
        <f t="shared" ref="J67:J129" si="8">IF(L67="North", 1, 0)</f>
        <v>1</v>
      </c>
      <c r="K67" t="s">
        <v>10</v>
      </c>
      <c r="L67" t="s">
        <v>9</v>
      </c>
    </row>
    <row r="68" spans="1:12" x14ac:dyDescent="0.2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>
        <f t="shared" si="5"/>
        <v>0</v>
      </c>
      <c r="H68">
        <f t="shared" si="6"/>
        <v>0</v>
      </c>
      <c r="I68">
        <f t="shared" si="7"/>
        <v>0</v>
      </c>
      <c r="J68">
        <f t="shared" si="8"/>
        <v>1</v>
      </c>
      <c r="K68" t="s">
        <v>7</v>
      </c>
      <c r="L68" t="s">
        <v>9</v>
      </c>
    </row>
    <row r="69" spans="1:12" x14ac:dyDescent="0.2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>
        <f t="shared" si="5"/>
        <v>0</v>
      </c>
      <c r="H69">
        <f t="shared" si="6"/>
        <v>1</v>
      </c>
      <c r="I69">
        <f t="shared" si="7"/>
        <v>0</v>
      </c>
      <c r="J69">
        <f t="shared" si="8"/>
        <v>0</v>
      </c>
      <c r="K69" t="s">
        <v>7</v>
      </c>
      <c r="L69" t="s">
        <v>8</v>
      </c>
    </row>
    <row r="70" spans="1:12" x14ac:dyDescent="0.2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>
        <f t="shared" si="5"/>
        <v>0</v>
      </c>
      <c r="H70">
        <f t="shared" si="6"/>
        <v>0</v>
      </c>
      <c r="I70">
        <f t="shared" si="7"/>
        <v>0</v>
      </c>
      <c r="J70">
        <f t="shared" si="8"/>
        <v>1</v>
      </c>
      <c r="K70" t="s">
        <v>7</v>
      </c>
      <c r="L70" t="s">
        <v>9</v>
      </c>
    </row>
    <row r="71" spans="1:12" x14ac:dyDescent="0.2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>
        <f t="shared" si="5"/>
        <v>0</v>
      </c>
      <c r="H71">
        <f t="shared" si="6"/>
        <v>0</v>
      </c>
      <c r="I71">
        <f t="shared" si="7"/>
        <v>1</v>
      </c>
      <c r="J71">
        <f t="shared" si="8"/>
        <v>0</v>
      </c>
      <c r="K71" t="s">
        <v>7</v>
      </c>
      <c r="L71" t="s">
        <v>11</v>
      </c>
    </row>
    <row r="72" spans="1:12" x14ac:dyDescent="0.2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>
        <f t="shared" si="5"/>
        <v>1</v>
      </c>
      <c r="H72">
        <f t="shared" si="6"/>
        <v>0</v>
      </c>
      <c r="I72">
        <f t="shared" si="7"/>
        <v>1</v>
      </c>
      <c r="J72">
        <f t="shared" si="8"/>
        <v>0</v>
      </c>
      <c r="K72" t="s">
        <v>10</v>
      </c>
      <c r="L72" t="s">
        <v>11</v>
      </c>
    </row>
    <row r="73" spans="1:12" x14ac:dyDescent="0.2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>
        <f t="shared" si="5"/>
        <v>0</v>
      </c>
      <c r="H73">
        <f t="shared" si="6"/>
        <v>0</v>
      </c>
      <c r="I73">
        <f t="shared" si="7"/>
        <v>1</v>
      </c>
      <c r="J73">
        <f t="shared" si="8"/>
        <v>0</v>
      </c>
      <c r="K73" t="s">
        <v>7</v>
      </c>
      <c r="L73" t="s">
        <v>11</v>
      </c>
    </row>
    <row r="74" spans="1:12" x14ac:dyDescent="0.2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>
        <f t="shared" si="5"/>
        <v>0</v>
      </c>
      <c r="H74">
        <f t="shared" si="6"/>
        <v>0</v>
      </c>
      <c r="I74">
        <f t="shared" si="7"/>
        <v>0</v>
      </c>
      <c r="J74">
        <f t="shared" si="8"/>
        <v>1</v>
      </c>
      <c r="K74" t="s">
        <v>7</v>
      </c>
      <c r="L74" t="s">
        <v>9</v>
      </c>
    </row>
    <row r="75" spans="1:12" x14ac:dyDescent="0.2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>
        <f t="shared" si="5"/>
        <v>0</v>
      </c>
      <c r="H75">
        <f t="shared" si="6"/>
        <v>1</v>
      </c>
      <c r="I75">
        <f t="shared" si="7"/>
        <v>0</v>
      </c>
      <c r="J75">
        <f t="shared" si="8"/>
        <v>0</v>
      </c>
      <c r="K75" t="s">
        <v>7</v>
      </c>
      <c r="L75" t="s">
        <v>8</v>
      </c>
    </row>
    <row r="76" spans="1:12" x14ac:dyDescent="0.2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>
        <f t="shared" si="5"/>
        <v>0</v>
      </c>
      <c r="H76">
        <f t="shared" si="6"/>
        <v>0</v>
      </c>
      <c r="I76">
        <f t="shared" si="7"/>
        <v>1</v>
      </c>
      <c r="J76">
        <f t="shared" si="8"/>
        <v>0</v>
      </c>
      <c r="K76" t="s">
        <v>7</v>
      </c>
      <c r="L76" t="s">
        <v>11</v>
      </c>
    </row>
    <row r="77" spans="1:12" x14ac:dyDescent="0.2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>
        <f t="shared" si="5"/>
        <v>0</v>
      </c>
      <c r="H77">
        <f t="shared" si="6"/>
        <v>0</v>
      </c>
      <c r="I77">
        <f t="shared" si="7"/>
        <v>0</v>
      </c>
      <c r="J77">
        <f t="shared" si="8"/>
        <v>1</v>
      </c>
      <c r="K77" t="s">
        <v>7</v>
      </c>
      <c r="L77" t="s">
        <v>9</v>
      </c>
    </row>
    <row r="78" spans="1:12" x14ac:dyDescent="0.2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>
        <f t="shared" si="5"/>
        <v>0</v>
      </c>
      <c r="H78">
        <f t="shared" si="6"/>
        <v>0</v>
      </c>
      <c r="I78">
        <f t="shared" si="7"/>
        <v>1</v>
      </c>
      <c r="J78">
        <f t="shared" si="8"/>
        <v>0</v>
      </c>
      <c r="K78" t="s">
        <v>7</v>
      </c>
      <c r="L78" t="s">
        <v>11</v>
      </c>
    </row>
    <row r="79" spans="1:12" x14ac:dyDescent="0.2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>
        <f t="shared" si="5"/>
        <v>1</v>
      </c>
      <c r="H79">
        <f t="shared" si="6"/>
        <v>0</v>
      </c>
      <c r="I79">
        <f t="shared" si="7"/>
        <v>1</v>
      </c>
      <c r="J79">
        <f t="shared" si="8"/>
        <v>0</v>
      </c>
      <c r="K79" t="s">
        <v>10</v>
      </c>
      <c r="L79" t="s">
        <v>11</v>
      </c>
    </row>
    <row r="80" spans="1:12" x14ac:dyDescent="0.2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>
        <f t="shared" si="5"/>
        <v>0</v>
      </c>
      <c r="H80">
        <f t="shared" si="6"/>
        <v>0</v>
      </c>
      <c r="I80">
        <f t="shared" si="7"/>
        <v>0</v>
      </c>
      <c r="J80">
        <f t="shared" si="8"/>
        <v>1</v>
      </c>
      <c r="K80" t="s">
        <v>7</v>
      </c>
      <c r="L80" t="s">
        <v>9</v>
      </c>
    </row>
    <row r="81" spans="1:12" x14ac:dyDescent="0.2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>
        <f t="shared" si="5"/>
        <v>0</v>
      </c>
      <c r="H81">
        <f t="shared" si="6"/>
        <v>0</v>
      </c>
      <c r="I81">
        <f t="shared" si="7"/>
        <v>1</v>
      </c>
      <c r="J81">
        <f t="shared" si="8"/>
        <v>0</v>
      </c>
      <c r="K81" t="s">
        <v>7</v>
      </c>
      <c r="L81" t="s">
        <v>11</v>
      </c>
    </row>
    <row r="82" spans="1:12" x14ac:dyDescent="0.2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>
        <f t="shared" si="5"/>
        <v>1</v>
      </c>
      <c r="H82">
        <f t="shared" si="6"/>
        <v>1</v>
      </c>
      <c r="I82">
        <f t="shared" si="7"/>
        <v>0</v>
      </c>
      <c r="J82">
        <f t="shared" si="8"/>
        <v>0</v>
      </c>
      <c r="K82" t="s">
        <v>10</v>
      </c>
      <c r="L82" t="s">
        <v>8</v>
      </c>
    </row>
    <row r="83" spans="1:12" x14ac:dyDescent="0.2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>
        <f t="shared" si="5"/>
        <v>1</v>
      </c>
      <c r="H83">
        <f t="shared" si="6"/>
        <v>0</v>
      </c>
      <c r="I83">
        <f t="shared" si="7"/>
        <v>1</v>
      </c>
      <c r="J83">
        <f t="shared" si="8"/>
        <v>0</v>
      </c>
      <c r="K83" t="s">
        <v>10</v>
      </c>
      <c r="L83" t="s">
        <v>11</v>
      </c>
    </row>
    <row r="84" spans="1:12" x14ac:dyDescent="0.2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>
        <f t="shared" si="5"/>
        <v>1</v>
      </c>
      <c r="H84">
        <f t="shared" si="6"/>
        <v>0</v>
      </c>
      <c r="I84">
        <f t="shared" si="7"/>
        <v>1</v>
      </c>
      <c r="J84">
        <f t="shared" si="8"/>
        <v>0</v>
      </c>
      <c r="K84" t="s">
        <v>10</v>
      </c>
      <c r="L84" t="s">
        <v>11</v>
      </c>
    </row>
    <row r="85" spans="1:12" x14ac:dyDescent="0.2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>
        <f t="shared" si="5"/>
        <v>0</v>
      </c>
      <c r="H85">
        <f t="shared" si="6"/>
        <v>1</v>
      </c>
      <c r="I85">
        <f t="shared" si="7"/>
        <v>0</v>
      </c>
      <c r="J85">
        <f t="shared" si="8"/>
        <v>0</v>
      </c>
      <c r="K85" t="s">
        <v>7</v>
      </c>
      <c r="L85" t="s">
        <v>8</v>
      </c>
    </row>
    <row r="86" spans="1:12" x14ac:dyDescent="0.2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>
        <f t="shared" si="5"/>
        <v>0</v>
      </c>
      <c r="H86">
        <f t="shared" si="6"/>
        <v>0</v>
      </c>
      <c r="I86">
        <f t="shared" si="7"/>
        <v>0</v>
      </c>
      <c r="J86">
        <f t="shared" si="8"/>
        <v>1</v>
      </c>
      <c r="K86" t="s">
        <v>7</v>
      </c>
      <c r="L86" t="s">
        <v>9</v>
      </c>
    </row>
    <row r="87" spans="1:12" x14ac:dyDescent="0.2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>
        <f t="shared" si="5"/>
        <v>1</v>
      </c>
      <c r="H87">
        <f t="shared" si="6"/>
        <v>0</v>
      </c>
      <c r="I87">
        <f t="shared" si="7"/>
        <v>1</v>
      </c>
      <c r="J87">
        <f t="shared" si="8"/>
        <v>0</v>
      </c>
      <c r="K87" t="s">
        <v>10</v>
      </c>
      <c r="L87" t="s">
        <v>11</v>
      </c>
    </row>
    <row r="88" spans="1:12" x14ac:dyDescent="0.2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>
        <f t="shared" si="5"/>
        <v>0</v>
      </c>
      <c r="H88">
        <f t="shared" si="6"/>
        <v>0</v>
      </c>
      <c r="I88">
        <f t="shared" si="7"/>
        <v>0</v>
      </c>
      <c r="J88">
        <f t="shared" si="8"/>
        <v>1</v>
      </c>
      <c r="K88" t="s">
        <v>7</v>
      </c>
      <c r="L88" t="s">
        <v>9</v>
      </c>
    </row>
    <row r="89" spans="1:12" x14ac:dyDescent="0.2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>
        <f t="shared" si="5"/>
        <v>1</v>
      </c>
      <c r="H89">
        <f t="shared" si="6"/>
        <v>0</v>
      </c>
      <c r="I89">
        <f t="shared" si="7"/>
        <v>1</v>
      </c>
      <c r="J89">
        <f t="shared" si="8"/>
        <v>0</v>
      </c>
      <c r="K89" t="s">
        <v>10</v>
      </c>
      <c r="L89" t="s">
        <v>11</v>
      </c>
    </row>
    <row r="90" spans="1:12" x14ac:dyDescent="0.2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>
        <f t="shared" si="5"/>
        <v>0</v>
      </c>
      <c r="H90">
        <f t="shared" si="6"/>
        <v>0</v>
      </c>
      <c r="I90">
        <f t="shared" si="7"/>
        <v>0</v>
      </c>
      <c r="J90">
        <f t="shared" si="8"/>
        <v>1</v>
      </c>
      <c r="K90" t="s">
        <v>7</v>
      </c>
      <c r="L90" t="s">
        <v>9</v>
      </c>
    </row>
    <row r="91" spans="1:12" x14ac:dyDescent="0.2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>
        <f t="shared" si="5"/>
        <v>0</v>
      </c>
      <c r="H91">
        <f t="shared" si="6"/>
        <v>0</v>
      </c>
      <c r="I91">
        <f t="shared" si="7"/>
        <v>0</v>
      </c>
      <c r="J91">
        <f t="shared" si="8"/>
        <v>1</v>
      </c>
      <c r="K91" t="s">
        <v>7</v>
      </c>
      <c r="L91" t="s">
        <v>9</v>
      </c>
    </row>
    <row r="92" spans="1:12" x14ac:dyDescent="0.2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>
        <f t="shared" si="5"/>
        <v>0</v>
      </c>
      <c r="H92">
        <f t="shared" si="6"/>
        <v>0</v>
      </c>
      <c r="I92">
        <f t="shared" si="7"/>
        <v>1</v>
      </c>
      <c r="J92">
        <f t="shared" si="8"/>
        <v>0</v>
      </c>
      <c r="K92" t="s">
        <v>7</v>
      </c>
      <c r="L92" t="s">
        <v>11</v>
      </c>
    </row>
    <row r="93" spans="1:12" x14ac:dyDescent="0.2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>
        <f t="shared" si="5"/>
        <v>0</v>
      </c>
      <c r="H93">
        <f t="shared" si="6"/>
        <v>1</v>
      </c>
      <c r="I93">
        <f t="shared" si="7"/>
        <v>0</v>
      </c>
      <c r="J93">
        <f t="shared" si="8"/>
        <v>0</v>
      </c>
      <c r="K93" t="s">
        <v>7</v>
      </c>
      <c r="L93" t="s">
        <v>8</v>
      </c>
    </row>
    <row r="94" spans="1:12" x14ac:dyDescent="0.2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>
        <f t="shared" si="5"/>
        <v>0</v>
      </c>
      <c r="H94">
        <f t="shared" si="6"/>
        <v>0</v>
      </c>
      <c r="I94">
        <f t="shared" si="7"/>
        <v>1</v>
      </c>
      <c r="J94">
        <f t="shared" si="8"/>
        <v>0</v>
      </c>
      <c r="K94" t="s">
        <v>7</v>
      </c>
      <c r="L94" t="s">
        <v>11</v>
      </c>
    </row>
    <row r="95" spans="1:12" x14ac:dyDescent="0.2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>
        <f t="shared" si="5"/>
        <v>0</v>
      </c>
      <c r="H95">
        <f t="shared" si="6"/>
        <v>1</v>
      </c>
      <c r="I95">
        <f t="shared" si="7"/>
        <v>0</v>
      </c>
      <c r="J95">
        <f t="shared" si="8"/>
        <v>0</v>
      </c>
      <c r="K95" t="s">
        <v>7</v>
      </c>
      <c r="L95" t="s">
        <v>8</v>
      </c>
    </row>
    <row r="96" spans="1:12" x14ac:dyDescent="0.2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>
        <f t="shared" si="5"/>
        <v>1</v>
      </c>
      <c r="H96">
        <f t="shared" si="6"/>
        <v>0</v>
      </c>
      <c r="I96">
        <f t="shared" si="7"/>
        <v>1</v>
      </c>
      <c r="J96">
        <f t="shared" si="8"/>
        <v>0</v>
      </c>
      <c r="K96" t="s">
        <v>10</v>
      </c>
      <c r="L96" t="s">
        <v>11</v>
      </c>
    </row>
    <row r="97" spans="1:12" x14ac:dyDescent="0.2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>
        <f t="shared" si="5"/>
        <v>1</v>
      </c>
      <c r="H97">
        <f t="shared" si="6"/>
        <v>0</v>
      </c>
      <c r="I97">
        <f t="shared" si="7"/>
        <v>1</v>
      </c>
      <c r="J97">
        <f t="shared" si="8"/>
        <v>0</v>
      </c>
      <c r="K97" t="s">
        <v>10</v>
      </c>
      <c r="L97" t="s">
        <v>11</v>
      </c>
    </row>
    <row r="98" spans="1:12" x14ac:dyDescent="0.2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>
        <f t="shared" ref="G98:G129" si="9">IF(K98="No", 0,1)</f>
        <v>0</v>
      </c>
      <c r="H98">
        <f t="shared" si="6"/>
        <v>1</v>
      </c>
      <c r="I98">
        <f t="shared" si="7"/>
        <v>0</v>
      </c>
      <c r="J98">
        <f t="shared" si="8"/>
        <v>0</v>
      </c>
      <c r="K98" t="s">
        <v>7</v>
      </c>
      <c r="L98" t="s">
        <v>8</v>
      </c>
    </row>
    <row r="99" spans="1:12" x14ac:dyDescent="0.2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>
        <f t="shared" si="9"/>
        <v>1</v>
      </c>
      <c r="H99">
        <f t="shared" si="6"/>
        <v>1</v>
      </c>
      <c r="I99">
        <f t="shared" si="7"/>
        <v>0</v>
      </c>
      <c r="J99">
        <f t="shared" si="8"/>
        <v>0</v>
      </c>
      <c r="K99" t="s">
        <v>10</v>
      </c>
      <c r="L99" t="s">
        <v>8</v>
      </c>
    </row>
    <row r="100" spans="1:12" x14ac:dyDescent="0.2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>
        <f t="shared" si="9"/>
        <v>0</v>
      </c>
      <c r="H100">
        <f t="shared" si="6"/>
        <v>0</v>
      </c>
      <c r="I100">
        <f t="shared" si="7"/>
        <v>1</v>
      </c>
      <c r="J100">
        <f t="shared" si="8"/>
        <v>0</v>
      </c>
      <c r="K100" t="s">
        <v>7</v>
      </c>
      <c r="L100" t="s">
        <v>11</v>
      </c>
    </row>
    <row r="101" spans="1:12" x14ac:dyDescent="0.2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>
        <f t="shared" si="9"/>
        <v>1</v>
      </c>
      <c r="H101">
        <f t="shared" si="6"/>
        <v>0</v>
      </c>
      <c r="I101">
        <f t="shared" si="7"/>
        <v>1</v>
      </c>
      <c r="J101">
        <f t="shared" si="8"/>
        <v>0</v>
      </c>
      <c r="K101" t="s">
        <v>10</v>
      </c>
      <c r="L101" t="s">
        <v>11</v>
      </c>
    </row>
    <row r="102" spans="1:12" x14ac:dyDescent="0.2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>
        <f t="shared" si="9"/>
        <v>0</v>
      </c>
      <c r="H102">
        <f t="shared" si="6"/>
        <v>0</v>
      </c>
      <c r="I102">
        <f t="shared" si="7"/>
        <v>0</v>
      </c>
      <c r="J102">
        <f t="shared" si="8"/>
        <v>1</v>
      </c>
      <c r="K102" t="s">
        <v>7</v>
      </c>
      <c r="L102" t="s">
        <v>9</v>
      </c>
    </row>
    <row r="103" spans="1:12" x14ac:dyDescent="0.2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>
        <f t="shared" si="9"/>
        <v>0</v>
      </c>
      <c r="H103">
        <f t="shared" si="6"/>
        <v>1</v>
      </c>
      <c r="I103">
        <f t="shared" si="7"/>
        <v>0</v>
      </c>
      <c r="J103">
        <f t="shared" si="8"/>
        <v>0</v>
      </c>
      <c r="K103" t="s">
        <v>7</v>
      </c>
      <c r="L103" t="s">
        <v>8</v>
      </c>
    </row>
    <row r="104" spans="1:12" x14ac:dyDescent="0.2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>
        <f t="shared" si="9"/>
        <v>0</v>
      </c>
      <c r="H104">
        <f t="shared" si="6"/>
        <v>1</v>
      </c>
      <c r="I104">
        <f t="shared" si="7"/>
        <v>0</v>
      </c>
      <c r="J104">
        <f t="shared" si="8"/>
        <v>0</v>
      </c>
      <c r="K104" t="s">
        <v>7</v>
      </c>
      <c r="L104" t="s">
        <v>8</v>
      </c>
    </row>
    <row r="105" spans="1:12" x14ac:dyDescent="0.2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>
        <f t="shared" si="9"/>
        <v>1</v>
      </c>
      <c r="H105">
        <f t="shared" si="6"/>
        <v>0</v>
      </c>
      <c r="I105">
        <f t="shared" si="7"/>
        <v>1</v>
      </c>
      <c r="J105">
        <f t="shared" si="8"/>
        <v>0</v>
      </c>
      <c r="K105" t="s">
        <v>10</v>
      </c>
      <c r="L105" t="s">
        <v>11</v>
      </c>
    </row>
    <row r="106" spans="1:12" x14ac:dyDescent="0.2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>
        <f t="shared" si="9"/>
        <v>0</v>
      </c>
      <c r="H106">
        <f t="shared" si="6"/>
        <v>1</v>
      </c>
      <c r="I106">
        <f t="shared" si="7"/>
        <v>0</v>
      </c>
      <c r="J106">
        <f t="shared" si="8"/>
        <v>0</v>
      </c>
      <c r="K106" t="s">
        <v>7</v>
      </c>
      <c r="L106" t="s">
        <v>8</v>
      </c>
    </row>
    <row r="107" spans="1:12" x14ac:dyDescent="0.2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>
        <f t="shared" si="9"/>
        <v>0</v>
      </c>
      <c r="H107">
        <f t="shared" si="6"/>
        <v>0</v>
      </c>
      <c r="I107">
        <f t="shared" si="7"/>
        <v>1</v>
      </c>
      <c r="J107">
        <f t="shared" si="8"/>
        <v>0</v>
      </c>
      <c r="K107" t="s">
        <v>7</v>
      </c>
      <c r="L107" t="s">
        <v>11</v>
      </c>
    </row>
    <row r="108" spans="1:12" x14ac:dyDescent="0.2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>
        <f t="shared" si="9"/>
        <v>0</v>
      </c>
      <c r="H108">
        <f t="shared" si="6"/>
        <v>0</v>
      </c>
      <c r="I108">
        <f t="shared" si="7"/>
        <v>0</v>
      </c>
      <c r="J108">
        <f t="shared" si="8"/>
        <v>1</v>
      </c>
      <c r="K108" t="s">
        <v>7</v>
      </c>
      <c r="L108" t="s">
        <v>9</v>
      </c>
    </row>
    <row r="109" spans="1:12" x14ac:dyDescent="0.2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>
        <f t="shared" si="9"/>
        <v>1</v>
      </c>
      <c r="H109">
        <f t="shared" si="6"/>
        <v>1</v>
      </c>
      <c r="I109">
        <f t="shared" si="7"/>
        <v>0</v>
      </c>
      <c r="J109">
        <f t="shared" si="8"/>
        <v>0</v>
      </c>
      <c r="K109" t="s">
        <v>10</v>
      </c>
      <c r="L109" t="s">
        <v>8</v>
      </c>
    </row>
    <row r="110" spans="1:12" x14ac:dyDescent="0.2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>
        <f t="shared" si="9"/>
        <v>1</v>
      </c>
      <c r="H110">
        <f t="shared" si="6"/>
        <v>1</v>
      </c>
      <c r="I110">
        <f t="shared" si="7"/>
        <v>0</v>
      </c>
      <c r="J110">
        <f t="shared" si="8"/>
        <v>0</v>
      </c>
      <c r="K110" t="s">
        <v>10</v>
      </c>
      <c r="L110" t="s">
        <v>8</v>
      </c>
    </row>
    <row r="111" spans="1:12" x14ac:dyDescent="0.2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>
        <f t="shared" si="9"/>
        <v>0</v>
      </c>
      <c r="H111">
        <f t="shared" si="6"/>
        <v>1</v>
      </c>
      <c r="I111">
        <f t="shared" si="7"/>
        <v>0</v>
      </c>
      <c r="J111">
        <f t="shared" si="8"/>
        <v>0</v>
      </c>
      <c r="K111" t="s">
        <v>7</v>
      </c>
      <c r="L111" t="s">
        <v>8</v>
      </c>
    </row>
    <row r="112" spans="1:12" x14ac:dyDescent="0.2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>
        <f t="shared" si="9"/>
        <v>0</v>
      </c>
      <c r="H112">
        <f t="shared" si="6"/>
        <v>0</v>
      </c>
      <c r="I112">
        <f t="shared" si="7"/>
        <v>0</v>
      </c>
      <c r="J112">
        <f t="shared" si="8"/>
        <v>1</v>
      </c>
      <c r="K112" t="s">
        <v>7</v>
      </c>
      <c r="L112" t="s">
        <v>9</v>
      </c>
    </row>
    <row r="113" spans="1:12" x14ac:dyDescent="0.2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>
        <f t="shared" si="9"/>
        <v>0</v>
      </c>
      <c r="H113">
        <f t="shared" si="6"/>
        <v>0</v>
      </c>
      <c r="I113">
        <f t="shared" si="7"/>
        <v>0</v>
      </c>
      <c r="J113">
        <f t="shared" si="8"/>
        <v>1</v>
      </c>
      <c r="K113" t="s">
        <v>7</v>
      </c>
      <c r="L113" t="s">
        <v>9</v>
      </c>
    </row>
    <row r="114" spans="1:12" x14ac:dyDescent="0.2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>
        <f t="shared" si="9"/>
        <v>1</v>
      </c>
      <c r="H114">
        <f t="shared" si="6"/>
        <v>1</v>
      </c>
      <c r="I114">
        <f t="shared" si="7"/>
        <v>0</v>
      </c>
      <c r="J114">
        <f t="shared" si="8"/>
        <v>0</v>
      </c>
      <c r="K114" t="s">
        <v>10</v>
      </c>
      <c r="L114" t="s">
        <v>8</v>
      </c>
    </row>
    <row r="115" spans="1:12" x14ac:dyDescent="0.2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>
        <f t="shared" si="9"/>
        <v>1</v>
      </c>
      <c r="H115">
        <f t="shared" si="6"/>
        <v>0</v>
      </c>
      <c r="I115">
        <f t="shared" si="7"/>
        <v>0</v>
      </c>
      <c r="J115">
        <f t="shared" si="8"/>
        <v>1</v>
      </c>
      <c r="K115" t="s">
        <v>10</v>
      </c>
      <c r="L115" t="s">
        <v>9</v>
      </c>
    </row>
    <row r="116" spans="1:12" x14ac:dyDescent="0.2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>
        <f t="shared" si="9"/>
        <v>0</v>
      </c>
      <c r="H116">
        <f t="shared" si="6"/>
        <v>1</v>
      </c>
      <c r="I116">
        <f t="shared" si="7"/>
        <v>0</v>
      </c>
      <c r="J116">
        <f t="shared" si="8"/>
        <v>0</v>
      </c>
      <c r="K116" t="s">
        <v>7</v>
      </c>
      <c r="L116" t="s">
        <v>8</v>
      </c>
    </row>
    <row r="117" spans="1:12" x14ac:dyDescent="0.2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>
        <f t="shared" si="9"/>
        <v>0</v>
      </c>
      <c r="H117">
        <f t="shared" si="6"/>
        <v>0</v>
      </c>
      <c r="I117">
        <f t="shared" si="7"/>
        <v>0</v>
      </c>
      <c r="J117">
        <f t="shared" si="8"/>
        <v>1</v>
      </c>
      <c r="K117" t="s">
        <v>7</v>
      </c>
      <c r="L117" t="s">
        <v>9</v>
      </c>
    </row>
    <row r="118" spans="1:12" x14ac:dyDescent="0.2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>
        <f t="shared" si="9"/>
        <v>1</v>
      </c>
      <c r="H118">
        <f t="shared" si="6"/>
        <v>0</v>
      </c>
      <c r="I118">
        <f t="shared" si="7"/>
        <v>1</v>
      </c>
      <c r="J118">
        <f t="shared" si="8"/>
        <v>0</v>
      </c>
      <c r="K118" t="s">
        <v>10</v>
      </c>
      <c r="L118" t="s">
        <v>11</v>
      </c>
    </row>
    <row r="119" spans="1:12" x14ac:dyDescent="0.2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>
        <f t="shared" si="9"/>
        <v>0</v>
      </c>
      <c r="H119">
        <f t="shared" si="6"/>
        <v>0</v>
      </c>
      <c r="I119">
        <f t="shared" si="7"/>
        <v>0</v>
      </c>
      <c r="J119">
        <f t="shared" si="8"/>
        <v>1</v>
      </c>
      <c r="K119" t="s">
        <v>7</v>
      </c>
      <c r="L119" t="s">
        <v>9</v>
      </c>
    </row>
    <row r="120" spans="1:12" x14ac:dyDescent="0.2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>
        <f t="shared" si="9"/>
        <v>1</v>
      </c>
      <c r="H120">
        <f t="shared" si="6"/>
        <v>0</v>
      </c>
      <c r="I120">
        <f t="shared" si="7"/>
        <v>0</v>
      </c>
      <c r="J120">
        <f t="shared" si="8"/>
        <v>1</v>
      </c>
      <c r="K120" t="s">
        <v>10</v>
      </c>
      <c r="L120" t="s">
        <v>9</v>
      </c>
    </row>
    <row r="121" spans="1:12" x14ac:dyDescent="0.2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>
        <f t="shared" si="9"/>
        <v>0</v>
      </c>
      <c r="H121">
        <f t="shared" si="6"/>
        <v>0</v>
      </c>
      <c r="I121">
        <f t="shared" si="7"/>
        <v>0</v>
      </c>
      <c r="J121">
        <f t="shared" si="8"/>
        <v>1</v>
      </c>
      <c r="K121" t="s">
        <v>7</v>
      </c>
      <c r="L121" t="s">
        <v>9</v>
      </c>
    </row>
    <row r="122" spans="1:12" x14ac:dyDescent="0.2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>
        <f t="shared" si="9"/>
        <v>0</v>
      </c>
      <c r="H122">
        <f t="shared" si="6"/>
        <v>0</v>
      </c>
      <c r="I122">
        <f t="shared" si="7"/>
        <v>0</v>
      </c>
      <c r="J122">
        <f t="shared" si="8"/>
        <v>1</v>
      </c>
      <c r="K122" t="s">
        <v>7</v>
      </c>
      <c r="L122" t="s">
        <v>9</v>
      </c>
    </row>
    <row r="123" spans="1:12" x14ac:dyDescent="0.2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>
        <f t="shared" si="9"/>
        <v>0</v>
      </c>
      <c r="H123">
        <f t="shared" si="6"/>
        <v>1</v>
      </c>
      <c r="I123">
        <f t="shared" si="7"/>
        <v>0</v>
      </c>
      <c r="J123">
        <f t="shared" si="8"/>
        <v>0</v>
      </c>
      <c r="K123" t="s">
        <v>7</v>
      </c>
      <c r="L123" t="s">
        <v>8</v>
      </c>
    </row>
    <row r="124" spans="1:12" x14ac:dyDescent="0.2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>
        <f t="shared" si="9"/>
        <v>1</v>
      </c>
      <c r="H124">
        <f t="shared" si="6"/>
        <v>1</v>
      </c>
      <c r="I124">
        <f t="shared" si="7"/>
        <v>0</v>
      </c>
      <c r="J124">
        <f t="shared" si="8"/>
        <v>0</v>
      </c>
      <c r="K124" t="s">
        <v>10</v>
      </c>
      <c r="L124" t="s">
        <v>8</v>
      </c>
    </row>
    <row r="125" spans="1:12" x14ac:dyDescent="0.2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>
        <f t="shared" si="9"/>
        <v>1</v>
      </c>
      <c r="H125">
        <f t="shared" si="6"/>
        <v>1</v>
      </c>
      <c r="I125">
        <f t="shared" si="7"/>
        <v>0</v>
      </c>
      <c r="J125">
        <f t="shared" si="8"/>
        <v>0</v>
      </c>
      <c r="K125" t="s">
        <v>10</v>
      </c>
      <c r="L125" t="s">
        <v>8</v>
      </c>
    </row>
    <row r="126" spans="1:12" x14ac:dyDescent="0.2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>
        <f t="shared" si="9"/>
        <v>1</v>
      </c>
      <c r="H126">
        <f t="shared" si="6"/>
        <v>1</v>
      </c>
      <c r="I126">
        <f t="shared" si="7"/>
        <v>0</v>
      </c>
      <c r="J126">
        <f t="shared" si="8"/>
        <v>0</v>
      </c>
      <c r="K126" t="s">
        <v>10</v>
      </c>
      <c r="L126" t="s">
        <v>8</v>
      </c>
    </row>
    <row r="127" spans="1:12" x14ac:dyDescent="0.2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>
        <f t="shared" si="9"/>
        <v>0</v>
      </c>
      <c r="H127">
        <f t="shared" si="6"/>
        <v>0</v>
      </c>
      <c r="I127">
        <f t="shared" si="7"/>
        <v>0</v>
      </c>
      <c r="J127">
        <f t="shared" si="8"/>
        <v>1</v>
      </c>
      <c r="K127" t="s">
        <v>7</v>
      </c>
      <c r="L127" t="s">
        <v>9</v>
      </c>
    </row>
    <row r="128" spans="1:12" x14ac:dyDescent="0.2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>
        <f t="shared" si="9"/>
        <v>0</v>
      </c>
      <c r="H128">
        <f t="shared" si="6"/>
        <v>0</v>
      </c>
      <c r="I128">
        <f t="shared" si="7"/>
        <v>1</v>
      </c>
      <c r="J128">
        <f t="shared" si="8"/>
        <v>0</v>
      </c>
      <c r="K128" t="s">
        <v>7</v>
      </c>
      <c r="L128" t="s">
        <v>11</v>
      </c>
    </row>
    <row r="129" spans="1:12" x14ac:dyDescent="0.2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>
        <f t="shared" si="9"/>
        <v>0</v>
      </c>
      <c r="H129">
        <f t="shared" si="6"/>
        <v>0</v>
      </c>
      <c r="I129">
        <f t="shared" si="7"/>
        <v>0</v>
      </c>
      <c r="J129">
        <f t="shared" si="8"/>
        <v>1</v>
      </c>
      <c r="K129" t="s">
        <v>7</v>
      </c>
      <c r="L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E3F9-1F21-1F4D-B131-01C299A4C279}">
  <dimension ref="A3:E7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3.6640625" bestFit="1" customWidth="1"/>
    <col min="2" max="2" width="14.83203125" bestFit="1" customWidth="1"/>
    <col min="3" max="6" width="12.1640625" bestFit="1" customWidth="1"/>
  </cols>
  <sheetData>
    <row r="3" spans="1:5" x14ac:dyDescent="0.2">
      <c r="A3" s="2" t="s">
        <v>16</v>
      </c>
      <c r="B3" s="2" t="s">
        <v>15</v>
      </c>
    </row>
    <row r="4" spans="1:5" x14ac:dyDescent="0.2">
      <c r="A4" s="2" t="s">
        <v>13</v>
      </c>
      <c r="B4" t="s">
        <v>8</v>
      </c>
      <c r="C4" t="s">
        <v>9</v>
      </c>
      <c r="D4" t="s">
        <v>11</v>
      </c>
      <c r="E4" t="s">
        <v>14</v>
      </c>
    </row>
    <row r="5" spans="1:5" x14ac:dyDescent="0.2">
      <c r="A5" s="3" t="s">
        <v>7</v>
      </c>
      <c r="B5" s="1">
        <v>117750</v>
      </c>
      <c r="C5" s="1">
        <v>108583.78378378379</v>
      </c>
      <c r="D5" s="1">
        <v>148230.4347826087</v>
      </c>
      <c r="E5" s="1">
        <v>121958.13953488372</v>
      </c>
    </row>
    <row r="6" spans="1:5" x14ac:dyDescent="0.2">
      <c r="A6" s="3" t="s">
        <v>10</v>
      </c>
      <c r="B6" s="1">
        <v>135468.42105263157</v>
      </c>
      <c r="C6" s="1">
        <v>118457.14285714286</v>
      </c>
      <c r="D6" s="1">
        <v>175200</v>
      </c>
      <c r="E6" s="1">
        <v>147769.04761904763</v>
      </c>
    </row>
    <row r="7" spans="1:5" x14ac:dyDescent="0.2">
      <c r="A7" s="3" t="s">
        <v>14</v>
      </c>
      <c r="B7" s="1">
        <v>125231.11111111111</v>
      </c>
      <c r="C7" s="1">
        <v>110154.54545454546</v>
      </c>
      <c r="D7" s="1">
        <v>159294.87179487178</v>
      </c>
      <c r="E7" s="1">
        <v>130427.34375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CC23-C107-1F44-AED8-8D70FDEA429C}">
  <dimension ref="A3:E7"/>
  <sheetViews>
    <sheetView workbookViewId="0">
      <selection activeCell="A3" sqref="A3"/>
    </sheetView>
  </sheetViews>
  <sheetFormatPr baseColWidth="10" defaultColWidth="10.83203125" defaultRowHeight="15" x14ac:dyDescent="0.2"/>
  <cols>
    <col min="1" max="1" width="13" bestFit="1" customWidth="1"/>
    <col min="2" max="2" width="14.83203125" bestFit="1" customWidth="1"/>
    <col min="3" max="7" width="12.1640625" bestFit="1" customWidth="1"/>
    <col min="8" max="8" width="8.1640625" bestFit="1" customWidth="1"/>
    <col min="9" max="9" width="8" bestFit="1" customWidth="1"/>
    <col min="10" max="10" width="10.1640625" bestFit="1" customWidth="1"/>
  </cols>
  <sheetData>
    <row r="3" spans="1:5" x14ac:dyDescent="0.2">
      <c r="A3" s="2" t="s">
        <v>17</v>
      </c>
      <c r="B3" s="2" t="s">
        <v>15</v>
      </c>
    </row>
    <row r="4" spans="1:5" x14ac:dyDescent="0.2">
      <c r="A4" s="2" t="s">
        <v>13</v>
      </c>
      <c r="B4" t="s">
        <v>8</v>
      </c>
      <c r="C4" t="s">
        <v>9</v>
      </c>
      <c r="D4" t="s">
        <v>11</v>
      </c>
      <c r="E4" t="s">
        <v>14</v>
      </c>
    </row>
    <row r="5" spans="1:5" x14ac:dyDescent="0.2">
      <c r="A5" s="3" t="s">
        <v>7</v>
      </c>
      <c r="B5" s="1">
        <v>2001.5384615384614</v>
      </c>
      <c r="C5" s="1">
        <v>1928.1081081081081</v>
      </c>
      <c r="D5" s="1">
        <v>2073.478260869565</v>
      </c>
      <c r="E5" s="1">
        <v>1989.1860465116279</v>
      </c>
    </row>
    <row r="6" spans="1:5" x14ac:dyDescent="0.2">
      <c r="A6" s="3" t="s">
        <v>10</v>
      </c>
      <c r="B6" s="1">
        <v>2031.0526315789473</v>
      </c>
      <c r="C6" s="1">
        <v>1857.1428571428571</v>
      </c>
      <c r="D6" s="1">
        <v>2091.25</v>
      </c>
      <c r="E6" s="1">
        <v>2025</v>
      </c>
    </row>
    <row r="7" spans="1:5" x14ac:dyDescent="0.2">
      <c r="A7" s="3" t="s">
        <v>14</v>
      </c>
      <c r="B7" s="1">
        <v>2014</v>
      </c>
      <c r="C7" s="1">
        <v>1916.8181818181818</v>
      </c>
      <c r="D7" s="1">
        <v>2080.7692307692309</v>
      </c>
      <c r="E7" s="1">
        <v>2000.9375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74B0-5893-6944-8A2C-3DB4BD5F387A}">
  <dimension ref="A1:H11"/>
  <sheetViews>
    <sheetView workbookViewId="0">
      <selection activeCell="F21" sqref="F21"/>
    </sheetView>
  </sheetViews>
  <sheetFormatPr baseColWidth="10" defaultColWidth="10.83203125" defaultRowHeight="15" x14ac:dyDescent="0.2"/>
  <sheetData>
    <row r="1" spans="1:8" x14ac:dyDescent="0.2">
      <c r="A1" s="6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8" x14ac:dyDescent="0.2">
      <c r="A2" s="7" t="s">
        <v>0</v>
      </c>
      <c r="B2" s="4">
        <v>1</v>
      </c>
      <c r="C2" s="4"/>
      <c r="D2" s="4"/>
      <c r="E2" s="4"/>
      <c r="F2" s="4"/>
    </row>
    <row r="3" spans="1:8" x14ac:dyDescent="0.2">
      <c r="A3" s="7" t="s">
        <v>1</v>
      </c>
      <c r="B3" s="11">
        <v>0.55298224255548378</v>
      </c>
      <c r="C3" s="4">
        <v>1</v>
      </c>
      <c r="D3" s="4"/>
      <c r="E3" s="4"/>
      <c r="F3" s="4"/>
    </row>
    <row r="4" spans="1:8" x14ac:dyDescent="0.2">
      <c r="A4" s="7" t="s">
        <v>2</v>
      </c>
      <c r="B4" s="4">
        <v>0.5259260576398529</v>
      </c>
      <c r="C4" s="4">
        <v>0.48380711151742756</v>
      </c>
      <c r="D4" s="4">
        <v>1</v>
      </c>
      <c r="E4" s="4"/>
      <c r="F4" s="4"/>
    </row>
    <row r="5" spans="1:8" x14ac:dyDescent="0.2">
      <c r="A5" s="7" t="s">
        <v>3</v>
      </c>
      <c r="B5" s="4">
        <v>0.52325775818597375</v>
      </c>
      <c r="C5" s="11">
        <v>0.52274530089719973</v>
      </c>
      <c r="D5" s="11">
        <v>0.41455595594643563</v>
      </c>
      <c r="E5" s="4">
        <v>1</v>
      </c>
      <c r="F5" s="4"/>
    </row>
    <row r="6" spans="1:8" ht="16" thickBot="1" x14ac:dyDescent="0.25">
      <c r="A6" s="8" t="s">
        <v>4</v>
      </c>
      <c r="B6" s="12">
        <v>-0.31363588286179822</v>
      </c>
      <c r="C6" s="12">
        <v>0.33692335192189249</v>
      </c>
      <c r="D6" s="12">
        <v>0.11427060981307544</v>
      </c>
      <c r="E6" s="12">
        <v>0.143793403609732</v>
      </c>
      <c r="F6" s="5">
        <v>1</v>
      </c>
    </row>
    <row r="10" spans="1:8" x14ac:dyDescent="0.2">
      <c r="A10" t="s">
        <v>18</v>
      </c>
      <c r="B10">
        <f>MAX(B3:B6)</f>
        <v>0.55298224255548378</v>
      </c>
      <c r="C10">
        <f>MAX(C4:C6)</f>
        <v>0.52274530089719973</v>
      </c>
      <c r="D10">
        <f>MAX(D5:D6)</f>
        <v>0.41455595594643563</v>
      </c>
      <c r="E10">
        <f>MAX(E6)</f>
        <v>0.143793403609732</v>
      </c>
      <c r="H10">
        <f>MAX(B10:E10)</f>
        <v>0.55298224255548378</v>
      </c>
    </row>
    <row r="11" spans="1:8" x14ac:dyDescent="0.2">
      <c r="A11" t="s">
        <v>19</v>
      </c>
      <c r="B11">
        <f>MIN(B3:B6)</f>
        <v>-0.31363588286179822</v>
      </c>
      <c r="C11">
        <f>MIN(C4:C6)</f>
        <v>0.33692335192189249</v>
      </c>
      <c r="D11">
        <f>MIN(D5:D6)</f>
        <v>0.11427060981307544</v>
      </c>
      <c r="E11">
        <f>MIN(E6)</f>
        <v>0.143793403609732</v>
      </c>
      <c r="H11">
        <f>MIN(B6:E6)</f>
        <v>-0.31363588286179822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3D-8CF6-1F41-9A49-4591018B7F97}">
  <dimension ref="A1:U40"/>
  <sheetViews>
    <sheetView topLeftCell="A6" zoomScale="140" zoomScaleNormal="140" workbookViewId="0">
      <selection activeCell="B7" sqref="B7"/>
    </sheetView>
  </sheetViews>
  <sheetFormatPr baseColWidth="10" defaultColWidth="10.83203125" defaultRowHeight="15" x14ac:dyDescent="0.2"/>
  <cols>
    <col min="1" max="1" width="16.5" customWidth="1"/>
    <col min="2" max="2" width="25.33203125" customWidth="1"/>
    <col min="4" max="4" width="17.83203125" customWidth="1"/>
    <col min="16" max="20" width="12.33203125" bestFit="1" customWidth="1"/>
    <col min="21" max="21" width="12.1640625" bestFit="1" customWidth="1"/>
  </cols>
  <sheetData>
    <row r="1" spans="1:14" x14ac:dyDescent="0.2">
      <c r="A1" s="17" t="s">
        <v>20</v>
      </c>
    </row>
    <row r="2" spans="1:14" ht="16" thickBot="1" x14ac:dyDescent="0.25"/>
    <row r="3" spans="1:14" x14ac:dyDescent="0.2">
      <c r="A3" s="10" t="s">
        <v>21</v>
      </c>
      <c r="B3" s="10"/>
    </row>
    <row r="4" spans="1:14" x14ac:dyDescent="0.2">
      <c r="A4" s="4" t="s">
        <v>22</v>
      </c>
      <c r="B4" s="4">
        <v>0.8355730661585723</v>
      </c>
      <c r="N4" t="s">
        <v>55</v>
      </c>
    </row>
    <row r="5" spans="1:14" x14ac:dyDescent="0.2">
      <c r="A5" s="4" t="s">
        <v>23</v>
      </c>
      <c r="B5" s="14">
        <v>0.69818234888963782</v>
      </c>
      <c r="C5" s="16" t="s">
        <v>44</v>
      </c>
    </row>
    <row r="6" spans="1:14" x14ac:dyDescent="0.2">
      <c r="A6" s="4" t="s">
        <v>24</v>
      </c>
      <c r="B6" s="4">
        <v>0.68836714072344718</v>
      </c>
    </row>
    <row r="7" spans="1:14" x14ac:dyDescent="0.2">
      <c r="A7" s="4" t="s">
        <v>25</v>
      </c>
      <c r="B7" s="4">
        <v>14999.245515071971</v>
      </c>
    </row>
    <row r="8" spans="1:14" ht="16" thickBot="1" x14ac:dyDescent="0.25">
      <c r="A8" s="5" t="s">
        <v>26</v>
      </c>
      <c r="B8" s="5">
        <v>128</v>
      </c>
    </row>
    <row r="10" spans="1:14" ht="16" thickBot="1" x14ac:dyDescent="0.25">
      <c r="A10" t="s">
        <v>27</v>
      </c>
    </row>
    <row r="11" spans="1:14" x14ac:dyDescent="0.2">
      <c r="A11" s="6"/>
      <c r="B11" s="6" t="s">
        <v>32</v>
      </c>
      <c r="C11" s="6" t="s">
        <v>33</v>
      </c>
      <c r="D11" s="6" t="s">
        <v>34</v>
      </c>
      <c r="E11" s="6" t="s">
        <v>35</v>
      </c>
      <c r="F11" s="6" t="s">
        <v>36</v>
      </c>
    </row>
    <row r="12" spans="1:14" x14ac:dyDescent="0.2">
      <c r="A12" s="4" t="s">
        <v>28</v>
      </c>
      <c r="B12" s="4">
        <v>4</v>
      </c>
      <c r="C12" s="4">
        <v>64012998276.241989</v>
      </c>
      <c r="D12" s="4">
        <v>16003249569.060497</v>
      </c>
      <c r="E12" s="4">
        <v>71.132709267908254</v>
      </c>
      <c r="F12" s="14">
        <v>4.4374906430685926E-31</v>
      </c>
      <c r="G12" t="str">
        <f>IF(F12 &lt;= 0.05, "Confidence in Data; Can Interpret", "Not Statistically Significant")</f>
        <v>Confidence in Data; Can Interpret</v>
      </c>
    </row>
    <row r="13" spans="1:14" x14ac:dyDescent="0.2">
      <c r="A13" s="4" t="s">
        <v>29</v>
      </c>
      <c r="B13" s="4">
        <v>123</v>
      </c>
      <c r="C13" s="4">
        <v>27672216020.633015</v>
      </c>
      <c r="D13" s="4">
        <v>224977366.02140662</v>
      </c>
      <c r="E13" s="4"/>
      <c r="F13" s="4"/>
      <c r="J13" s="13"/>
    </row>
    <row r="14" spans="1:14" ht="16" thickBot="1" x14ac:dyDescent="0.25">
      <c r="A14" s="5" t="s">
        <v>30</v>
      </c>
      <c r="B14" s="5">
        <v>127</v>
      </c>
      <c r="C14" s="5">
        <v>91685214296.875</v>
      </c>
      <c r="D14" s="5"/>
      <c r="E14" s="5"/>
      <c r="F14" s="5"/>
    </row>
    <row r="15" spans="1:14" ht="16" thickBot="1" x14ac:dyDescent="0.25"/>
    <row r="16" spans="1:14" x14ac:dyDescent="0.2">
      <c r="A16" s="6"/>
      <c r="B16" s="6" t="s">
        <v>37</v>
      </c>
      <c r="C16" s="6" t="s">
        <v>25</v>
      </c>
      <c r="D16" s="6" t="s">
        <v>38</v>
      </c>
      <c r="E16" s="6" t="s">
        <v>39</v>
      </c>
      <c r="F16" s="6" t="s">
        <v>40</v>
      </c>
      <c r="G16" s="6" t="s">
        <v>41</v>
      </c>
      <c r="H16" s="6" t="s">
        <v>42</v>
      </c>
      <c r="I16" s="6" t="s">
        <v>43</v>
      </c>
    </row>
    <row r="17" spans="1:21" x14ac:dyDescent="0.2">
      <c r="A17" s="4" t="s">
        <v>31</v>
      </c>
      <c r="B17" s="4">
        <v>-17347.376948520294</v>
      </c>
      <c r="C17" s="4">
        <v>12724.896305655866</v>
      </c>
      <c r="D17" s="4">
        <v>-1.3632627356507308</v>
      </c>
      <c r="E17" s="14">
        <v>0.17528993623470759</v>
      </c>
      <c r="F17" s="4">
        <v>-42535.528959736395</v>
      </c>
      <c r="G17" s="4">
        <v>7840.7750626958077</v>
      </c>
      <c r="H17" s="4">
        <v>-42535.528959736395</v>
      </c>
      <c r="I17" s="4">
        <v>7840.7750626958077</v>
      </c>
    </row>
    <row r="18" spans="1:21" x14ac:dyDescent="0.2">
      <c r="A18" s="4" t="s">
        <v>1</v>
      </c>
      <c r="B18" s="14">
        <v>61.839946100358851</v>
      </c>
      <c r="C18" s="4">
        <v>8.2637738430117942</v>
      </c>
      <c r="D18" s="4">
        <v>7.4832573198567616</v>
      </c>
      <c r="E18" s="14">
        <v>1.2021088466551735E-11</v>
      </c>
      <c r="F18" s="4">
        <v>45.482312470639137</v>
      </c>
      <c r="G18" s="4">
        <v>78.197579730078559</v>
      </c>
      <c r="H18" s="4">
        <v>45.482312470639137</v>
      </c>
      <c r="I18" s="4">
        <v>78.197579730078559</v>
      </c>
    </row>
    <row r="19" spans="1:21" x14ac:dyDescent="0.2">
      <c r="A19" s="4" t="s">
        <v>2</v>
      </c>
      <c r="B19" s="14">
        <v>9319.7526020610549</v>
      </c>
      <c r="C19" s="4">
        <v>2148.7544402078074</v>
      </c>
      <c r="D19" s="4">
        <v>4.3372813699269122</v>
      </c>
      <c r="E19" s="14">
        <v>2.9731074623226852E-5</v>
      </c>
      <c r="F19" s="4">
        <v>5066.4249383477118</v>
      </c>
      <c r="G19" s="4">
        <v>13573.080265774399</v>
      </c>
      <c r="H19" s="4">
        <v>5066.4249383477118</v>
      </c>
      <c r="I19" s="4">
        <v>13573.080265774399</v>
      </c>
    </row>
    <row r="20" spans="1:21" x14ac:dyDescent="0.2">
      <c r="A20" s="4" t="s">
        <v>3</v>
      </c>
      <c r="B20" s="14">
        <v>12646.347486400027</v>
      </c>
      <c r="C20" s="4">
        <v>3109.6620286097505</v>
      </c>
      <c r="D20" s="4">
        <v>4.0667916223853702</v>
      </c>
      <c r="E20" s="14">
        <v>8.4484906707596116E-5</v>
      </c>
      <c r="F20" s="4">
        <v>6490.9621694041634</v>
      </c>
      <c r="G20" s="4">
        <v>18801.732803395891</v>
      </c>
      <c r="H20" s="4">
        <v>6490.9621694041634</v>
      </c>
      <c r="I20" s="4">
        <v>18801.732803395891</v>
      </c>
      <c r="Q20" t="s">
        <v>59</v>
      </c>
    </row>
    <row r="21" spans="1:21" ht="16" thickBot="1" x14ac:dyDescent="0.25">
      <c r="A21" s="5" t="s">
        <v>4</v>
      </c>
      <c r="B21" s="15">
        <v>-13601.011412285299</v>
      </c>
      <c r="C21" s="5">
        <v>1324.8186585487847</v>
      </c>
      <c r="D21" s="5">
        <v>-10.266319337005669</v>
      </c>
      <c r="E21" s="15">
        <v>3.0884342022559867E-18</v>
      </c>
      <c r="F21" s="5">
        <v>-16223.408715750182</v>
      </c>
      <c r="G21" s="5">
        <v>-10978.614108820417</v>
      </c>
      <c r="H21" s="5">
        <v>-16223.408715750182</v>
      </c>
      <c r="I21" s="5">
        <v>-10978.614108820417</v>
      </c>
      <c r="O21">
        <f>D40</f>
        <v>247108.46444560937</v>
      </c>
      <c r="P21">
        <v>2200</v>
      </c>
      <c r="Q21">
        <v>2400</v>
      </c>
      <c r="R21">
        <v>2600</v>
      </c>
      <c r="S21">
        <v>2800</v>
      </c>
      <c r="T21">
        <v>3000</v>
      </c>
    </row>
    <row r="22" spans="1:21" x14ac:dyDescent="0.2">
      <c r="O22">
        <v>1</v>
      </c>
      <c r="P22" s="21">
        <f t="dataTable" ref="P22:T25" dt2D="1" dtr="1" r1="C34" r2="C35" ca="1"/>
        <v>138757.27670895972</v>
      </c>
      <c r="Q22" s="21">
        <v>151125.26592903151</v>
      </c>
      <c r="R22" s="21">
        <v>163493.25514910326</v>
      </c>
      <c r="S22" s="21">
        <v>175861.24436917502</v>
      </c>
      <c r="T22" s="21">
        <v>188229.23358924678</v>
      </c>
    </row>
    <row r="23" spans="1:21" x14ac:dyDescent="0.2">
      <c r="A23" s="18" t="s">
        <v>46</v>
      </c>
      <c r="B23" s="18" t="s">
        <v>47</v>
      </c>
      <c r="C23" s="18" t="s">
        <v>48</v>
      </c>
      <c r="O23">
        <v>2</v>
      </c>
      <c r="P23" s="21">
        <v>148077.02931102077</v>
      </c>
      <c r="Q23" s="21">
        <v>160445.01853109256</v>
      </c>
      <c r="R23" s="21">
        <v>172813.00775116432</v>
      </c>
      <c r="S23" s="21">
        <v>185180.99697123608</v>
      </c>
      <c r="T23" s="21">
        <v>197548.98619130783</v>
      </c>
    </row>
    <row r="24" spans="1:21" x14ac:dyDescent="0.2">
      <c r="A24" s="4" t="s">
        <v>31</v>
      </c>
      <c r="B24" t="str">
        <f>IF(E17 &lt;= 0.05, "Can Interpret", "Not Statistically Significant")</f>
        <v>Not Statistically Significant</v>
      </c>
      <c r="O24">
        <v>3</v>
      </c>
      <c r="P24" s="21">
        <v>157396.78191308182</v>
      </c>
      <c r="Q24" s="21">
        <v>169764.77113315361</v>
      </c>
      <c r="R24" s="21">
        <v>182132.76035322537</v>
      </c>
      <c r="S24" s="21">
        <v>194500.74957329713</v>
      </c>
      <c r="T24" s="21">
        <v>206868.73879336889</v>
      </c>
    </row>
    <row r="25" spans="1:21" x14ac:dyDescent="0.2">
      <c r="A25" s="4" t="s">
        <v>1</v>
      </c>
      <c r="B25" t="str">
        <f>IF(E18 &lt;= 0.05, "Confidence in Data; Can Interpret", "Not Statistically Significant")</f>
        <v>Confidence in Data; Can Interpret</v>
      </c>
      <c r="C25" t="s">
        <v>50</v>
      </c>
      <c r="N25" t="s">
        <v>2</v>
      </c>
      <c r="O25">
        <v>4</v>
      </c>
      <c r="P25" s="21">
        <v>166716.53451514288</v>
      </c>
      <c r="Q25" s="21">
        <v>179084.52373521467</v>
      </c>
      <c r="R25" s="21">
        <v>191452.51295528642</v>
      </c>
      <c r="S25" s="21">
        <v>203820.50217535818</v>
      </c>
      <c r="T25" s="21">
        <v>216188.49139542994</v>
      </c>
    </row>
    <row r="26" spans="1:21" x14ac:dyDescent="0.2">
      <c r="A26" s="4" t="s">
        <v>2</v>
      </c>
      <c r="B26" t="str">
        <f t="shared" ref="B26:B28" si="0">IF(E19 &lt;= 0.05, "Confidence in Data; Can Interpret", "Not Statistically Significant")</f>
        <v>Confidence in Data; Can Interpret</v>
      </c>
      <c r="C26" t="s">
        <v>49</v>
      </c>
    </row>
    <row r="27" spans="1:21" x14ac:dyDescent="0.2">
      <c r="A27" s="4" t="s">
        <v>3</v>
      </c>
      <c r="B27" t="str">
        <f t="shared" si="0"/>
        <v>Confidence in Data; Can Interpret</v>
      </c>
      <c r="C27" t="s">
        <v>45</v>
      </c>
    </row>
    <row r="28" spans="1:21" x14ac:dyDescent="0.2">
      <c r="A28" s="4" t="s">
        <v>4</v>
      </c>
      <c r="B28" t="str">
        <f t="shared" si="0"/>
        <v>Confidence in Data; Can Interpret</v>
      </c>
      <c r="C28" t="s">
        <v>64</v>
      </c>
    </row>
    <row r="29" spans="1:21" x14ac:dyDescent="0.2">
      <c r="P29" t="s">
        <v>59</v>
      </c>
    </row>
    <row r="30" spans="1:21" x14ac:dyDescent="0.2">
      <c r="O30">
        <f>D40</f>
        <v>247108.46444560937</v>
      </c>
      <c r="P30">
        <v>2200</v>
      </c>
      <c r="Q30">
        <v>2400</v>
      </c>
      <c r="R30">
        <v>2600</v>
      </c>
      <c r="S30">
        <v>2800</v>
      </c>
      <c r="T30">
        <v>3000</v>
      </c>
      <c r="U30">
        <v>3200</v>
      </c>
    </row>
    <row r="31" spans="1:21" x14ac:dyDescent="0.2">
      <c r="O31">
        <v>1</v>
      </c>
      <c r="P31" s="21">
        <f t="dataTable" ref="P31:U35" dt2D="1" dtr="1" r1="C34" r2="C36"/>
        <v>141423.83954234282</v>
      </c>
      <c r="Q31" s="21">
        <v>153791.8287624146</v>
      </c>
      <c r="R31" s="21">
        <v>166159.81798248636</v>
      </c>
      <c r="S31" s="21">
        <v>178527.80720255812</v>
      </c>
      <c r="T31" s="21">
        <v>190895.79642262988</v>
      </c>
      <c r="U31" s="21">
        <v>203263.78564270164</v>
      </c>
    </row>
    <row r="32" spans="1:21" x14ac:dyDescent="0.2">
      <c r="A32" s="17" t="s">
        <v>46</v>
      </c>
      <c r="B32" s="17" t="s">
        <v>37</v>
      </c>
      <c r="C32" s="17" t="s">
        <v>56</v>
      </c>
      <c r="D32" s="17" t="s">
        <v>57</v>
      </c>
      <c r="O32">
        <v>2</v>
      </c>
      <c r="P32" s="21">
        <v>154070.18702874286</v>
      </c>
      <c r="Q32" s="21">
        <v>166438.17624881465</v>
      </c>
      <c r="R32" s="21">
        <v>178806.16546888641</v>
      </c>
      <c r="S32" s="21">
        <v>191174.15468895817</v>
      </c>
      <c r="T32" s="21">
        <v>203542.14390902992</v>
      </c>
      <c r="U32" s="21">
        <v>215910.13312910168</v>
      </c>
    </row>
    <row r="33" spans="1:21" x14ac:dyDescent="0.2">
      <c r="A33" s="4" t="s">
        <v>31</v>
      </c>
      <c r="B33" s="4">
        <v>-17347.376948520294</v>
      </c>
      <c r="C33">
        <v>1</v>
      </c>
      <c r="D33">
        <f>B33*C33</f>
        <v>-17347.376948520294</v>
      </c>
      <c r="O33">
        <v>3</v>
      </c>
      <c r="P33" s="21">
        <v>166716.53451514288</v>
      </c>
      <c r="Q33" s="21">
        <v>179084.52373521467</v>
      </c>
      <c r="R33" s="21">
        <v>191452.51295528642</v>
      </c>
      <c r="S33" s="21">
        <v>203820.50217535818</v>
      </c>
      <c r="T33" s="21">
        <v>216188.49139542994</v>
      </c>
      <c r="U33" s="21">
        <v>228556.4806155017</v>
      </c>
    </row>
    <row r="34" spans="1:21" x14ac:dyDescent="0.2">
      <c r="A34" s="4" t="s">
        <v>1</v>
      </c>
      <c r="B34" s="4">
        <v>61.839946100358851</v>
      </c>
      <c r="C34">
        <v>3500</v>
      </c>
      <c r="D34">
        <f>B34*C34</f>
        <v>216439.81135125598</v>
      </c>
      <c r="O34">
        <v>4</v>
      </c>
      <c r="P34" s="21">
        <v>179362.88200154289</v>
      </c>
      <c r="Q34" s="21">
        <v>191730.87122161471</v>
      </c>
      <c r="R34" s="21">
        <v>204098.86044168647</v>
      </c>
      <c r="S34" s="21">
        <v>216466.84966175823</v>
      </c>
      <c r="T34" s="21">
        <v>228834.83888182999</v>
      </c>
      <c r="U34" s="21">
        <v>241202.82810190174</v>
      </c>
    </row>
    <row r="35" spans="1:21" x14ac:dyDescent="0.2">
      <c r="A35" s="4" t="s">
        <v>2</v>
      </c>
      <c r="B35" s="4">
        <v>9319.7526020610549</v>
      </c>
      <c r="C35">
        <v>4</v>
      </c>
      <c r="D35">
        <f>B35*C35</f>
        <v>37279.010408244219</v>
      </c>
      <c r="N35" t="s">
        <v>3</v>
      </c>
      <c r="O35">
        <v>5</v>
      </c>
      <c r="P35" s="21">
        <v>192009.22948794294</v>
      </c>
      <c r="Q35" s="21">
        <v>204377.21870801473</v>
      </c>
      <c r="R35" s="21">
        <v>216745.20792808649</v>
      </c>
      <c r="S35" s="21">
        <v>229113.19714815824</v>
      </c>
      <c r="T35" s="21">
        <v>241481.18636822997</v>
      </c>
      <c r="U35" s="21">
        <v>253849.17558830179</v>
      </c>
    </row>
    <row r="36" spans="1:21" x14ac:dyDescent="0.2">
      <c r="A36" s="4" t="s">
        <v>3</v>
      </c>
      <c r="B36" s="4">
        <v>12646.347486400027</v>
      </c>
      <c r="C36">
        <v>3</v>
      </c>
      <c r="D36">
        <f t="shared" ref="D36:D37" si="1">B36*C36</f>
        <v>37939.042459200078</v>
      </c>
    </row>
    <row r="37" spans="1:21" x14ac:dyDescent="0.2">
      <c r="A37" s="4" t="s">
        <v>4</v>
      </c>
      <c r="B37" s="4">
        <v>-13601.011412285299</v>
      </c>
      <c r="C37">
        <v>2</v>
      </c>
      <c r="D37">
        <f t="shared" si="1"/>
        <v>-27202.022824570598</v>
      </c>
    </row>
    <row r="40" spans="1:21" x14ac:dyDescent="0.2">
      <c r="A40" t="s">
        <v>58</v>
      </c>
      <c r="D40">
        <f>SUM(D33:D37)</f>
        <v>247108.46444560937</v>
      </c>
    </row>
  </sheetData>
  <conditionalFormatting sqref="P22:T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8">
    <cfRule type="cellIs" dxfId="6" priority="3" operator="equal">
      <formula>"Confidence in Data; Can Interpret"</formula>
    </cfRule>
    <cfRule type="cellIs" dxfId="5" priority="4" operator="equal">
      <formula>"Not Statistically Significant"</formula>
    </cfRule>
  </conditionalFormatting>
  <conditionalFormatting sqref="A1:XFD1048576">
    <cfRule type="cellIs" dxfId="4" priority="2" operator="equal">
      <formula>"Confidence in Data; Can Interpret"</formula>
    </cfRule>
  </conditionalFormatting>
  <conditionalFormatting sqref="P31:U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AE1-4412-C741-AB5A-C0E90D11074C}">
  <dimension ref="A1:S48"/>
  <sheetViews>
    <sheetView workbookViewId="0">
      <selection activeCell="C34" sqref="C34"/>
    </sheetView>
  </sheetViews>
  <sheetFormatPr baseColWidth="10" defaultColWidth="10.83203125" defaultRowHeight="15" x14ac:dyDescent="0.2"/>
  <cols>
    <col min="1" max="1" width="22.6640625" customWidth="1"/>
    <col min="2" max="2" width="26.6640625" customWidth="1"/>
    <col min="3" max="3" width="15.1640625" customWidth="1"/>
    <col min="4" max="4" width="16.83203125" customWidth="1"/>
    <col min="7" max="7" width="16.1640625" customWidth="1"/>
    <col min="15" max="19" width="12.1640625" bestFit="1" customWidth="1"/>
  </cols>
  <sheetData>
    <row r="1" spans="1:19" x14ac:dyDescent="0.2">
      <c r="A1" t="s">
        <v>20</v>
      </c>
    </row>
    <row r="2" spans="1:19" ht="16" thickBot="1" x14ac:dyDescent="0.25"/>
    <row r="3" spans="1:19" x14ac:dyDescent="0.2">
      <c r="A3" s="10" t="s">
        <v>21</v>
      </c>
      <c r="B3" s="10"/>
    </row>
    <row r="4" spans="1:19" x14ac:dyDescent="0.2">
      <c r="A4" s="4" t="s">
        <v>22</v>
      </c>
      <c r="B4" s="4">
        <v>0.93199840609781759</v>
      </c>
    </row>
    <row r="5" spans="1:19" x14ac:dyDescent="0.2">
      <c r="A5" s="4" t="s">
        <v>23</v>
      </c>
      <c r="B5" s="14">
        <v>0.8686210289688725</v>
      </c>
      <c r="C5" t="s">
        <v>54</v>
      </c>
    </row>
    <row r="6" spans="1:19" x14ac:dyDescent="0.2">
      <c r="A6" s="4" t="s">
        <v>24</v>
      </c>
      <c r="B6" s="4">
        <v>0.86095725565872339</v>
      </c>
    </row>
    <row r="7" spans="1:19" x14ac:dyDescent="0.2">
      <c r="A7" s="4" t="s">
        <v>25</v>
      </c>
      <c r="B7" s="4">
        <v>10018.94418634513</v>
      </c>
    </row>
    <row r="8" spans="1:19" ht="16" thickBot="1" x14ac:dyDescent="0.25">
      <c r="A8" s="5" t="s">
        <v>26</v>
      </c>
      <c r="B8" s="5">
        <v>128</v>
      </c>
    </row>
    <row r="10" spans="1:19" ht="16" thickBot="1" x14ac:dyDescent="0.25">
      <c r="A10" t="s">
        <v>27</v>
      </c>
    </row>
    <row r="11" spans="1:19" x14ac:dyDescent="0.2">
      <c r="A11" s="6"/>
      <c r="B11" s="6" t="s">
        <v>32</v>
      </c>
      <c r="C11" s="6" t="s">
        <v>33</v>
      </c>
      <c r="D11" s="6" t="s">
        <v>34</v>
      </c>
      <c r="E11" s="6" t="s">
        <v>35</v>
      </c>
      <c r="F11" s="6" t="s">
        <v>36</v>
      </c>
    </row>
    <row r="12" spans="1:19" x14ac:dyDescent="0.2">
      <c r="A12" s="4" t="s">
        <v>28</v>
      </c>
      <c r="B12" s="4">
        <v>7</v>
      </c>
      <c r="C12" s="4">
        <v>79639705183.783142</v>
      </c>
      <c r="D12" s="4">
        <v>11377100740.540449</v>
      </c>
      <c r="E12" s="4">
        <v>113.34116939739862</v>
      </c>
      <c r="F12" s="14">
        <v>8.2465957349202968E-50</v>
      </c>
      <c r="G12" t="str">
        <f>IF(F12 &lt;= 0.05, "Confidence in Data; Can Interpret", "Not Statistically Significant")</f>
        <v>Confidence in Data; Can Interpret</v>
      </c>
    </row>
    <row r="13" spans="1:19" x14ac:dyDescent="0.2">
      <c r="A13" s="4" t="s">
        <v>29</v>
      </c>
      <c r="B13" s="4">
        <v>120</v>
      </c>
      <c r="C13" s="4">
        <v>12045509113.091866</v>
      </c>
      <c r="D13" s="4">
        <v>100379242.60909888</v>
      </c>
      <c r="E13" s="4"/>
      <c r="F13" s="4"/>
    </row>
    <row r="14" spans="1:19" ht="16" thickBot="1" x14ac:dyDescent="0.25">
      <c r="A14" s="5" t="s">
        <v>30</v>
      </c>
      <c r="B14" s="5">
        <v>127</v>
      </c>
      <c r="C14" s="5">
        <v>91685214296.875</v>
      </c>
      <c r="D14" s="5"/>
      <c r="E14" s="5"/>
      <c r="F14" s="5"/>
      <c r="O14" t="s">
        <v>59</v>
      </c>
    </row>
    <row r="15" spans="1:19" ht="16" thickBot="1" x14ac:dyDescent="0.25">
      <c r="N15">
        <f>D48</f>
        <v>204739.11524930401</v>
      </c>
      <c r="O15">
        <v>2000</v>
      </c>
      <c r="P15">
        <v>2200</v>
      </c>
      <c r="Q15">
        <v>2400</v>
      </c>
      <c r="R15">
        <v>2600</v>
      </c>
      <c r="S15">
        <v>2800</v>
      </c>
    </row>
    <row r="16" spans="1:19" x14ac:dyDescent="0.2">
      <c r="A16" s="6"/>
      <c r="B16" s="6" t="s">
        <v>37</v>
      </c>
      <c r="C16" s="6" t="s">
        <v>25</v>
      </c>
      <c r="D16" s="6" t="s">
        <v>38</v>
      </c>
      <c r="E16" s="6" t="s">
        <v>39</v>
      </c>
      <c r="F16" s="6" t="s">
        <v>40</v>
      </c>
      <c r="G16" s="6" t="s">
        <v>41</v>
      </c>
      <c r="H16" s="6" t="s">
        <v>42</v>
      </c>
      <c r="I16" s="6" t="s">
        <v>43</v>
      </c>
      <c r="M16" t="s">
        <v>63</v>
      </c>
      <c r="N16">
        <v>1</v>
      </c>
      <c r="O16" s="21">
        <f t="dataTable" ref="O16:S20" dt2D="1" dtr="1" r1="C39" r2="C40"/>
        <v>149603.74092637052</v>
      </c>
      <c r="P16" s="21">
        <v>160202.48908836549</v>
      </c>
      <c r="Q16" s="21">
        <v>170801.23725036046</v>
      </c>
      <c r="R16" s="21">
        <v>181399.98541235548</v>
      </c>
      <c r="S16" s="21">
        <v>191998.73357435045</v>
      </c>
    </row>
    <row r="17" spans="1:19" x14ac:dyDescent="0.2">
      <c r="A17" s="4" t="s">
        <v>31</v>
      </c>
      <c r="B17" s="4">
        <v>2159.4981873248626</v>
      </c>
      <c r="C17" s="4">
        <v>8877.8096731071819</v>
      </c>
      <c r="D17" s="4">
        <v>0.24324673166473174</v>
      </c>
      <c r="E17" s="14">
        <v>0.80822958949565238</v>
      </c>
      <c r="F17" s="4">
        <v>-15417.947114995059</v>
      </c>
      <c r="G17" s="4">
        <v>19736.943489644782</v>
      </c>
      <c r="H17" s="4">
        <v>-15417.947114995059</v>
      </c>
      <c r="I17" s="4">
        <v>19736.943489644782</v>
      </c>
      <c r="N17">
        <v>2</v>
      </c>
      <c r="O17" s="21">
        <v>153850.5348180217</v>
      </c>
      <c r="P17" s="21">
        <v>164449.28298001667</v>
      </c>
      <c r="Q17" s="21">
        <v>175048.03114201166</v>
      </c>
      <c r="R17" s="21">
        <v>185646.77930400666</v>
      </c>
      <c r="S17" s="21">
        <v>196245.52746600163</v>
      </c>
    </row>
    <row r="18" spans="1:19" x14ac:dyDescent="0.2">
      <c r="A18" s="4" t="s">
        <v>1</v>
      </c>
      <c r="B18" s="14">
        <v>52.993740809974895</v>
      </c>
      <c r="C18" s="4">
        <v>5.7342401956402123</v>
      </c>
      <c r="D18" s="4">
        <v>9.2416325444941165</v>
      </c>
      <c r="E18" s="14">
        <v>1.0990040091285061E-15</v>
      </c>
      <c r="F18" s="4">
        <v>41.640344296580949</v>
      </c>
      <c r="G18" s="4">
        <v>64.347137323368841</v>
      </c>
      <c r="H18" s="4">
        <v>41.640344296580949</v>
      </c>
      <c r="I18" s="4">
        <v>64.347137323368841</v>
      </c>
      <c r="N18">
        <v>3</v>
      </c>
      <c r="O18" s="21">
        <v>158097.32870967287</v>
      </c>
      <c r="P18" s="21">
        <v>168696.07687166787</v>
      </c>
      <c r="Q18" s="21">
        <v>179294.82503366287</v>
      </c>
      <c r="R18" s="21">
        <v>189893.57319565784</v>
      </c>
      <c r="S18" s="21">
        <v>200492.32135765281</v>
      </c>
    </row>
    <row r="19" spans="1:19" x14ac:dyDescent="0.2">
      <c r="A19" s="4" t="s">
        <v>2</v>
      </c>
      <c r="B19" s="14">
        <v>4246.7938916511921</v>
      </c>
      <c r="C19" s="4">
        <v>1597.9108474538236</v>
      </c>
      <c r="D19" s="4">
        <v>2.6577164166688068</v>
      </c>
      <c r="E19" s="14">
        <v>8.9389499830921457E-3</v>
      </c>
      <c r="F19" s="4">
        <v>1083.0416201663161</v>
      </c>
      <c r="G19" s="4">
        <v>7410.5461631360686</v>
      </c>
      <c r="H19" s="4">
        <v>1083.0416201663161</v>
      </c>
      <c r="I19" s="4">
        <v>7410.5461631360686</v>
      </c>
      <c r="N19">
        <v>4</v>
      </c>
      <c r="O19" s="21">
        <v>162344.12260132408</v>
      </c>
      <c r="P19" s="21">
        <v>172942.87076331905</v>
      </c>
      <c r="Q19" s="21">
        <v>183541.61892531405</v>
      </c>
      <c r="R19" s="21">
        <v>194140.36708730905</v>
      </c>
      <c r="S19" s="21">
        <v>204739.11524930401</v>
      </c>
    </row>
    <row r="20" spans="1:19" x14ac:dyDescent="0.2">
      <c r="A20" s="4" t="s">
        <v>3</v>
      </c>
      <c r="B20" s="14">
        <v>7883.2784929280142</v>
      </c>
      <c r="C20" s="4">
        <v>2117.0354061492185</v>
      </c>
      <c r="D20" s="4">
        <v>3.7237348369469663</v>
      </c>
      <c r="E20" s="14">
        <v>3.0041175379889022E-4</v>
      </c>
      <c r="F20" s="4">
        <v>3691.6957236571216</v>
      </c>
      <c r="G20" s="4">
        <v>12074.861262198907</v>
      </c>
      <c r="H20" s="4">
        <v>3691.6957236571216</v>
      </c>
      <c r="I20" s="4">
        <v>12074.861262198907</v>
      </c>
      <c r="N20">
        <v>5</v>
      </c>
      <c r="O20" s="21">
        <v>166590.91649297526</v>
      </c>
      <c r="P20" s="21">
        <v>177189.66465497026</v>
      </c>
      <c r="Q20" s="21">
        <v>187788.41281696522</v>
      </c>
      <c r="R20" s="21">
        <v>198387.16097896025</v>
      </c>
      <c r="S20" s="21">
        <v>208985.90914095522</v>
      </c>
    </row>
    <row r="21" spans="1:19" x14ac:dyDescent="0.2">
      <c r="A21" s="4" t="s">
        <v>4</v>
      </c>
      <c r="B21" s="14">
        <v>-8267.488318305539</v>
      </c>
      <c r="C21" s="4">
        <v>1084.7767993781972</v>
      </c>
      <c r="D21" s="4">
        <v>-7.6213727312794024</v>
      </c>
      <c r="E21" s="14">
        <v>6.4690664186550283E-12</v>
      </c>
      <c r="F21" s="4">
        <v>-10415.270886122447</v>
      </c>
      <c r="G21" s="4">
        <v>-6119.7057504886307</v>
      </c>
      <c r="H21" s="4">
        <v>-10415.270886122447</v>
      </c>
      <c r="I21" s="4">
        <v>-6119.7057504886307</v>
      </c>
    </row>
    <row r="22" spans="1:19" x14ac:dyDescent="0.2">
      <c r="A22" s="4" t="s">
        <v>53</v>
      </c>
      <c r="B22" s="14">
        <v>17297.349527515482</v>
      </c>
      <c r="C22" s="4">
        <v>1981.6163712497544</v>
      </c>
      <c r="D22" s="4">
        <v>8.7289092775341217</v>
      </c>
      <c r="E22" s="14">
        <v>1.7829484870870162E-14</v>
      </c>
      <c r="F22" s="4">
        <v>13373.887022868959</v>
      </c>
      <c r="G22" s="4">
        <v>21220.812032162004</v>
      </c>
      <c r="H22" s="4">
        <v>13373.887022868959</v>
      </c>
      <c r="I22" s="4">
        <v>21220.812032162004</v>
      </c>
    </row>
    <row r="23" spans="1:19" x14ac:dyDescent="0.2">
      <c r="A23" s="4" t="s">
        <v>51</v>
      </c>
      <c r="B23" s="23">
        <v>-1560.5791194519863</v>
      </c>
      <c r="C23" s="4">
        <v>2396.7654219431906</v>
      </c>
      <c r="D23" s="4">
        <v>-0.65111883923406166</v>
      </c>
      <c r="E23" s="23">
        <v>0.51621469167365097</v>
      </c>
      <c r="F23" s="4">
        <v>-6306.0078522075564</v>
      </c>
      <c r="G23" s="4">
        <v>3184.8496133035842</v>
      </c>
      <c r="H23" s="4">
        <v>-6306.0078522075564</v>
      </c>
      <c r="I23" s="4">
        <v>3184.8496133035842</v>
      </c>
    </row>
    <row r="24" spans="1:19" ht="16" thickBot="1" x14ac:dyDescent="0.25">
      <c r="A24" s="5" t="s">
        <v>52</v>
      </c>
      <c r="B24" s="15">
        <v>20681.037350684241</v>
      </c>
      <c r="C24" s="5">
        <v>3148.9537921560955</v>
      </c>
      <c r="D24" s="5">
        <v>6.5675899729617466</v>
      </c>
      <c r="E24" s="15">
        <v>1.3779549246451481E-9</v>
      </c>
      <c r="F24" s="5">
        <v>14446.327993394732</v>
      </c>
      <c r="G24" s="5">
        <v>26915.746707973747</v>
      </c>
      <c r="H24" s="5">
        <v>14446.327993394732</v>
      </c>
      <c r="I24" s="5">
        <v>26915.746707973747</v>
      </c>
    </row>
    <row r="26" spans="1:19" x14ac:dyDescent="0.2">
      <c r="A26" s="17" t="s">
        <v>46</v>
      </c>
      <c r="B26" s="17" t="s">
        <v>47</v>
      </c>
      <c r="C26" s="20" t="s">
        <v>48</v>
      </c>
    </row>
    <row r="27" spans="1:19" x14ac:dyDescent="0.2">
      <c r="A27" s="4" t="s">
        <v>31</v>
      </c>
      <c r="B27" t="str">
        <f>IF(E17&lt;=0.05, "Confidence in Data; Can Interpret", "Not Statistically Significant")</f>
        <v>Not Statistically Significant</v>
      </c>
    </row>
    <row r="28" spans="1:19" x14ac:dyDescent="0.2">
      <c r="A28" s="4" t="s">
        <v>1</v>
      </c>
      <c r="B28" t="str">
        <f t="shared" ref="B28:B34" si="0">IF(E18&lt;=0.05, "Confidence in Data; Can Interpret", "Not Statistically Significant")</f>
        <v>Confidence in Data; Can Interpret</v>
      </c>
      <c r="C28" t="s">
        <v>65</v>
      </c>
    </row>
    <row r="29" spans="1:19" x14ac:dyDescent="0.2">
      <c r="A29" s="4" t="s">
        <v>2</v>
      </c>
      <c r="B29" t="str">
        <f t="shared" si="0"/>
        <v>Confidence in Data; Can Interpret</v>
      </c>
      <c r="C29" t="s">
        <v>66</v>
      </c>
    </row>
    <row r="30" spans="1:19" x14ac:dyDescent="0.2">
      <c r="A30" s="4" t="s">
        <v>3</v>
      </c>
      <c r="B30" t="str">
        <f t="shared" si="0"/>
        <v>Confidence in Data; Can Interpret</v>
      </c>
      <c r="C30" t="s">
        <v>67</v>
      </c>
    </row>
    <row r="31" spans="1:19" x14ac:dyDescent="0.2">
      <c r="A31" s="4" t="s">
        <v>4</v>
      </c>
      <c r="B31" t="str">
        <f t="shared" si="0"/>
        <v>Confidence in Data; Can Interpret</v>
      </c>
      <c r="C31" t="s">
        <v>68</v>
      </c>
    </row>
    <row r="32" spans="1:19" x14ac:dyDescent="0.2">
      <c r="A32" s="4" t="s">
        <v>53</v>
      </c>
      <c r="B32" t="str">
        <f t="shared" si="0"/>
        <v>Confidence in Data; Can Interpret</v>
      </c>
      <c r="C32" t="s">
        <v>69</v>
      </c>
    </row>
    <row r="33" spans="1:4" x14ac:dyDescent="0.2">
      <c r="A33" s="4" t="s">
        <v>51</v>
      </c>
      <c r="B33" t="str">
        <f>IF(E23&lt;=0.05, "Confidence in Data; Can Interpret", "Not Statistically Significant")</f>
        <v>Not Statistically Significant</v>
      </c>
    </row>
    <row r="34" spans="1:4" x14ac:dyDescent="0.2">
      <c r="A34" s="4" t="s">
        <v>52</v>
      </c>
      <c r="B34" t="str">
        <f t="shared" si="0"/>
        <v>Confidence in Data; Can Interpret</v>
      </c>
      <c r="C34" t="s">
        <v>70</v>
      </c>
    </row>
    <row r="37" spans="1:4" x14ac:dyDescent="0.2">
      <c r="A37" s="17" t="s">
        <v>46</v>
      </c>
      <c r="B37" s="17" t="s">
        <v>60</v>
      </c>
      <c r="C37" s="17" t="s">
        <v>56</v>
      </c>
      <c r="D37" s="17" t="s">
        <v>61</v>
      </c>
    </row>
    <row r="38" spans="1:4" x14ac:dyDescent="0.2">
      <c r="A38" s="4" t="s">
        <v>31</v>
      </c>
      <c r="B38" s="4">
        <v>2159.4981873248626</v>
      </c>
      <c r="C38">
        <v>1</v>
      </c>
      <c r="D38">
        <f>B38*C38</f>
        <v>2159.4981873248626</v>
      </c>
    </row>
    <row r="39" spans="1:4" x14ac:dyDescent="0.2">
      <c r="A39" s="4" t="s">
        <v>1</v>
      </c>
      <c r="B39" s="4">
        <v>52.993740809974895</v>
      </c>
      <c r="C39">
        <v>2800</v>
      </c>
      <c r="D39">
        <f t="shared" ref="D39:D45" si="1">B39*C39</f>
        <v>148382.47426792971</v>
      </c>
    </row>
    <row r="40" spans="1:4" x14ac:dyDescent="0.2">
      <c r="A40" s="4" t="s">
        <v>2</v>
      </c>
      <c r="B40" s="4">
        <v>4246.7938916511921</v>
      </c>
      <c r="C40">
        <v>4</v>
      </c>
      <c r="D40">
        <f t="shared" si="1"/>
        <v>16987.175566604768</v>
      </c>
    </row>
    <row r="41" spans="1:4" x14ac:dyDescent="0.2">
      <c r="A41" s="4" t="s">
        <v>3</v>
      </c>
      <c r="B41" s="4">
        <v>7883.2784929280142</v>
      </c>
      <c r="C41">
        <v>2</v>
      </c>
      <c r="D41">
        <f t="shared" si="1"/>
        <v>15766.556985856028</v>
      </c>
    </row>
    <row r="42" spans="1:4" x14ac:dyDescent="0.2">
      <c r="A42" s="4" t="s">
        <v>4</v>
      </c>
      <c r="B42" s="4">
        <v>-8267.488318305539</v>
      </c>
      <c r="C42">
        <v>2</v>
      </c>
      <c r="D42">
        <f t="shared" si="1"/>
        <v>-16534.976636611078</v>
      </c>
    </row>
    <row r="43" spans="1:4" x14ac:dyDescent="0.2">
      <c r="A43" s="4" t="s">
        <v>53</v>
      </c>
      <c r="B43" s="4">
        <v>17297.349527515482</v>
      </c>
      <c r="C43">
        <v>1</v>
      </c>
      <c r="D43">
        <f t="shared" si="1"/>
        <v>17297.349527515482</v>
      </c>
    </row>
    <row r="44" spans="1:4" x14ac:dyDescent="0.2">
      <c r="A44" s="4" t="s">
        <v>51</v>
      </c>
      <c r="B44" s="4">
        <v>-1560.5791194519863</v>
      </c>
      <c r="C44">
        <v>0</v>
      </c>
      <c r="D44">
        <f t="shared" si="1"/>
        <v>0</v>
      </c>
    </row>
    <row r="45" spans="1:4" x14ac:dyDescent="0.2">
      <c r="A45" s="4" t="s">
        <v>52</v>
      </c>
      <c r="B45" s="4">
        <v>20681.037350684241</v>
      </c>
      <c r="C45">
        <v>1</v>
      </c>
      <c r="D45">
        <f t="shared" si="1"/>
        <v>20681.037350684241</v>
      </c>
    </row>
    <row r="48" spans="1:4" x14ac:dyDescent="0.2">
      <c r="A48" s="22" t="s">
        <v>62</v>
      </c>
      <c r="B48" s="22"/>
      <c r="C48" s="22"/>
      <c r="D48" s="22">
        <f>SUM(D38:D45)</f>
        <v>204739.11524930401</v>
      </c>
    </row>
  </sheetData>
  <conditionalFormatting sqref="B27:B34">
    <cfRule type="cellIs" dxfId="3" priority="4" operator="equal">
      <formula>"Confidence in Data; Can Interpret"</formula>
    </cfRule>
    <cfRule type="cellIs" dxfId="2" priority="5" operator="equal">
      <formula>"Not Statistically Significant"</formula>
    </cfRule>
    <cfRule type="expression" dxfId="1" priority="6">
      <formula>"IF($B$27:$B$34 = ""Not Statistically Significant"")"</formula>
    </cfRule>
  </conditionalFormatting>
  <conditionalFormatting sqref="O16:S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">
    <cfRule type="cellIs" dxfId="0" priority="1" operator="equal">
      <formula>"COnfidence in Data; Can Interpret"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606F-840C-C14F-9550-CE101938A8D3}">
  <dimension ref="A1:U55"/>
  <sheetViews>
    <sheetView tabSelected="1" topLeftCell="A3" workbookViewId="0">
      <selection activeCell="F40" sqref="F40"/>
    </sheetView>
  </sheetViews>
  <sheetFormatPr baseColWidth="10" defaultRowHeight="15" x14ac:dyDescent="0.2"/>
  <cols>
    <col min="1" max="1" width="18.5" customWidth="1"/>
    <col min="2" max="2" width="28.1640625" customWidth="1"/>
    <col min="4" max="4" width="21.1640625" customWidth="1"/>
    <col min="6" max="6" width="19.83203125" customWidth="1"/>
    <col min="16" max="21" width="12.1640625" bestFit="1" customWidth="1"/>
  </cols>
  <sheetData>
    <row r="1" spans="1:9" x14ac:dyDescent="0.2">
      <c r="A1" t="s">
        <v>20</v>
      </c>
    </row>
    <row r="2" spans="1:9" ht="16" thickBot="1" x14ac:dyDescent="0.25"/>
    <row r="3" spans="1:9" x14ac:dyDescent="0.2">
      <c r="A3" s="10" t="s">
        <v>21</v>
      </c>
      <c r="B3" s="10"/>
    </row>
    <row r="4" spans="1:9" x14ac:dyDescent="0.2">
      <c r="A4" s="4" t="s">
        <v>22</v>
      </c>
      <c r="B4" s="4">
        <v>0.93199840609781759</v>
      </c>
    </row>
    <row r="5" spans="1:9" x14ac:dyDescent="0.2">
      <c r="A5" s="4" t="s">
        <v>23</v>
      </c>
      <c r="B5" s="14">
        <v>0.8686210289688725</v>
      </c>
      <c r="C5" t="s">
        <v>72</v>
      </c>
    </row>
    <row r="6" spans="1:9" x14ac:dyDescent="0.2">
      <c r="A6" s="4" t="s">
        <v>24</v>
      </c>
      <c r="B6" s="4">
        <v>0.85262392232539008</v>
      </c>
    </row>
    <row r="7" spans="1:9" x14ac:dyDescent="0.2">
      <c r="A7" s="4" t="s">
        <v>25</v>
      </c>
      <c r="B7" s="4">
        <v>10018.94418634513</v>
      </c>
    </row>
    <row r="8" spans="1:9" ht="16" thickBot="1" x14ac:dyDescent="0.25">
      <c r="A8" s="5" t="s">
        <v>26</v>
      </c>
      <c r="B8" s="5">
        <v>128</v>
      </c>
    </row>
    <row r="10" spans="1:9" ht="16" thickBot="1" x14ac:dyDescent="0.25">
      <c r="A10" t="s">
        <v>27</v>
      </c>
    </row>
    <row r="11" spans="1:9" x14ac:dyDescent="0.2">
      <c r="A11" s="6"/>
      <c r="B11" s="6" t="s">
        <v>32</v>
      </c>
      <c r="C11" s="6" t="s">
        <v>33</v>
      </c>
      <c r="D11" s="6" t="s">
        <v>34</v>
      </c>
      <c r="E11" s="6" t="s">
        <v>35</v>
      </c>
      <c r="F11" s="6" t="s">
        <v>36</v>
      </c>
    </row>
    <row r="12" spans="1:9" x14ac:dyDescent="0.2">
      <c r="A12" s="4" t="s">
        <v>28</v>
      </c>
      <c r="B12" s="4">
        <v>8</v>
      </c>
      <c r="C12" s="4">
        <v>79639705183.783142</v>
      </c>
      <c r="D12" s="4">
        <v>9954963147.9728928</v>
      </c>
      <c r="E12" s="4">
        <v>113.34116939739862</v>
      </c>
      <c r="F12" s="14">
        <v>5.8764711174620073E-52</v>
      </c>
      <c r="G12" t="str">
        <f>IF(F12&lt;= 0.05, "Confidence in Data; Can Interpret")</f>
        <v>Confidence in Data; Can Interpret</v>
      </c>
    </row>
    <row r="13" spans="1:9" x14ac:dyDescent="0.2">
      <c r="A13" s="4" t="s">
        <v>29</v>
      </c>
      <c r="B13" s="4">
        <v>120</v>
      </c>
      <c r="C13" s="4">
        <v>12045509113.091866</v>
      </c>
      <c r="D13" s="4">
        <v>100379242.60909888</v>
      </c>
      <c r="E13" s="4"/>
      <c r="F13" s="4"/>
    </row>
    <row r="14" spans="1:9" ht="16" thickBot="1" x14ac:dyDescent="0.25">
      <c r="A14" s="5" t="s">
        <v>30</v>
      </c>
      <c r="B14" s="5">
        <v>128</v>
      </c>
      <c r="C14" s="5">
        <v>91685214296.875</v>
      </c>
      <c r="D14" s="5"/>
      <c r="E14" s="5"/>
      <c r="F14" s="5"/>
    </row>
    <row r="15" spans="1:9" ht="16" thickBot="1" x14ac:dyDescent="0.25"/>
    <row r="16" spans="1:9" x14ac:dyDescent="0.2">
      <c r="A16" s="6"/>
      <c r="B16" s="6" t="s">
        <v>37</v>
      </c>
      <c r="C16" s="6" t="s">
        <v>25</v>
      </c>
      <c r="D16" s="6" t="s">
        <v>38</v>
      </c>
      <c r="E16" s="6" t="s">
        <v>39</v>
      </c>
      <c r="F16" s="6" t="s">
        <v>40</v>
      </c>
      <c r="G16" s="6" t="s">
        <v>41</v>
      </c>
      <c r="H16" s="6" t="s">
        <v>42</v>
      </c>
      <c r="I16" s="6" t="s">
        <v>43</v>
      </c>
    </row>
    <row r="17" spans="1:21" x14ac:dyDescent="0.2">
      <c r="A17" s="4" t="s">
        <v>31</v>
      </c>
      <c r="B17" s="4">
        <v>2159.4981873248626</v>
      </c>
      <c r="C17" s="4">
        <v>8877.8096731071819</v>
      </c>
      <c r="D17" s="4">
        <v>0.24324673166473174</v>
      </c>
      <c r="E17" s="4">
        <v>0.80822958949565238</v>
      </c>
      <c r="F17" s="4">
        <v>-15417.947114995059</v>
      </c>
      <c r="G17" s="4">
        <v>19736.943489644782</v>
      </c>
      <c r="H17" s="4">
        <v>-15417.947114995059</v>
      </c>
      <c r="I17" s="4">
        <v>19736.943489644782</v>
      </c>
      <c r="P17" t="s">
        <v>2</v>
      </c>
    </row>
    <row r="18" spans="1:21" x14ac:dyDescent="0.2">
      <c r="A18" s="4" t="s">
        <v>1</v>
      </c>
      <c r="B18" s="14">
        <v>52.993740809974895</v>
      </c>
      <c r="C18" s="4">
        <v>5.7342401956402123</v>
      </c>
      <c r="D18" s="4">
        <v>9.2416325444941165</v>
      </c>
      <c r="E18" s="14">
        <v>1.0990040091285061E-15</v>
      </c>
      <c r="F18" s="4">
        <v>41.640344296580949</v>
      </c>
      <c r="G18" s="4">
        <v>64.347137323368841</v>
      </c>
      <c r="H18" s="4">
        <v>41.640344296580949</v>
      </c>
      <c r="I18" s="4">
        <v>64.347137323368841</v>
      </c>
      <c r="O18">
        <f>D55</f>
        <v>300701.12694835715</v>
      </c>
      <c r="P18">
        <v>1</v>
      </c>
      <c r="Q18">
        <v>2</v>
      </c>
      <c r="R18">
        <v>3</v>
      </c>
      <c r="S18">
        <v>4</v>
      </c>
      <c r="T18">
        <v>5</v>
      </c>
      <c r="U18">
        <v>6</v>
      </c>
    </row>
    <row r="19" spans="1:21" x14ac:dyDescent="0.2">
      <c r="A19" s="4" t="s">
        <v>2</v>
      </c>
      <c r="B19" s="14">
        <v>4246.7938916511921</v>
      </c>
      <c r="C19" s="4">
        <v>1597.9108474538236</v>
      </c>
      <c r="D19" s="4">
        <v>2.6577164166688068</v>
      </c>
      <c r="E19" s="14">
        <v>8.9389499830921457E-3</v>
      </c>
      <c r="F19" s="4">
        <v>1083.0416201663161</v>
      </c>
      <c r="G19" s="4">
        <v>7410.5461631360686</v>
      </c>
      <c r="H19" s="4">
        <v>1083.0416201663161</v>
      </c>
      <c r="I19" s="4">
        <v>7410.5461631360686</v>
      </c>
      <c r="O19">
        <v>1</v>
      </c>
      <c r="P19" s="21">
        <f t="dataTable" ref="P19:U24" dt2D="1" dtr="1" r1="C45" r2="C46"/>
        <v>239440.45573508675</v>
      </c>
      <c r="Q19" s="21">
        <v>243687.24962673793</v>
      </c>
      <c r="R19" s="21">
        <v>247934.04351838911</v>
      </c>
      <c r="S19" s="21">
        <v>252180.83741004032</v>
      </c>
      <c r="T19" s="21">
        <v>256427.63130169152</v>
      </c>
      <c r="U19" s="21">
        <v>260674.4251933427</v>
      </c>
    </row>
    <row r="20" spans="1:21" x14ac:dyDescent="0.2">
      <c r="A20" s="4" t="s">
        <v>3</v>
      </c>
      <c r="B20" s="14">
        <v>7883.2784929280142</v>
      </c>
      <c r="C20" s="4">
        <v>2117.0354061492185</v>
      </c>
      <c r="D20" s="4">
        <v>3.7237348369469663</v>
      </c>
      <c r="E20" s="14">
        <v>3.0041175379889022E-4</v>
      </c>
      <c r="F20" s="4">
        <v>3691.6957236571216</v>
      </c>
      <c r="G20" s="4">
        <v>12074.861262198907</v>
      </c>
      <c r="H20" s="4">
        <v>3691.6957236571216</v>
      </c>
      <c r="I20" s="4">
        <v>12074.861262198907</v>
      </c>
      <c r="O20">
        <v>2</v>
      </c>
      <c r="P20" s="21">
        <v>247323.73422801477</v>
      </c>
      <c r="Q20" s="21">
        <v>251570.52811966595</v>
      </c>
      <c r="R20" s="21">
        <v>255817.32201131713</v>
      </c>
      <c r="S20" s="21">
        <v>260064.11590296833</v>
      </c>
      <c r="T20" s="21">
        <v>264310.90979461954</v>
      </c>
      <c r="U20" s="21">
        <v>268557.70368627075</v>
      </c>
    </row>
    <row r="21" spans="1:21" x14ac:dyDescent="0.2">
      <c r="A21" s="4" t="s">
        <v>4</v>
      </c>
      <c r="B21" s="14">
        <v>-8267.488318305539</v>
      </c>
      <c r="C21" s="4">
        <v>1084.7767993781972</v>
      </c>
      <c r="D21" s="4">
        <v>-7.6213727312794024</v>
      </c>
      <c r="E21" s="14">
        <v>6.4690664186550283E-12</v>
      </c>
      <c r="F21" s="4">
        <v>-10415.270886122447</v>
      </c>
      <c r="G21" s="4">
        <v>-6119.7057504886307</v>
      </c>
      <c r="H21" s="4">
        <v>-10415.270886122447</v>
      </c>
      <c r="I21" s="4">
        <v>-6119.7057504886307</v>
      </c>
      <c r="O21">
        <v>3</v>
      </c>
      <c r="P21" s="21">
        <v>255207.01272094279</v>
      </c>
      <c r="Q21" s="21">
        <v>259453.80661259397</v>
      </c>
      <c r="R21" s="21">
        <v>263700.60050424514</v>
      </c>
      <c r="S21" s="21">
        <v>267947.39439589635</v>
      </c>
      <c r="T21" s="21">
        <v>272194.18828754756</v>
      </c>
      <c r="U21" s="21">
        <v>276440.98217919871</v>
      </c>
    </row>
    <row r="22" spans="1:21" x14ac:dyDescent="0.2">
      <c r="A22" s="4" t="s">
        <v>53</v>
      </c>
      <c r="B22" s="14">
        <v>17297.349527515482</v>
      </c>
      <c r="C22" s="4">
        <v>1981.6163712497544</v>
      </c>
      <c r="D22" s="4">
        <v>8.7289092775341217</v>
      </c>
      <c r="E22" s="14">
        <v>1.7829484870870162E-14</v>
      </c>
      <c r="F22" s="4">
        <v>13373.887022868959</v>
      </c>
      <c r="G22" s="4">
        <v>21220.812032162004</v>
      </c>
      <c r="H22" s="4">
        <v>13373.887022868959</v>
      </c>
      <c r="I22" s="4">
        <v>21220.812032162004</v>
      </c>
      <c r="O22">
        <v>4</v>
      </c>
      <c r="P22" s="21">
        <v>263090.29121387081</v>
      </c>
      <c r="Q22" s="21">
        <v>267337.08510552201</v>
      </c>
      <c r="R22" s="21">
        <v>271583.87899717316</v>
      </c>
      <c r="S22" s="21">
        <v>275830.67288882437</v>
      </c>
      <c r="T22" s="21">
        <v>280077.46678047557</v>
      </c>
      <c r="U22" s="21">
        <v>284324.26067212672</v>
      </c>
    </row>
    <row r="23" spans="1:21" x14ac:dyDescent="0.2">
      <c r="A23" s="4" t="s">
        <v>51</v>
      </c>
      <c r="B23" s="23">
        <v>-1560.5791194519863</v>
      </c>
      <c r="C23" s="4">
        <v>2396.7654219431906</v>
      </c>
      <c r="D23" s="4">
        <v>-0.65111883923406166</v>
      </c>
      <c r="E23" s="23">
        <v>0.51621469167365097</v>
      </c>
      <c r="F23" s="4">
        <v>-6306.0078522075564</v>
      </c>
      <c r="G23" s="4">
        <v>3184.8496133035842</v>
      </c>
      <c r="H23" s="4">
        <v>-6306.0078522075564</v>
      </c>
      <c r="I23" s="4">
        <v>3184.8496133035842</v>
      </c>
      <c r="N23" t="s">
        <v>3</v>
      </c>
      <c r="O23">
        <v>5</v>
      </c>
      <c r="P23" s="21">
        <v>270973.56970679882</v>
      </c>
      <c r="Q23" s="21">
        <v>275220.36359844997</v>
      </c>
      <c r="R23" s="21">
        <v>279467.15749010118</v>
      </c>
      <c r="S23" s="21">
        <v>283713.95138175238</v>
      </c>
      <c r="T23" s="21">
        <v>287960.74527340359</v>
      </c>
      <c r="U23" s="21">
        <v>292207.53916505474</v>
      </c>
    </row>
    <row r="24" spans="1:21" x14ac:dyDescent="0.2">
      <c r="A24" s="4" t="s">
        <v>52</v>
      </c>
      <c r="B24" s="14">
        <v>20681.037350684241</v>
      </c>
      <c r="C24" s="4">
        <v>3148.9537921560955</v>
      </c>
      <c r="D24" s="4">
        <v>6.5675899729617466</v>
      </c>
      <c r="E24" s="14">
        <v>1.3779549246451481E-9</v>
      </c>
      <c r="F24" s="4">
        <v>14446.327993394732</v>
      </c>
      <c r="G24" s="4">
        <v>26915.746707973747</v>
      </c>
      <c r="H24" s="4">
        <v>14446.327993394732</v>
      </c>
      <c r="I24" s="4">
        <v>26915.746707973747</v>
      </c>
      <c r="O24">
        <v>6</v>
      </c>
      <c r="P24" s="21">
        <v>278856.84819972684</v>
      </c>
      <c r="Q24" s="21">
        <v>283103.64209137799</v>
      </c>
      <c r="R24" s="21">
        <v>287350.43598302919</v>
      </c>
      <c r="S24" s="21">
        <v>291597.2298746804</v>
      </c>
      <c r="T24" s="21">
        <v>295844.02376633161</v>
      </c>
      <c r="U24" s="21">
        <v>300090.81765798276</v>
      </c>
    </row>
    <row r="25" spans="1:21" ht="16" thickBot="1" x14ac:dyDescent="0.25">
      <c r="A25" s="5" t="s">
        <v>71</v>
      </c>
      <c r="B25" s="5">
        <v>0</v>
      </c>
      <c r="C25" s="5">
        <v>0</v>
      </c>
      <c r="D25" s="5">
        <v>65535</v>
      </c>
      <c r="E25" s="5" t="e">
        <v>#NUM!</v>
      </c>
      <c r="F25" s="5">
        <v>0</v>
      </c>
      <c r="G25" s="5">
        <v>0</v>
      </c>
      <c r="H25" s="5">
        <v>0</v>
      </c>
      <c r="I25" s="5">
        <v>0</v>
      </c>
    </row>
    <row r="28" spans="1:21" x14ac:dyDescent="0.2">
      <c r="A28" s="17" t="s">
        <v>73</v>
      </c>
      <c r="B28" s="17" t="s">
        <v>47</v>
      </c>
    </row>
    <row r="29" spans="1:21" x14ac:dyDescent="0.2">
      <c r="A29" s="4" t="s">
        <v>31</v>
      </c>
      <c r="B29" s="24" t="str">
        <f>IF(E17 &lt;=0.05, "Confidence in Data, Can Interpret","Not Statistically Significant")</f>
        <v>Not Statistically Significant</v>
      </c>
      <c r="C29" t="str">
        <f>IF(B29="Not Statistically Significant","Cannot Interpret")</f>
        <v>Cannot Interpret</v>
      </c>
    </row>
    <row r="30" spans="1:21" x14ac:dyDescent="0.2">
      <c r="A30" s="4" t="s">
        <v>1</v>
      </c>
      <c r="B30" s="24" t="str">
        <f t="shared" ref="B30:B37" si="0">IF(E18 &lt;=0.05, "Confidence in Data, Can Interpret","Not Statistically Significant")</f>
        <v>Confidence in Data, Can Interpret</v>
      </c>
      <c r="C30" t="s">
        <v>65</v>
      </c>
    </row>
    <row r="31" spans="1:21" x14ac:dyDescent="0.2">
      <c r="A31" s="4" t="s">
        <v>2</v>
      </c>
      <c r="B31" s="24" t="str">
        <f t="shared" si="0"/>
        <v>Confidence in Data, Can Interpret</v>
      </c>
      <c r="C31" t="s">
        <v>66</v>
      </c>
    </row>
    <row r="32" spans="1:21" x14ac:dyDescent="0.2">
      <c r="A32" s="4" t="s">
        <v>3</v>
      </c>
      <c r="B32" s="24" t="str">
        <f t="shared" si="0"/>
        <v>Confidence in Data, Can Interpret</v>
      </c>
      <c r="C32" t="s">
        <v>67</v>
      </c>
    </row>
    <row r="33" spans="1:4" x14ac:dyDescent="0.2">
      <c r="A33" s="4" t="s">
        <v>4</v>
      </c>
      <c r="B33" s="24" t="str">
        <f t="shared" si="0"/>
        <v>Confidence in Data, Can Interpret</v>
      </c>
      <c r="C33" t="s">
        <v>68</v>
      </c>
    </row>
    <row r="34" spans="1:4" x14ac:dyDescent="0.2">
      <c r="A34" s="4" t="s">
        <v>53</v>
      </c>
      <c r="B34" s="24" t="str">
        <f t="shared" si="0"/>
        <v>Confidence in Data, Can Interpret</v>
      </c>
      <c r="C34" t="s">
        <v>69</v>
      </c>
    </row>
    <row r="35" spans="1:4" x14ac:dyDescent="0.2">
      <c r="A35" s="4" t="s">
        <v>51</v>
      </c>
      <c r="B35" s="24" t="str">
        <f t="shared" si="0"/>
        <v>Not Statistically Significant</v>
      </c>
      <c r="C35" t="str">
        <f>IF(B35="Not Statistically Significant", "Cannot Interpret")</f>
        <v>Cannot Interpret</v>
      </c>
    </row>
    <row r="36" spans="1:4" x14ac:dyDescent="0.2">
      <c r="A36" s="4" t="s">
        <v>52</v>
      </c>
      <c r="B36" s="24" t="str">
        <f t="shared" si="0"/>
        <v>Confidence in Data, Can Interpret</v>
      </c>
      <c r="C36" t="s">
        <v>70</v>
      </c>
    </row>
    <row r="37" spans="1:4" x14ac:dyDescent="0.2">
      <c r="A37" s="4" t="s">
        <v>71</v>
      </c>
      <c r="B37" t="e">
        <f t="shared" si="0"/>
        <v>#NUM!</v>
      </c>
    </row>
    <row r="42" spans="1:4" x14ac:dyDescent="0.2">
      <c r="A42" s="17" t="s">
        <v>73</v>
      </c>
      <c r="B42" s="17" t="s">
        <v>60</v>
      </c>
      <c r="C42" s="17" t="s">
        <v>56</v>
      </c>
      <c r="D42" s="17" t="s">
        <v>74</v>
      </c>
    </row>
    <row r="43" spans="1:4" x14ac:dyDescent="0.2">
      <c r="A43" s="4" t="s">
        <v>31</v>
      </c>
      <c r="B43" s="4">
        <v>2159.4981873248626</v>
      </c>
      <c r="C43">
        <v>1</v>
      </c>
      <c r="D43">
        <f>B43*C43</f>
        <v>2159.4981873248626</v>
      </c>
    </row>
    <row r="44" spans="1:4" x14ac:dyDescent="0.2">
      <c r="A44" s="4" t="s">
        <v>1</v>
      </c>
      <c r="B44" s="14">
        <v>52.993740809974895</v>
      </c>
      <c r="C44">
        <v>4000</v>
      </c>
      <c r="D44">
        <f t="shared" ref="D44:D51" si="1">B44*C44</f>
        <v>211974.96323989957</v>
      </c>
    </row>
    <row r="45" spans="1:4" x14ac:dyDescent="0.2">
      <c r="A45" s="4" t="s">
        <v>2</v>
      </c>
      <c r="B45" s="14">
        <v>4246.7938916511921</v>
      </c>
      <c r="C45">
        <v>8</v>
      </c>
      <c r="D45">
        <f t="shared" si="1"/>
        <v>33974.351133209537</v>
      </c>
    </row>
    <row r="46" spans="1:4" x14ac:dyDescent="0.2">
      <c r="A46" s="4" t="s">
        <v>3</v>
      </c>
      <c r="B46" s="14">
        <v>7883.2784929280142</v>
      </c>
      <c r="C46">
        <v>5</v>
      </c>
      <c r="D46">
        <f t="shared" si="1"/>
        <v>39416.39246464007</v>
      </c>
    </row>
    <row r="47" spans="1:4" x14ac:dyDescent="0.2">
      <c r="A47" s="4" t="s">
        <v>4</v>
      </c>
      <c r="B47" s="14">
        <v>-8267.488318305539</v>
      </c>
      <c r="C47">
        <v>3</v>
      </c>
      <c r="D47">
        <f t="shared" si="1"/>
        <v>-24802.464954916617</v>
      </c>
    </row>
    <row r="48" spans="1:4" x14ac:dyDescent="0.2">
      <c r="A48" s="4" t="s">
        <v>53</v>
      </c>
      <c r="B48" s="14">
        <v>17297.349527515482</v>
      </c>
      <c r="C48">
        <v>1</v>
      </c>
      <c r="D48">
        <f t="shared" si="1"/>
        <v>17297.349527515482</v>
      </c>
    </row>
    <row r="49" spans="1:4" x14ac:dyDescent="0.2">
      <c r="A49" s="4" t="s">
        <v>51</v>
      </c>
      <c r="B49" s="23">
        <v>-1560.5791194519863</v>
      </c>
      <c r="C49">
        <v>0</v>
      </c>
      <c r="D49">
        <f t="shared" si="1"/>
        <v>0</v>
      </c>
    </row>
    <row r="50" spans="1:4" x14ac:dyDescent="0.2">
      <c r="A50" s="4" t="s">
        <v>52</v>
      </c>
      <c r="B50" s="14">
        <v>20681.037350684241</v>
      </c>
      <c r="C50">
        <v>1</v>
      </c>
      <c r="D50">
        <f t="shared" si="1"/>
        <v>20681.037350684241</v>
      </c>
    </row>
    <row r="51" spans="1:4" x14ac:dyDescent="0.2">
      <c r="A51" s="4" t="s">
        <v>71</v>
      </c>
      <c r="B51" s="4">
        <v>0</v>
      </c>
      <c r="C51">
        <v>0</v>
      </c>
      <c r="D51">
        <f t="shared" si="1"/>
        <v>0</v>
      </c>
    </row>
    <row r="55" spans="1:4" x14ac:dyDescent="0.2">
      <c r="A55" t="s">
        <v>62</v>
      </c>
      <c r="D55">
        <f>SUM(D43:D51)</f>
        <v>300701.12694835715</v>
      </c>
    </row>
  </sheetData>
  <conditionalFormatting sqref="P19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House Prices</vt:lpstr>
      <vt:lpstr>Pivot-AvgPrice</vt:lpstr>
      <vt:lpstr>Pivot-SqFt</vt:lpstr>
      <vt:lpstr>Correlation Analysis</vt:lpstr>
      <vt:lpstr>Regression Analysis</vt:lpstr>
      <vt:lpstr>Regression Analysis With Dummy</vt:lpstr>
      <vt:lpstr>Regression Analysis - Dummy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Tim Tieng</cp:lastModifiedBy>
  <dcterms:created xsi:type="dcterms:W3CDTF">2015-11-25T15:25:24Z</dcterms:created>
  <dcterms:modified xsi:type="dcterms:W3CDTF">2022-04-25T19:17:16Z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